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DieseArbeitsmappe" defaultThemeVersion="124226"/>
  <mc:AlternateContent xmlns:mc="http://schemas.openxmlformats.org/markup-compatibility/2006">
    <mc:Choice Requires="x15">
      <x15ac:absPath xmlns:x15ac="http://schemas.microsoft.com/office/spreadsheetml/2010/11/ac" url="\\KOSOZ-FILE01\Officedaten\fauck\Documents\Allgemein\Kalkulationen\2024\"/>
    </mc:Choice>
  </mc:AlternateContent>
  <xr:revisionPtr revIDLastSave="0" documentId="8_{5A1E0829-7B03-4C6B-9845-4D2CFA81B600}" xr6:coauthVersionLast="36" xr6:coauthVersionMax="36" xr10:uidLastSave="{00000000-0000-0000-0000-000000000000}"/>
  <bookViews>
    <workbookView xWindow="0" yWindow="0" windowWidth="23040" windowHeight="9060" tabRatio="797" xr2:uid="{00000000-000D-0000-FFFF-FFFF00000000}"/>
  </bookViews>
  <sheets>
    <sheet name="Erläuterungen" sheetId="39" r:id="rId1"/>
    <sheet name="Basis" sheetId="21" r:id="rId2"/>
    <sheet name="Struktur" sheetId="20" r:id="rId3"/>
    <sheet name="Netto JAZ" sheetId="35" r:id="rId4"/>
    <sheet name="(A) Pers. BL" sheetId="19" r:id="rId5"/>
    <sheet name="(A) Pers. paL" sheetId="15" r:id="rId6"/>
    <sheet name="(A) AG-Anteil Soz.Vers." sheetId="11" r:id="rId7"/>
    <sheet name="(A) Personal" sheetId="34" r:id="rId8"/>
    <sheet name="(B) Personal" sheetId="44" r:id="rId9"/>
    <sheet name="Beförderung" sheetId="40" r:id="rId10"/>
    <sheet name="Investdaten" sheetId="23" r:id="rId11"/>
    <sheet name="Miete-Pacht-Leasing" sheetId="24" r:id="rId12"/>
    <sheet name="Darlehen" sheetId="25" r:id="rId13"/>
    <sheet name="Basisleistung" sheetId="32" r:id="rId14"/>
    <sheet name="persabh. Leistung" sheetId="33" r:id="rId15"/>
    <sheet name="Instandhaltung" sheetId="28" r:id="rId16"/>
    <sheet name="Tariftabellen" sheetId="4" r:id="rId17"/>
    <sheet name="Berechnungsdaten" sheetId="29" r:id="rId18"/>
    <sheet name="__Goal_Metadata" sheetId="8" state="veryHidden" r:id="rId19"/>
  </sheets>
  <definedNames>
    <definedName name="_KAW999929" hidden="1">__Goal_Metadata!$B$2</definedName>
    <definedName name="_KAW999934" hidden="1">__Goal_Metadata!$B$1</definedName>
    <definedName name="AVb_Parität">Tariftabellen!$B$107:$B$114</definedName>
    <definedName name="AVR">Tariftabellen!$B$93:$B$105</definedName>
    <definedName name="AWO_gGmbH_A">Tariftabellen!$B$216:$B$230</definedName>
    <definedName name="AWO_gGmbH_B">Tariftabellen!$B$232:$B$246</definedName>
    <definedName name="AWO_gGmbH_P">Tariftabellen!$B$248:$B$259</definedName>
    <definedName name="Caritas_Anl._33">Tariftabellen!$B$180:$B$196</definedName>
    <definedName name="Caritas_RK_Ost">Tariftabellen!$B$198:$B$214</definedName>
    <definedName name="DRK">Tariftabellen!$B$139:$B$178</definedName>
    <definedName name="_xlnm.Print_Area" localSheetId="6">'(A) AG-Anteil Soz.Vers.'!$A$1:$D$37</definedName>
    <definedName name="_xlnm.Print_Area" localSheetId="4">'(A) Pers. BL'!$A$1:$S$125</definedName>
    <definedName name="_xlnm.Print_Area" localSheetId="5">'(A) Pers. paL'!$A$3:$S$265</definedName>
    <definedName name="_xlnm.Print_Area" localSheetId="7">'(A) Personal'!$A$3:$G$14,'(A) Personal'!$A$15:$L$31</definedName>
    <definedName name="_xlnm.Print_Area" localSheetId="8">'(B) Personal'!$A$3:$G$14,'(B) Personal'!$A$15:$L$31</definedName>
    <definedName name="_xlnm.Print_Area" localSheetId="1">Basis!$A$1:$D$53</definedName>
    <definedName name="_xlnm.Print_Area" localSheetId="13">Basisleistung!$A$1:$K$73</definedName>
    <definedName name="_xlnm.Print_Area" localSheetId="10">Investdaten!$A$2:$W$115</definedName>
    <definedName name="_xlnm.Print_Area" localSheetId="11">'Miete-Pacht-Leasing'!$A$1:$F$63,'Miete-Pacht-Leasing'!$A$65:$J$77</definedName>
    <definedName name="_xlnm.Print_Area" localSheetId="3">'Netto JAZ'!$A$1:$H$30</definedName>
    <definedName name="_xlnm.Print_Area" localSheetId="14">'persabh. Leistung'!$A$1:$P$89</definedName>
    <definedName name="_xlnm.Print_Area" localSheetId="2">Struktur!$A$1:$O$35</definedName>
    <definedName name="_xlnm.Print_Titles" localSheetId="4">'(A) Pers. BL'!$A:$A,'(A) Pers. BL'!$3:$3</definedName>
    <definedName name="_xlnm.Print_Titles" localSheetId="5">'(A) Pers. paL'!$A:$A,'(A) Pers. paL'!$3:$3</definedName>
    <definedName name="_xlnm.Print_Titles" localSheetId="12">Darlehen!$3:$4</definedName>
    <definedName name="_xlnm.Print_Titles" localSheetId="15">Instandhaltung!$6:$6</definedName>
    <definedName name="_xlnm.Print_Titles" localSheetId="10">Investdaten!$A:$A,Investdaten!$4:$5</definedName>
    <definedName name="_xlnm.Print_Titles" localSheetId="11">'Miete-Pacht-Leasing'!$7:$8</definedName>
    <definedName name="EKZins">Berechnungsdaten!$W$11</definedName>
    <definedName name="Funktion1">Tariftabellen!$AA$3:$AA$6</definedName>
    <definedName name="Grp._Übergr._Dst.">Tariftabellen!$S$7:$S$14</definedName>
    <definedName name="Haushaltsenergie">32.76</definedName>
    <definedName name="Hauswirtschaft">Tariftabellen!$S$48:$S$50</definedName>
    <definedName name="KTD">Tariftabellen!$B$116:$B$137</definedName>
    <definedName name="Leitung_Verw.">Tariftabellen!$W$27:$W$30</definedName>
    <definedName name="Mietausfall">2%</definedName>
    <definedName name="Ohne_anderer_Tarif">Tariftabellen!$B$331:$B$333</definedName>
    <definedName name="Peko_Betr">'(A) Pers. paL'!$A$3:$S$264</definedName>
    <definedName name="Pflegedienste">Tariftabellen!$S$33:$S$35</definedName>
    <definedName name="Qualifikation_FL">Tariftabellen!$W$3:$W$26</definedName>
    <definedName name="RTV_Mürwiker">Tariftabellen!$B$315:$B$329</definedName>
    <definedName name="Sonstiges_Pers.">Tariftabellen!$W$42:$W$46</definedName>
    <definedName name="Tab_AVB_Parität">Tariftabellen!$B$107:$I$114</definedName>
    <definedName name="Tab_AVR">Tariftabellen!$B$93:$I$105</definedName>
    <definedName name="Tab_AWO_gGmbH_A">Tariftabellen!$B$216:$I$230</definedName>
    <definedName name="Tab_AWO_gGmbH_B">Tariftabellen!$B$232:$I$246</definedName>
    <definedName name="Tab_AWO_gGmbH_P">Tariftabellen!$B$248:$I$259</definedName>
    <definedName name="Tab_Caritas_Anl._33">Tariftabellen!$B$180:$I$196</definedName>
    <definedName name="Tab_Caritas_RK_Ost">Tariftabellen!$B$199:$O$215</definedName>
    <definedName name="Tab_DRK">Tariftabellen!$B$139:$I$178</definedName>
    <definedName name="Tab_KTD">Tariftabellen!$B$116:$I$137</definedName>
    <definedName name="Tab_RTV_Mürwiker">Tariftabellen!$B$315:$K$329</definedName>
    <definedName name="Tab_TV_AVH">Tariftabellen!$B$281:$I$313</definedName>
    <definedName name="Tab_TVKB">Tariftabellen!$B$79:$I$91</definedName>
    <definedName name="Tab_TVL">Tariftabellen!$B$59:$I$77</definedName>
    <definedName name="Tab_TVL_S">Tariftabellen!$B$41:$I$57</definedName>
    <definedName name="Tab_TVöd_Bund">Tariftabellen!$B$261:$I$279</definedName>
    <definedName name="Tab_TVöD_SuE">Tariftabellen!$B$3:$I$19</definedName>
    <definedName name="Tab_TVöD_VKA">Tariftabellen!$B$21:$I$39</definedName>
    <definedName name="Tarif">Tariftabellen!$AC$4:$AC$21</definedName>
    <definedName name="TV_AVH">Tariftabellen!$B$281:$B$313</definedName>
    <definedName name="TVKB">Tariftabellen!$B$79:$B$91</definedName>
    <definedName name="TVL">Tariftabellen!$B$59:$B$77</definedName>
    <definedName name="TVL_S">Tariftabellen!$B$41:$B$57</definedName>
    <definedName name="TVöD_Bund">Tariftabellen!$B$261:$B$279</definedName>
    <definedName name="TVöD_SuE">Tariftabellen!$B$3:$B$19</definedName>
    <definedName name="TVöD_VKA">Tariftabellen!$B$21:$B$39</definedName>
    <definedName name="VergGruppe">Tariftabellen!$B:$B</definedName>
    <definedName name="Verwaltungskosten">298.41</definedName>
    <definedName name="Vorhalteleistungen">Tariftabellen!$W$47:$W$49</definedName>
    <definedName name="Wirtschaftsdienst">Tariftabellen!$W$37:$W$41</definedName>
  </definedNames>
  <calcPr calcId="191029"/>
  <fileRecoveryPr autoRecover="0"/>
</workbook>
</file>

<file path=xl/calcChain.xml><?xml version="1.0" encoding="utf-8"?>
<calcChain xmlns="http://schemas.openxmlformats.org/spreadsheetml/2006/main">
  <c r="N94" i="23" l="1"/>
  <c r="O94" i="23" s="1"/>
  <c r="O93" i="23"/>
  <c r="N93" i="23"/>
  <c r="N92" i="23"/>
  <c r="O92" i="23" s="1"/>
  <c r="O91" i="23"/>
  <c r="N91" i="23"/>
  <c r="N90" i="23"/>
  <c r="O90" i="23" s="1"/>
  <c r="O89" i="23"/>
  <c r="N89" i="23"/>
  <c r="N88" i="23"/>
  <c r="O88" i="23" s="1"/>
  <c r="O87" i="23"/>
  <c r="N87" i="23"/>
  <c r="N86" i="23"/>
  <c r="O86" i="23" s="1"/>
  <c r="O85" i="23"/>
  <c r="N85" i="23"/>
  <c r="N84" i="23"/>
  <c r="O84" i="23" s="1"/>
  <c r="O83" i="23"/>
  <c r="N83" i="23"/>
  <c r="N82" i="23"/>
  <c r="O82" i="23" s="1"/>
  <c r="O81" i="23"/>
  <c r="N81" i="23"/>
  <c r="N80" i="23"/>
  <c r="O80" i="23" s="1"/>
  <c r="O79" i="23"/>
  <c r="N79" i="23"/>
  <c r="N78" i="23"/>
  <c r="O78" i="23" s="1"/>
  <c r="O77" i="23"/>
  <c r="N77" i="23"/>
  <c r="N76" i="23"/>
  <c r="O76" i="23" s="1"/>
  <c r="O75" i="23"/>
  <c r="N75" i="23"/>
  <c r="D99" i="28"/>
  <c r="B99" i="28"/>
  <c r="E99" i="28" s="1"/>
  <c r="F99" i="28" s="1"/>
  <c r="G99" i="28" s="1"/>
  <c r="A99" i="28"/>
  <c r="D98" i="28"/>
  <c r="B98" i="28"/>
  <c r="E98" i="28" s="1"/>
  <c r="F98" i="28" s="1"/>
  <c r="G98" i="28" s="1"/>
  <c r="A98" i="28"/>
  <c r="E97" i="28"/>
  <c r="F97" i="28" s="1"/>
  <c r="G97" i="28" s="1"/>
  <c r="D97" i="28"/>
  <c r="B97" i="28"/>
  <c r="A97" i="28"/>
  <c r="D96" i="28"/>
  <c r="B96" i="28"/>
  <c r="E96" i="28" s="1"/>
  <c r="F96" i="28" s="1"/>
  <c r="G96" i="28" s="1"/>
  <c r="A96" i="28"/>
  <c r="D95" i="28"/>
  <c r="B95" i="28"/>
  <c r="E95" i="28" s="1"/>
  <c r="F95" i="28" s="1"/>
  <c r="G95" i="28" s="1"/>
  <c r="A95" i="28"/>
  <c r="D94" i="28"/>
  <c r="B94" i="28"/>
  <c r="E94" i="28" s="1"/>
  <c r="F94" i="28" s="1"/>
  <c r="G94" i="28" s="1"/>
  <c r="A94" i="28"/>
  <c r="D93" i="28"/>
  <c r="B93" i="28"/>
  <c r="E93" i="28" s="1"/>
  <c r="F93" i="28" s="1"/>
  <c r="G93" i="28" s="1"/>
  <c r="A93" i="28"/>
  <c r="D92" i="28"/>
  <c r="B92" i="28"/>
  <c r="E92" i="28" s="1"/>
  <c r="F92" i="28" s="1"/>
  <c r="G92" i="28" s="1"/>
  <c r="A92" i="28"/>
  <c r="D91" i="28"/>
  <c r="B91" i="28"/>
  <c r="E91" i="28" s="1"/>
  <c r="F91" i="28" s="1"/>
  <c r="G91" i="28" s="1"/>
  <c r="A91" i="28"/>
  <c r="D90" i="28"/>
  <c r="B90" i="28"/>
  <c r="E90" i="28" s="1"/>
  <c r="F90" i="28" s="1"/>
  <c r="G90" i="28" s="1"/>
  <c r="A90" i="28"/>
  <c r="F89" i="28"/>
  <c r="G89" i="28" s="1"/>
  <c r="E89" i="28"/>
  <c r="D89" i="28"/>
  <c r="B89" i="28"/>
  <c r="A89" i="28"/>
  <c r="D88" i="28"/>
  <c r="B88" i="28"/>
  <c r="E88" i="28" s="1"/>
  <c r="F88" i="28" s="1"/>
  <c r="G88" i="28" s="1"/>
  <c r="A88" i="28"/>
  <c r="F87" i="28"/>
  <c r="G87" i="28" s="1"/>
  <c r="E87" i="28"/>
  <c r="D87" i="28"/>
  <c r="B87" i="28"/>
  <c r="A87" i="28"/>
  <c r="D86" i="28"/>
  <c r="B86" i="28"/>
  <c r="E86" i="28" s="1"/>
  <c r="F86" i="28" s="1"/>
  <c r="G86" i="28" s="1"/>
  <c r="A86" i="28"/>
  <c r="F85" i="28"/>
  <c r="G85" i="28" s="1"/>
  <c r="E85" i="28"/>
  <c r="D85" i="28"/>
  <c r="B85" i="28"/>
  <c r="A85" i="28"/>
  <c r="D84" i="28"/>
  <c r="B84" i="28"/>
  <c r="E84" i="28" s="1"/>
  <c r="F84" i="28" s="1"/>
  <c r="G84" i="28" s="1"/>
  <c r="A84" i="28"/>
  <c r="F83" i="28"/>
  <c r="G83" i="28" s="1"/>
  <c r="E83" i="28"/>
  <c r="D83" i="28"/>
  <c r="B83" i="28"/>
  <c r="A83" i="28"/>
  <c r="D82" i="28"/>
  <c r="B82" i="28"/>
  <c r="E82" i="28" s="1"/>
  <c r="F82" i="28" s="1"/>
  <c r="G82" i="28" s="1"/>
  <c r="A82" i="28"/>
  <c r="F81" i="28"/>
  <c r="G81" i="28" s="1"/>
  <c r="E81" i="28"/>
  <c r="D81" i="28"/>
  <c r="B81" i="28"/>
  <c r="A81" i="28"/>
  <c r="D80" i="28"/>
  <c r="B80" i="28"/>
  <c r="E80" i="28" s="1"/>
  <c r="F80" i="28" s="1"/>
  <c r="G80" i="28" s="1"/>
  <c r="A80" i="28"/>
  <c r="A92" i="25"/>
  <c r="A91" i="25"/>
  <c r="A90" i="25"/>
  <c r="A89" i="25"/>
  <c r="A88" i="25"/>
  <c r="A87" i="25"/>
  <c r="A86" i="25"/>
  <c r="A85" i="25"/>
  <c r="A84" i="25"/>
  <c r="A83" i="25"/>
  <c r="A82" i="25"/>
  <c r="A81" i="25"/>
  <c r="A80" i="25"/>
  <c r="A79" i="25"/>
  <c r="A78" i="25"/>
  <c r="A77" i="25"/>
  <c r="A76" i="25"/>
  <c r="A75" i="25"/>
  <c r="A74" i="25"/>
  <c r="A73" i="25"/>
  <c r="X103" i="23"/>
  <c r="U103" i="23"/>
  <c r="X102" i="23"/>
  <c r="U102" i="23"/>
  <c r="X101" i="23"/>
  <c r="U101" i="23"/>
  <c r="X100" i="23"/>
  <c r="U100" i="23"/>
  <c r="X99" i="23"/>
  <c r="U99" i="23"/>
  <c r="X98" i="23"/>
  <c r="U98" i="23"/>
  <c r="X97" i="23"/>
  <c r="U97" i="23"/>
  <c r="X96" i="23"/>
  <c r="U96" i="23"/>
  <c r="X95" i="23"/>
  <c r="U95" i="23"/>
  <c r="X94" i="23"/>
  <c r="U94" i="23"/>
  <c r="T94" i="23"/>
  <c r="S94" i="23"/>
  <c r="R94" i="23"/>
  <c r="Q94" i="23"/>
  <c r="W94" i="23" s="1"/>
  <c r="P94" i="23"/>
  <c r="X93" i="23"/>
  <c r="U93" i="23"/>
  <c r="T93" i="23"/>
  <c r="S93" i="23"/>
  <c r="R93" i="23"/>
  <c r="Q93" i="23"/>
  <c r="W93" i="23" s="1"/>
  <c r="P93" i="23"/>
  <c r="X92" i="23"/>
  <c r="U92" i="23"/>
  <c r="T92" i="23"/>
  <c r="S92" i="23"/>
  <c r="R92" i="23"/>
  <c r="Q92" i="23"/>
  <c r="W92" i="23" s="1"/>
  <c r="P92" i="23"/>
  <c r="X91" i="23"/>
  <c r="U91" i="23"/>
  <c r="T91" i="23"/>
  <c r="S91" i="23"/>
  <c r="R91" i="23"/>
  <c r="Q91" i="23"/>
  <c r="W91" i="23" s="1"/>
  <c r="P91" i="23"/>
  <c r="X90" i="23"/>
  <c r="U90" i="23"/>
  <c r="T90" i="23"/>
  <c r="S90" i="23"/>
  <c r="R90" i="23"/>
  <c r="Q90" i="23"/>
  <c r="W90" i="23" s="1"/>
  <c r="P90" i="23"/>
  <c r="X89" i="23"/>
  <c r="U89" i="23"/>
  <c r="T89" i="23"/>
  <c r="S89" i="23"/>
  <c r="R89" i="23"/>
  <c r="Q89" i="23"/>
  <c r="W89" i="23" s="1"/>
  <c r="P89" i="23"/>
  <c r="X88" i="23"/>
  <c r="U88" i="23"/>
  <c r="T88" i="23"/>
  <c r="S88" i="23"/>
  <c r="R88" i="23"/>
  <c r="Q88" i="23"/>
  <c r="W88" i="23" s="1"/>
  <c r="P88" i="23"/>
  <c r="X87" i="23"/>
  <c r="U87" i="23"/>
  <c r="T87" i="23"/>
  <c r="S87" i="23"/>
  <c r="R87" i="23"/>
  <c r="Q87" i="23"/>
  <c r="W87" i="23" s="1"/>
  <c r="P87" i="23"/>
  <c r="X86" i="23"/>
  <c r="U86" i="23"/>
  <c r="T86" i="23"/>
  <c r="S86" i="23"/>
  <c r="R86" i="23"/>
  <c r="Q86" i="23"/>
  <c r="W86" i="23" s="1"/>
  <c r="P86" i="23"/>
  <c r="X85" i="23"/>
  <c r="U85" i="23"/>
  <c r="T85" i="23"/>
  <c r="S85" i="23"/>
  <c r="R85" i="23"/>
  <c r="Q85" i="23"/>
  <c r="W85" i="23" s="1"/>
  <c r="P85" i="23"/>
  <c r="X84" i="23"/>
  <c r="W84" i="23"/>
  <c r="U84" i="23"/>
  <c r="T84" i="23"/>
  <c r="S84" i="23"/>
  <c r="R84" i="23"/>
  <c r="Q84" i="23"/>
  <c r="P84" i="23"/>
  <c r="X83" i="23"/>
  <c r="U83" i="23"/>
  <c r="T83" i="23"/>
  <c r="S83" i="23"/>
  <c r="R83" i="23"/>
  <c r="Q83" i="23"/>
  <c r="W83" i="23" s="1"/>
  <c r="P83" i="23"/>
  <c r="X82" i="23"/>
  <c r="U82" i="23"/>
  <c r="T82" i="23"/>
  <c r="S82" i="23"/>
  <c r="R82" i="23"/>
  <c r="Q82" i="23"/>
  <c r="W82" i="23" s="1"/>
  <c r="P82" i="23"/>
  <c r="X81" i="23"/>
  <c r="W81" i="23"/>
  <c r="U81" i="23"/>
  <c r="T81" i="23"/>
  <c r="S81" i="23"/>
  <c r="R81" i="23"/>
  <c r="Q81" i="23"/>
  <c r="P81" i="23"/>
  <c r="X80" i="23"/>
  <c r="W80" i="23"/>
  <c r="U80" i="23"/>
  <c r="T80" i="23"/>
  <c r="S80" i="23"/>
  <c r="R80" i="23"/>
  <c r="Q80" i="23"/>
  <c r="P80" i="23"/>
  <c r="X79" i="23"/>
  <c r="U79" i="23"/>
  <c r="T79" i="23"/>
  <c r="S79" i="23"/>
  <c r="R79" i="23"/>
  <c r="Q79" i="23"/>
  <c r="W79" i="23" s="1"/>
  <c r="P79" i="23"/>
  <c r="X78" i="23"/>
  <c r="U78" i="23"/>
  <c r="T78" i="23"/>
  <c r="S78" i="23"/>
  <c r="R78" i="23"/>
  <c r="Q78" i="23"/>
  <c r="W78" i="23" s="1"/>
  <c r="P78" i="23"/>
  <c r="X77" i="23"/>
  <c r="U77" i="23"/>
  <c r="T77" i="23"/>
  <c r="S77" i="23"/>
  <c r="R77" i="23"/>
  <c r="Q77" i="23"/>
  <c r="W77" i="23" s="1"/>
  <c r="P77" i="23"/>
  <c r="X76" i="23"/>
  <c r="U76" i="23"/>
  <c r="T76" i="23"/>
  <c r="S76" i="23"/>
  <c r="R76" i="23"/>
  <c r="Q76" i="23"/>
  <c r="W76" i="23" s="1"/>
  <c r="P76" i="23"/>
  <c r="X75" i="23"/>
  <c r="U75" i="23"/>
  <c r="T75" i="23"/>
  <c r="S75" i="23"/>
  <c r="R75" i="23"/>
  <c r="Q75" i="23"/>
  <c r="W75" i="23" s="1"/>
  <c r="P75" i="23"/>
  <c r="H73" i="25"/>
  <c r="V75" i="23" s="1"/>
  <c r="H74" i="25"/>
  <c r="V76" i="23" s="1"/>
  <c r="H75" i="25"/>
  <c r="V77" i="23" s="1"/>
  <c r="H76" i="25"/>
  <c r="V78" i="23" s="1"/>
  <c r="H77" i="25"/>
  <c r="V79" i="23" s="1"/>
  <c r="H78" i="25"/>
  <c r="V80" i="23" s="1"/>
  <c r="H79" i="25"/>
  <c r="V81" i="23" s="1"/>
  <c r="H80" i="25"/>
  <c r="V82" i="23" s="1"/>
  <c r="H81" i="25"/>
  <c r="V83" i="23" s="1"/>
  <c r="H82" i="25"/>
  <c r="V84" i="23" s="1"/>
  <c r="H83" i="25"/>
  <c r="V85" i="23" s="1"/>
  <c r="H84" i="25"/>
  <c r="V86" i="23" s="1"/>
  <c r="H85" i="25"/>
  <c r="V87" i="23" s="1"/>
  <c r="H86" i="25"/>
  <c r="V88" i="23" s="1"/>
  <c r="H87" i="25"/>
  <c r="V89" i="23" s="1"/>
  <c r="H88" i="25"/>
  <c r="V90" i="23" s="1"/>
  <c r="H89" i="25"/>
  <c r="V91" i="23" s="1"/>
  <c r="H90" i="25"/>
  <c r="V92" i="23" s="1"/>
  <c r="H91" i="25"/>
  <c r="V93" i="23" s="1"/>
  <c r="H92" i="25"/>
  <c r="V94" i="23" s="1"/>
  <c r="H93" i="25"/>
  <c r="V95" i="23" s="1"/>
  <c r="H94" i="25"/>
  <c r="V96" i="23" s="1"/>
  <c r="H95" i="25"/>
  <c r="V97" i="23" s="1"/>
  <c r="H96" i="25"/>
  <c r="V98" i="23" s="1"/>
  <c r="H97" i="25"/>
  <c r="V99" i="23" s="1"/>
  <c r="H98" i="25"/>
  <c r="V100" i="23" s="1"/>
  <c r="H99" i="25"/>
  <c r="V101" i="23" s="1"/>
  <c r="H100" i="25"/>
  <c r="V102" i="23" s="1"/>
  <c r="H101" i="25"/>
  <c r="V103" i="23" s="1"/>
  <c r="V27" i="23"/>
  <c r="U27" i="23"/>
  <c r="V26" i="23"/>
  <c r="U26" i="23"/>
  <c r="V25" i="23"/>
  <c r="U25" i="23"/>
  <c r="V24" i="23"/>
  <c r="U24" i="23"/>
  <c r="V23" i="23"/>
  <c r="U23" i="23"/>
  <c r="V22" i="23"/>
  <c r="U22" i="23"/>
  <c r="V21" i="23"/>
  <c r="U21" i="23"/>
  <c r="V20" i="23"/>
  <c r="U20" i="23"/>
  <c r="V19" i="23"/>
  <c r="U19" i="23"/>
  <c r="V18" i="23"/>
  <c r="U18" i="23"/>
  <c r="V17" i="23"/>
  <c r="U17" i="23"/>
  <c r="V16" i="23"/>
  <c r="U16" i="23"/>
  <c r="V15" i="23"/>
  <c r="U15" i="23"/>
  <c r="V14" i="23"/>
  <c r="U14" i="23"/>
  <c r="V13" i="23"/>
  <c r="U13" i="23"/>
  <c r="V12" i="23"/>
  <c r="U12" i="23"/>
  <c r="V11" i="23"/>
  <c r="U11" i="23"/>
  <c r="V10" i="23"/>
  <c r="U10" i="23"/>
  <c r="U29" i="23"/>
  <c r="V29" i="23"/>
  <c r="U30" i="23"/>
  <c r="V30" i="23"/>
  <c r="U31" i="23"/>
  <c r="V31" i="23"/>
  <c r="U32" i="23"/>
  <c r="V32" i="23"/>
  <c r="U33" i="23"/>
  <c r="V33" i="23"/>
  <c r="U34" i="23"/>
  <c r="V34" i="23"/>
  <c r="U35" i="23"/>
  <c r="V35" i="23"/>
  <c r="U36" i="23"/>
  <c r="V36" i="23"/>
  <c r="V28" i="23" l="1"/>
  <c r="U28" i="23"/>
  <c r="I76" i="24"/>
  <c r="I75" i="24"/>
  <c r="I74" i="24"/>
  <c r="I73" i="24"/>
  <c r="I72" i="24"/>
  <c r="I71" i="24"/>
  <c r="I70" i="24"/>
  <c r="I69" i="24"/>
  <c r="I68" i="24"/>
  <c r="I67" i="24"/>
  <c r="I65" i="24" l="1"/>
  <c r="M19" i="29"/>
  <c r="M18" i="29"/>
  <c r="R118" i="29"/>
  <c r="R106" i="29"/>
  <c r="B76" i="29"/>
  <c r="B75" i="29"/>
  <c r="Q5" i="15" l="1"/>
  <c r="Q6" i="15"/>
  <c r="Q7" i="15"/>
  <c r="Q8" i="15"/>
  <c r="Q9" i="15"/>
  <c r="Q10" i="15"/>
  <c r="Q11" i="15"/>
  <c r="Q12" i="15"/>
  <c r="Q13" i="15"/>
  <c r="Q14" i="15"/>
  <c r="Q15" i="15"/>
  <c r="Q16" i="15"/>
  <c r="Q17" i="15"/>
  <c r="Q18" i="15"/>
  <c r="Q19" i="15"/>
  <c r="Q20" i="15"/>
  <c r="Q21" i="15"/>
  <c r="Q22" i="15"/>
  <c r="Q23" i="15"/>
  <c r="Q24" i="15"/>
  <c r="Q25" i="15"/>
  <c r="Q26" i="15"/>
  <c r="Q27" i="15"/>
  <c r="Q28" i="15"/>
  <c r="Q29" i="15"/>
  <c r="Q30" i="15"/>
  <c r="Q31" i="15"/>
  <c r="Q32" i="15"/>
  <c r="Q33" i="15"/>
  <c r="Q34" i="15"/>
  <c r="Q35" i="15"/>
  <c r="Q36" i="15"/>
  <c r="Q37" i="15"/>
  <c r="Q38" i="15"/>
  <c r="Q39" i="15"/>
  <c r="Q40" i="15"/>
  <c r="Q41" i="15"/>
  <c r="Q42" i="15"/>
  <c r="Q43" i="15"/>
  <c r="Q44" i="15"/>
  <c r="Q45" i="15"/>
  <c r="Q46" i="15"/>
  <c r="Q47" i="15"/>
  <c r="Q48" i="15"/>
  <c r="Q49" i="15"/>
  <c r="Q50" i="15"/>
  <c r="Q51" i="15"/>
  <c r="Q52" i="15"/>
  <c r="Q53" i="15"/>
  <c r="Q54" i="15"/>
  <c r="Q55" i="15"/>
  <c r="Q56" i="15"/>
  <c r="Q57" i="15"/>
  <c r="Q58" i="15"/>
  <c r="Q59" i="15"/>
  <c r="Q60" i="15"/>
  <c r="Q61" i="15"/>
  <c r="Q62" i="15"/>
  <c r="Q63" i="15"/>
  <c r="Q64" i="15"/>
  <c r="Q65" i="15"/>
  <c r="Q66" i="15"/>
  <c r="Q67" i="15"/>
  <c r="Q68" i="15"/>
  <c r="Q69" i="15"/>
  <c r="Q70" i="15"/>
  <c r="Q71" i="15"/>
  <c r="Q72" i="15"/>
  <c r="Q73" i="15"/>
  <c r="Q74" i="15"/>
  <c r="Q75" i="15"/>
  <c r="Q76" i="15"/>
  <c r="Q77" i="15"/>
  <c r="Q78" i="15"/>
  <c r="Q79" i="15"/>
  <c r="Q80" i="15"/>
  <c r="Q81" i="15"/>
  <c r="Q82" i="15"/>
  <c r="Q83" i="15"/>
  <c r="Q84" i="15"/>
  <c r="Q85" i="15"/>
  <c r="Q86" i="15"/>
  <c r="Q87" i="15"/>
  <c r="Q88" i="15"/>
  <c r="Q89" i="15"/>
  <c r="Q90" i="15"/>
  <c r="Q91" i="15"/>
  <c r="Q92" i="15"/>
  <c r="Q93" i="15"/>
  <c r="Q94" i="15"/>
  <c r="Q95" i="15"/>
  <c r="Q96" i="15"/>
  <c r="Q97" i="15"/>
  <c r="Q98" i="15"/>
  <c r="Q99" i="15"/>
  <c r="Q100" i="15"/>
  <c r="Q101" i="15"/>
  <c r="Q102" i="15"/>
  <c r="Q103" i="15"/>
  <c r="Q104" i="15"/>
  <c r="Q105" i="15"/>
  <c r="Q106" i="15"/>
  <c r="Q107" i="15"/>
  <c r="Q108" i="15"/>
  <c r="Q109" i="15"/>
  <c r="Q110" i="15"/>
  <c r="Q111" i="15"/>
  <c r="Q112" i="15"/>
  <c r="Q113" i="15"/>
  <c r="Q114" i="15"/>
  <c r="Q115" i="15"/>
  <c r="Q116" i="15"/>
  <c r="Q117" i="15"/>
  <c r="Q118" i="15"/>
  <c r="Q119" i="15"/>
  <c r="Q120" i="15"/>
  <c r="Q121" i="15"/>
  <c r="Q122" i="15"/>
  <c r="Q123" i="15"/>
  <c r="Q124" i="15"/>
  <c r="Q125" i="15"/>
  <c r="Q126" i="15"/>
  <c r="Q127" i="15"/>
  <c r="Q128" i="15"/>
  <c r="Q129" i="15"/>
  <c r="Q130" i="15"/>
  <c r="Q131" i="15"/>
  <c r="Q132" i="15"/>
  <c r="Q133" i="15"/>
  <c r="Q134" i="15"/>
  <c r="Q135" i="15"/>
  <c r="Q136" i="15"/>
  <c r="Q137" i="15"/>
  <c r="Q138" i="15"/>
  <c r="Q139" i="15"/>
  <c r="Q140" i="15"/>
  <c r="Q141" i="15"/>
  <c r="Q142" i="15"/>
  <c r="Q143" i="15"/>
  <c r="Q144" i="15"/>
  <c r="Q145" i="15"/>
  <c r="Q146" i="15"/>
  <c r="Q147" i="15"/>
  <c r="Q148" i="15"/>
  <c r="Q149" i="15"/>
  <c r="Q150" i="15"/>
  <c r="Q151" i="15"/>
  <c r="Q152" i="15"/>
  <c r="Q153" i="15"/>
  <c r="Q154" i="15"/>
  <c r="Q155" i="15"/>
  <c r="Q156" i="15"/>
  <c r="Q157" i="15"/>
  <c r="Q158" i="15"/>
  <c r="Q159" i="15"/>
  <c r="Q160" i="15"/>
  <c r="Q161" i="15"/>
  <c r="Q162" i="15"/>
  <c r="Q163" i="15"/>
  <c r="Q164" i="15"/>
  <c r="Q165" i="15"/>
  <c r="Q166" i="15"/>
  <c r="Q167" i="15"/>
  <c r="Q168" i="15"/>
  <c r="Q169" i="15"/>
  <c r="Q170" i="15"/>
  <c r="Q171" i="15"/>
  <c r="Q172" i="15"/>
  <c r="Q173" i="15"/>
  <c r="Q174" i="15"/>
  <c r="Q175" i="15"/>
  <c r="Q176" i="15"/>
  <c r="Q177" i="15"/>
  <c r="Q178" i="15"/>
  <c r="Q179" i="15"/>
  <c r="Q180" i="15"/>
  <c r="Q181" i="15"/>
  <c r="Q182" i="15"/>
  <c r="Q183" i="15"/>
  <c r="Q184" i="15"/>
  <c r="Q185" i="15"/>
  <c r="Q186" i="15"/>
  <c r="Q187" i="15"/>
  <c r="Q188" i="15"/>
  <c r="Q189" i="15"/>
  <c r="Q190" i="15"/>
  <c r="Q191" i="15"/>
  <c r="Q192" i="15"/>
  <c r="Q193" i="15"/>
  <c r="Q194" i="15"/>
  <c r="Q195" i="15"/>
  <c r="Q196" i="15"/>
  <c r="Q197" i="15"/>
  <c r="Q198" i="15"/>
  <c r="Q199" i="15"/>
  <c r="Q200" i="15"/>
  <c r="Q201" i="15"/>
  <c r="Q202" i="15"/>
  <c r="Q203" i="15"/>
  <c r="Q204" i="15"/>
  <c r="Q205" i="15"/>
  <c r="Q206" i="15"/>
  <c r="Q207" i="15"/>
  <c r="Q208" i="15"/>
  <c r="Q209" i="15"/>
  <c r="Q210" i="15"/>
  <c r="Q211" i="15"/>
  <c r="Q212" i="15"/>
  <c r="Q213" i="15"/>
  <c r="Q214" i="15"/>
  <c r="Q215" i="15"/>
  <c r="Q216" i="15"/>
  <c r="Q217" i="15"/>
  <c r="Q218" i="15"/>
  <c r="Q219" i="15"/>
  <c r="Q220" i="15"/>
  <c r="Q221" i="15"/>
  <c r="Q222" i="15"/>
  <c r="Q223" i="15"/>
  <c r="Q224" i="15"/>
  <c r="Q225" i="15"/>
  <c r="Q226" i="15"/>
  <c r="Q227" i="15"/>
  <c r="Q228" i="15"/>
  <c r="Q229" i="15"/>
  <c r="Q230" i="15"/>
  <c r="Q231" i="15"/>
  <c r="Q232" i="15"/>
  <c r="Q233" i="15"/>
  <c r="Q234" i="15"/>
  <c r="Q235" i="15"/>
  <c r="Q236" i="15"/>
  <c r="Q237" i="15"/>
  <c r="Q238" i="15"/>
  <c r="Q239" i="15"/>
  <c r="Q240" i="15"/>
  <c r="Q241" i="15"/>
  <c r="Q242" i="15"/>
  <c r="Q243" i="15"/>
  <c r="Q244" i="15"/>
  <c r="Q245" i="15"/>
  <c r="Q246" i="15"/>
  <c r="Q247" i="15"/>
  <c r="Q248" i="15"/>
  <c r="Q249" i="15"/>
  <c r="Q250" i="15"/>
  <c r="Q251" i="15"/>
  <c r="Q252" i="15"/>
  <c r="Q253" i="15"/>
  <c r="Q254" i="15"/>
  <c r="Q255" i="15"/>
  <c r="Q256" i="15"/>
  <c r="Q257" i="15"/>
  <c r="Q258" i="15"/>
  <c r="Q259" i="15"/>
  <c r="Q260" i="15"/>
  <c r="Q261" i="15"/>
  <c r="Q262" i="15"/>
  <c r="Q263" i="15"/>
  <c r="Q264" i="15"/>
  <c r="Q6" i="19"/>
  <c r="Q7" i="19"/>
  <c r="Q8" i="19"/>
  <c r="Q9" i="19"/>
  <c r="Q10" i="19"/>
  <c r="Q11" i="19"/>
  <c r="Q12" i="19"/>
  <c r="Q13" i="19"/>
  <c r="Q14" i="19"/>
  <c r="Q15" i="19"/>
  <c r="Q16" i="19"/>
  <c r="Q17" i="19"/>
  <c r="Q18" i="19"/>
  <c r="Q19" i="19"/>
  <c r="Q20" i="19"/>
  <c r="Q21" i="19"/>
  <c r="Q22" i="19"/>
  <c r="Q23" i="19"/>
  <c r="Q24" i="19"/>
  <c r="Q25" i="19"/>
  <c r="Q26" i="19"/>
  <c r="Q27" i="19"/>
  <c r="Q28" i="19"/>
  <c r="Q29" i="19"/>
  <c r="Q30" i="19"/>
  <c r="Q31" i="19"/>
  <c r="Q32" i="19"/>
  <c r="Q33" i="19"/>
  <c r="Q34" i="19"/>
  <c r="Q35" i="19"/>
  <c r="Q36" i="19"/>
  <c r="Q37" i="19"/>
  <c r="Q38" i="19"/>
  <c r="Q39" i="19"/>
  <c r="Q40" i="19"/>
  <c r="Q41" i="19"/>
  <c r="Q42" i="19"/>
  <c r="Q43" i="19"/>
  <c r="Q44" i="19"/>
  <c r="Q45" i="19"/>
  <c r="Q46" i="19"/>
  <c r="Q47" i="19"/>
  <c r="Q48" i="19"/>
  <c r="Q49" i="19"/>
  <c r="Q50" i="19"/>
  <c r="Q51" i="19"/>
  <c r="Q52" i="19"/>
  <c r="Q53" i="19"/>
  <c r="Q54" i="19"/>
  <c r="Q55" i="19"/>
  <c r="Q56" i="19"/>
  <c r="Q57" i="19"/>
  <c r="Q58" i="19"/>
  <c r="Q59" i="19"/>
  <c r="Q60" i="19"/>
  <c r="Q61" i="19"/>
  <c r="Q62" i="19"/>
  <c r="Q63" i="19"/>
  <c r="Q64" i="19"/>
  <c r="Q65" i="19"/>
  <c r="Q66" i="19"/>
  <c r="Q67" i="19"/>
  <c r="Q68" i="19"/>
  <c r="Q69" i="19"/>
  <c r="Q70" i="19"/>
  <c r="Q71" i="19"/>
  <c r="Q72" i="19"/>
  <c r="Q73" i="19"/>
  <c r="Q74" i="19"/>
  <c r="Q75" i="19"/>
  <c r="Q76" i="19"/>
  <c r="Q77" i="19"/>
  <c r="Q78" i="19"/>
  <c r="Q79" i="19"/>
  <c r="Q80" i="19"/>
  <c r="Q81" i="19"/>
  <c r="Q82" i="19"/>
  <c r="Q83" i="19"/>
  <c r="Q84" i="19"/>
  <c r="Q85" i="19"/>
  <c r="Q86" i="19"/>
  <c r="Q87" i="19"/>
  <c r="Q88" i="19"/>
  <c r="Q89" i="19"/>
  <c r="Q90" i="19"/>
  <c r="Q91" i="19"/>
  <c r="Q92" i="19"/>
  <c r="Q93" i="19"/>
  <c r="Q94" i="19"/>
  <c r="Q95" i="19"/>
  <c r="Q96" i="19"/>
  <c r="Q97" i="19"/>
  <c r="Q98" i="19"/>
  <c r="Q99" i="19"/>
  <c r="Q100" i="19"/>
  <c r="Q101" i="19"/>
  <c r="Q102" i="19"/>
  <c r="Q103" i="19"/>
  <c r="Q104" i="19"/>
  <c r="Q105" i="19"/>
  <c r="Q106" i="19"/>
  <c r="Q107" i="19"/>
  <c r="Q108" i="19"/>
  <c r="Q109" i="19"/>
  <c r="Q110" i="19"/>
  <c r="Q111" i="19"/>
  <c r="Q112" i="19"/>
  <c r="Q113" i="19"/>
  <c r="Q114" i="19"/>
  <c r="Q115" i="19"/>
  <c r="Q116" i="19"/>
  <c r="Q117" i="19"/>
  <c r="Q118" i="19"/>
  <c r="Q119" i="19"/>
  <c r="Q120" i="19"/>
  <c r="Q121" i="19"/>
  <c r="Q122" i="19"/>
  <c r="Q5" i="19"/>
  <c r="Q4" i="19"/>
  <c r="A16" i="24" l="1"/>
  <c r="A17" i="24"/>
  <c r="A18" i="24"/>
  <c r="A19" i="24"/>
  <c r="A20" i="24"/>
  <c r="A21" i="24"/>
  <c r="B21" i="28" l="1"/>
  <c r="E21" i="28" s="1"/>
  <c r="B22" i="28"/>
  <c r="E22" i="28" s="1"/>
  <c r="B23" i="28"/>
  <c r="E23" i="28" s="1"/>
  <c r="B24" i="28"/>
  <c r="E24" i="28" s="1"/>
  <c r="B25" i="28"/>
  <c r="E25" i="28" s="1"/>
  <c r="B26" i="28"/>
  <c r="E26" i="28" s="1"/>
  <c r="B27" i="28"/>
  <c r="E27" i="28" s="1"/>
  <c r="B28" i="28"/>
  <c r="E28" i="28" s="1"/>
  <c r="B29" i="28"/>
  <c r="E29" i="28" s="1"/>
  <c r="E21" i="32" l="1"/>
  <c r="E20" i="32"/>
  <c r="E19" i="32"/>
  <c r="E18" i="32"/>
  <c r="E17" i="32"/>
  <c r="D29" i="28" l="1"/>
  <c r="C29" i="28"/>
  <c r="F29" i="28" s="1"/>
  <c r="G29" i="28" s="1"/>
  <c r="D28" i="28"/>
  <c r="C28" i="28"/>
  <c r="D27" i="28"/>
  <c r="C27" i="28"/>
  <c r="D26" i="28"/>
  <c r="D25" i="28"/>
  <c r="C25" i="28"/>
  <c r="D24" i="28"/>
  <c r="C24" i="28"/>
  <c r="F24" i="28" s="1"/>
  <c r="G24" i="28" s="1"/>
  <c r="D23" i="28"/>
  <c r="C23" i="28"/>
  <c r="D22" i="28"/>
  <c r="C22" i="28"/>
  <c r="D21" i="28"/>
  <c r="C21" i="28"/>
  <c r="D20" i="28"/>
  <c r="D19" i="28"/>
  <c r="D18" i="28"/>
  <c r="D17" i="28"/>
  <c r="D16" i="28"/>
  <c r="A21" i="28"/>
  <c r="A22" i="28"/>
  <c r="A23" i="28"/>
  <c r="A24" i="28"/>
  <c r="A25" i="28"/>
  <c r="B20" i="28"/>
  <c r="E20" i="28" s="1"/>
  <c r="A20" i="28"/>
  <c r="B19" i="28"/>
  <c r="E19" i="28" s="1"/>
  <c r="A19" i="28"/>
  <c r="B18" i="28"/>
  <c r="E18" i="28" s="1"/>
  <c r="A18" i="28"/>
  <c r="B17" i="28"/>
  <c r="E17" i="28" s="1"/>
  <c r="A17" i="28"/>
  <c r="B16" i="28"/>
  <c r="E16" i="28" s="1"/>
  <c r="A16" i="28"/>
  <c r="D15" i="28"/>
  <c r="B15" i="28"/>
  <c r="A15" i="28"/>
  <c r="D14" i="28"/>
  <c r="B14" i="28"/>
  <c r="A14" i="28"/>
  <c r="D13" i="28"/>
  <c r="B13" i="28"/>
  <c r="E13" i="28" s="1"/>
  <c r="A13" i="28"/>
  <c r="H9" i="25"/>
  <c r="H10" i="25"/>
  <c r="H11" i="25"/>
  <c r="H12" i="25"/>
  <c r="H13" i="25"/>
  <c r="H14" i="25"/>
  <c r="H15" i="25"/>
  <c r="H16" i="25"/>
  <c r="A22" i="25"/>
  <c r="A21" i="25"/>
  <c r="A20" i="25"/>
  <c r="A19" i="25"/>
  <c r="A18" i="25"/>
  <c r="A17" i="25"/>
  <c r="A16" i="25"/>
  <c r="A15" i="25"/>
  <c r="A14" i="25"/>
  <c r="A13" i="25"/>
  <c r="A12" i="25"/>
  <c r="A11" i="25"/>
  <c r="A10" i="25"/>
  <c r="A9" i="25"/>
  <c r="X23" i="23"/>
  <c r="X22" i="23"/>
  <c r="X21" i="23"/>
  <c r="X18" i="23"/>
  <c r="X17" i="23"/>
  <c r="X16" i="23"/>
  <c r="X15" i="23"/>
  <c r="X14" i="23"/>
  <c r="C20" i="28" l="1"/>
  <c r="F20" i="28" s="1"/>
  <c r="G20" i="28" s="1"/>
  <c r="C18" i="28"/>
  <c r="F18" i="28" s="1"/>
  <c r="G18" i="28" s="1"/>
  <c r="C16" i="28"/>
  <c r="F16" i="28" s="1"/>
  <c r="G16" i="28" s="1"/>
  <c r="C14" i="28"/>
  <c r="E14" i="28"/>
  <c r="C15" i="28"/>
  <c r="E15" i="28"/>
  <c r="C13" i="28"/>
  <c r="F13" i="28" s="1"/>
  <c r="G13" i="28" s="1"/>
  <c r="C17" i="28"/>
  <c r="F17" i="28" s="1"/>
  <c r="G17" i="28" s="1"/>
  <c r="C19" i="28"/>
  <c r="F19" i="28" s="1"/>
  <c r="G19" i="28" s="1"/>
  <c r="F28" i="28"/>
  <c r="G28" i="28" s="1"/>
  <c r="F25" i="28"/>
  <c r="G25" i="28" s="1"/>
  <c r="F23" i="28"/>
  <c r="G23" i="28" s="1"/>
  <c r="F22" i="28"/>
  <c r="G22" i="28" s="1"/>
  <c r="F27" i="28"/>
  <c r="G27" i="28" s="1"/>
  <c r="F21" i="28"/>
  <c r="G21" i="28" s="1"/>
  <c r="M18" i="44"/>
  <c r="M19" i="44"/>
  <c r="D74" i="33"/>
  <c r="D75" i="33"/>
  <c r="E75" i="33" s="1"/>
  <c r="D52" i="33"/>
  <c r="E52" i="33" s="1"/>
  <c r="D53" i="33"/>
  <c r="E53" i="33" s="1"/>
  <c r="D30" i="33"/>
  <c r="E30" i="33" s="1"/>
  <c r="D31" i="33"/>
  <c r="E31" i="33" s="1"/>
  <c r="D9" i="33"/>
  <c r="D8" i="33"/>
  <c r="F18" i="44"/>
  <c r="F19" i="44"/>
  <c r="Y14" i="4"/>
  <c r="Y15" i="4"/>
  <c r="F15" i="28" l="1"/>
  <c r="G15" i="28" s="1"/>
  <c r="F14" i="28"/>
  <c r="G14" i="28" s="1"/>
  <c r="E74" i="33"/>
  <c r="A111" i="28"/>
  <c r="M122" i="19" l="1"/>
  <c r="M121" i="19"/>
  <c r="M120" i="19"/>
  <c r="M119" i="19"/>
  <c r="M118" i="19"/>
  <c r="M117" i="19"/>
  <c r="M116" i="19"/>
  <c r="M115" i="19"/>
  <c r="M114" i="19"/>
  <c r="M113" i="19"/>
  <c r="M112" i="19"/>
  <c r="M111" i="19"/>
  <c r="M110" i="19"/>
  <c r="M109" i="19"/>
  <c r="M108" i="19"/>
  <c r="M107" i="19"/>
  <c r="M106" i="19"/>
  <c r="M105" i="19"/>
  <c r="M104" i="19"/>
  <c r="M103" i="19"/>
  <c r="M102" i="19"/>
  <c r="M101" i="19"/>
  <c r="M100" i="19"/>
  <c r="M99" i="19"/>
  <c r="M98" i="19"/>
  <c r="M97" i="19"/>
  <c r="M96" i="19"/>
  <c r="M95" i="19"/>
  <c r="M94" i="19"/>
  <c r="M93" i="19"/>
  <c r="M92" i="19"/>
  <c r="M91" i="19"/>
  <c r="M90" i="19"/>
  <c r="M89" i="19"/>
  <c r="M88" i="19"/>
  <c r="M87" i="19"/>
  <c r="M86" i="19"/>
  <c r="M85" i="19"/>
  <c r="M84" i="19"/>
  <c r="M83" i="19"/>
  <c r="M82" i="19"/>
  <c r="M81" i="19"/>
  <c r="M80" i="19"/>
  <c r="M79" i="19"/>
  <c r="M78" i="19"/>
  <c r="M77" i="19"/>
  <c r="M76" i="19"/>
  <c r="M75" i="19"/>
  <c r="M74" i="19"/>
  <c r="M73" i="19"/>
  <c r="M72" i="19"/>
  <c r="M71" i="19"/>
  <c r="M70" i="19"/>
  <c r="M69" i="19"/>
  <c r="M68" i="19"/>
  <c r="M67" i="19"/>
  <c r="M66" i="19"/>
  <c r="M65" i="19"/>
  <c r="M64" i="19"/>
  <c r="M63" i="19"/>
  <c r="M62" i="19"/>
  <c r="M61" i="19"/>
  <c r="M60" i="19"/>
  <c r="M59" i="19"/>
  <c r="M58" i="19"/>
  <c r="M57" i="19"/>
  <c r="M56" i="19"/>
  <c r="M55" i="19"/>
  <c r="M54" i="19"/>
  <c r="M53" i="19"/>
  <c r="M52" i="19"/>
  <c r="M51" i="19"/>
  <c r="M50" i="19"/>
  <c r="M49" i="19"/>
  <c r="M48" i="19"/>
  <c r="M47" i="19"/>
  <c r="M46" i="19"/>
  <c r="M45" i="19"/>
  <c r="M44" i="19"/>
  <c r="M43" i="19"/>
  <c r="M42" i="19"/>
  <c r="M41" i="19"/>
  <c r="M40" i="19"/>
  <c r="M39" i="19"/>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J7" i="15"/>
  <c r="M7" i="15" l="1"/>
  <c r="M8" i="15"/>
  <c r="M9" i="15"/>
  <c r="M10" i="15"/>
  <c r="M11" i="15"/>
  <c r="M12" i="15"/>
  <c r="M13" i="15"/>
  <c r="M14" i="15"/>
  <c r="M15" i="15"/>
  <c r="M16" i="15"/>
  <c r="M17" i="15"/>
  <c r="M18" i="15"/>
  <c r="M19" i="15"/>
  <c r="M20" i="15"/>
  <c r="M21" i="15"/>
  <c r="M22" i="15"/>
  <c r="M23" i="15"/>
  <c r="M24" i="15"/>
  <c r="M25" i="15"/>
  <c r="M26" i="15"/>
  <c r="M27" i="15"/>
  <c r="M28" i="15"/>
  <c r="M29" i="15"/>
  <c r="M30" i="15"/>
  <c r="M31" i="15"/>
  <c r="M32" i="15"/>
  <c r="M33" i="15"/>
  <c r="M34" i="15"/>
  <c r="M35" i="15"/>
  <c r="M36" i="15"/>
  <c r="M37" i="15"/>
  <c r="M38" i="15"/>
  <c r="M39" i="15"/>
  <c r="M40" i="15"/>
  <c r="M41" i="15"/>
  <c r="M42" i="15"/>
  <c r="M43" i="15"/>
  <c r="M44" i="15"/>
  <c r="M45" i="15"/>
  <c r="M46" i="15"/>
  <c r="M47" i="15"/>
  <c r="M48" i="15"/>
  <c r="M49" i="15"/>
  <c r="M50" i="15"/>
  <c r="M51" i="15"/>
  <c r="M52" i="15"/>
  <c r="M53" i="15"/>
  <c r="M54" i="15"/>
  <c r="M55" i="15"/>
  <c r="M56" i="15"/>
  <c r="M57" i="15"/>
  <c r="M58" i="15"/>
  <c r="M59" i="15"/>
  <c r="M60" i="15"/>
  <c r="M61" i="15"/>
  <c r="M62" i="15"/>
  <c r="M63" i="15"/>
  <c r="M64" i="15"/>
  <c r="M65" i="15"/>
  <c r="M66" i="15"/>
  <c r="M67" i="15"/>
  <c r="M68" i="15"/>
  <c r="M69" i="15"/>
  <c r="M70" i="15"/>
  <c r="M71" i="15"/>
  <c r="M72" i="15"/>
  <c r="M73" i="15"/>
  <c r="M74" i="15"/>
  <c r="M75" i="15"/>
  <c r="M76" i="15"/>
  <c r="M77" i="15"/>
  <c r="M78" i="15"/>
  <c r="M79" i="15"/>
  <c r="M80" i="15"/>
  <c r="M81" i="15"/>
  <c r="M82" i="15"/>
  <c r="M83" i="15"/>
  <c r="M84" i="15"/>
  <c r="M85" i="15"/>
  <c r="M86" i="15"/>
  <c r="M87" i="15"/>
  <c r="M88" i="15"/>
  <c r="M89" i="15"/>
  <c r="M90" i="15"/>
  <c r="M91" i="15"/>
  <c r="M92" i="15"/>
  <c r="M93" i="15"/>
  <c r="M94" i="15"/>
  <c r="M95" i="15"/>
  <c r="M96" i="15"/>
  <c r="M97" i="15"/>
  <c r="M98" i="15"/>
  <c r="M99" i="15"/>
  <c r="M100" i="15"/>
  <c r="M101" i="15"/>
  <c r="M102" i="15"/>
  <c r="M103" i="15"/>
  <c r="M104" i="15"/>
  <c r="M105" i="15"/>
  <c r="M106" i="15"/>
  <c r="M107" i="15"/>
  <c r="M108" i="15"/>
  <c r="M109" i="15"/>
  <c r="M110" i="15"/>
  <c r="M111" i="15"/>
  <c r="M112" i="15"/>
  <c r="M113" i="15"/>
  <c r="M114" i="15"/>
  <c r="M115" i="15"/>
  <c r="M116" i="15"/>
  <c r="M117" i="15"/>
  <c r="M118" i="15"/>
  <c r="M119" i="15"/>
  <c r="M120" i="15"/>
  <c r="M121" i="15"/>
  <c r="M122" i="15"/>
  <c r="M123" i="15"/>
  <c r="M124" i="15"/>
  <c r="M125" i="15"/>
  <c r="M126" i="15"/>
  <c r="M127" i="15"/>
  <c r="M128" i="15"/>
  <c r="M129" i="15"/>
  <c r="M130" i="15"/>
  <c r="M131" i="15"/>
  <c r="M132" i="15"/>
  <c r="M133" i="15"/>
  <c r="M134" i="15"/>
  <c r="M135" i="15"/>
  <c r="M136" i="15"/>
  <c r="M137" i="15"/>
  <c r="M138" i="15"/>
  <c r="M139" i="15"/>
  <c r="M140" i="15"/>
  <c r="M141" i="15"/>
  <c r="M142" i="15"/>
  <c r="M143" i="15"/>
  <c r="M144" i="15"/>
  <c r="M145" i="15"/>
  <c r="M146" i="15"/>
  <c r="M147" i="15"/>
  <c r="M148" i="15"/>
  <c r="M149" i="15"/>
  <c r="M150" i="15"/>
  <c r="M151" i="15"/>
  <c r="M152" i="15"/>
  <c r="M153" i="15"/>
  <c r="M154" i="15"/>
  <c r="M155" i="15"/>
  <c r="M156" i="15"/>
  <c r="M157" i="15"/>
  <c r="M158" i="15"/>
  <c r="M159" i="15"/>
  <c r="M160" i="15"/>
  <c r="M161" i="15"/>
  <c r="M162" i="15"/>
  <c r="M163" i="15"/>
  <c r="M164" i="15"/>
  <c r="M165" i="15"/>
  <c r="M166" i="15"/>
  <c r="M167" i="15"/>
  <c r="M168" i="15"/>
  <c r="M169" i="15"/>
  <c r="M170" i="15"/>
  <c r="M171" i="15"/>
  <c r="M172" i="15"/>
  <c r="M173" i="15"/>
  <c r="M174" i="15"/>
  <c r="M175" i="15"/>
  <c r="M176" i="15"/>
  <c r="M177" i="15"/>
  <c r="M178" i="15"/>
  <c r="M179" i="15"/>
  <c r="M180" i="15"/>
  <c r="M181" i="15"/>
  <c r="M182" i="15"/>
  <c r="M183" i="15"/>
  <c r="M184" i="15"/>
  <c r="M185" i="15"/>
  <c r="M186" i="15"/>
  <c r="M187" i="15"/>
  <c r="M188" i="15"/>
  <c r="M189" i="15"/>
  <c r="M190" i="15"/>
  <c r="M191" i="15"/>
  <c r="M192" i="15"/>
  <c r="M193" i="15"/>
  <c r="M194" i="15"/>
  <c r="M195" i="15"/>
  <c r="M196" i="15"/>
  <c r="M197" i="15"/>
  <c r="M198" i="15"/>
  <c r="M199" i="15"/>
  <c r="M200" i="15"/>
  <c r="M201" i="15"/>
  <c r="M202" i="15"/>
  <c r="M203" i="15"/>
  <c r="M204" i="15"/>
  <c r="M205" i="15"/>
  <c r="M206" i="15"/>
  <c r="M207" i="15"/>
  <c r="M208" i="15"/>
  <c r="M209" i="15"/>
  <c r="M210" i="15"/>
  <c r="M211" i="15"/>
  <c r="M212" i="15"/>
  <c r="M213" i="15"/>
  <c r="M214" i="15"/>
  <c r="M215" i="15"/>
  <c r="M216" i="15"/>
  <c r="M217" i="15"/>
  <c r="M218" i="15"/>
  <c r="M219" i="15"/>
  <c r="M220" i="15"/>
  <c r="M221" i="15"/>
  <c r="M222" i="15"/>
  <c r="M223" i="15"/>
  <c r="M224" i="15"/>
  <c r="M225" i="15"/>
  <c r="M226" i="15"/>
  <c r="M227" i="15"/>
  <c r="M228" i="15"/>
  <c r="M229" i="15"/>
  <c r="M230" i="15"/>
  <c r="M231" i="15"/>
  <c r="M232" i="15"/>
  <c r="M233" i="15"/>
  <c r="M234" i="15"/>
  <c r="M235" i="15"/>
  <c r="M236" i="15"/>
  <c r="M237" i="15"/>
  <c r="M238" i="15"/>
  <c r="M239" i="15"/>
  <c r="M240" i="15"/>
  <c r="M241" i="15"/>
  <c r="M242" i="15"/>
  <c r="M243" i="15"/>
  <c r="M244" i="15"/>
  <c r="M245" i="15"/>
  <c r="M246" i="15"/>
  <c r="M247" i="15"/>
  <c r="M248" i="15"/>
  <c r="M249" i="15"/>
  <c r="M250" i="15"/>
  <c r="M251" i="15"/>
  <c r="M252" i="15"/>
  <c r="M253" i="15"/>
  <c r="M254" i="15"/>
  <c r="M255" i="15"/>
  <c r="M256" i="15"/>
  <c r="M257" i="15"/>
  <c r="M258" i="15"/>
  <c r="M259" i="15"/>
  <c r="M260" i="15"/>
  <c r="M261" i="15"/>
  <c r="M262" i="15"/>
  <c r="M263" i="15"/>
  <c r="M264" i="15"/>
  <c r="F14" i="44" l="1"/>
  <c r="I23" i="32"/>
  <c r="J23" i="32"/>
  <c r="Y45" i="4"/>
  <c r="R7" i="15" l="1"/>
  <c r="R8" i="15"/>
  <c r="R9" i="15"/>
  <c r="R10" i="15"/>
  <c r="R11" i="15"/>
  <c r="R12" i="15"/>
  <c r="R13" i="15"/>
  <c r="R14" i="15"/>
  <c r="R15" i="15"/>
  <c r="R16" i="15"/>
  <c r="R17" i="15"/>
  <c r="R18" i="15"/>
  <c r="R19" i="15"/>
  <c r="R20" i="15"/>
  <c r="R21" i="15"/>
  <c r="R22" i="15"/>
  <c r="R23" i="15"/>
  <c r="R24" i="15"/>
  <c r="R25" i="15"/>
  <c r="R26" i="15"/>
  <c r="R27" i="15"/>
  <c r="R28" i="15"/>
  <c r="R29" i="15"/>
  <c r="R30" i="15"/>
  <c r="R31" i="15"/>
  <c r="R32" i="15"/>
  <c r="R33" i="15"/>
  <c r="R34" i="15"/>
  <c r="R35" i="15"/>
  <c r="R36" i="15"/>
  <c r="R37" i="15"/>
  <c r="R38" i="15"/>
  <c r="R39" i="15"/>
  <c r="R40" i="15"/>
  <c r="R41" i="15"/>
  <c r="R42" i="15"/>
  <c r="R43" i="15"/>
  <c r="R44" i="15"/>
  <c r="R45" i="15"/>
  <c r="R46" i="15"/>
  <c r="R47" i="15"/>
  <c r="R48" i="15"/>
  <c r="R49" i="15"/>
  <c r="R50" i="15"/>
  <c r="R51" i="15"/>
  <c r="R52" i="15"/>
  <c r="R53" i="15"/>
  <c r="R54" i="15"/>
  <c r="R55" i="15"/>
  <c r="R56" i="15"/>
  <c r="R57" i="15"/>
  <c r="R58" i="15"/>
  <c r="R59" i="15"/>
  <c r="R60" i="15"/>
  <c r="R61" i="15"/>
  <c r="R62" i="15"/>
  <c r="R63" i="15"/>
  <c r="R64" i="15"/>
  <c r="R65" i="15"/>
  <c r="R66" i="15"/>
  <c r="R67" i="15"/>
  <c r="R68" i="15"/>
  <c r="R69" i="15"/>
  <c r="R70" i="15"/>
  <c r="R71" i="15"/>
  <c r="R72" i="15"/>
  <c r="R73" i="15"/>
  <c r="R74" i="15"/>
  <c r="R75" i="15"/>
  <c r="R76" i="15"/>
  <c r="R77" i="15"/>
  <c r="R78" i="15"/>
  <c r="R79" i="15"/>
  <c r="R80" i="15"/>
  <c r="R81" i="15"/>
  <c r="R82" i="15"/>
  <c r="R83" i="15"/>
  <c r="R84" i="15"/>
  <c r="R85" i="15"/>
  <c r="R86" i="15"/>
  <c r="R87" i="15"/>
  <c r="R88" i="15"/>
  <c r="R89" i="15"/>
  <c r="R90" i="15"/>
  <c r="R91" i="15"/>
  <c r="R92" i="15"/>
  <c r="R93" i="15"/>
  <c r="R94" i="15"/>
  <c r="R95" i="15"/>
  <c r="R96" i="15"/>
  <c r="R97" i="15"/>
  <c r="R98" i="15"/>
  <c r="R99" i="15"/>
  <c r="R100" i="15"/>
  <c r="R101" i="15"/>
  <c r="R102" i="15"/>
  <c r="R103" i="15"/>
  <c r="R104" i="15"/>
  <c r="R105" i="15"/>
  <c r="R106" i="15"/>
  <c r="R107" i="15"/>
  <c r="R108" i="15"/>
  <c r="R109" i="15"/>
  <c r="R110" i="15"/>
  <c r="R111" i="15"/>
  <c r="R112" i="15"/>
  <c r="R113" i="15"/>
  <c r="R114" i="15"/>
  <c r="R115" i="15"/>
  <c r="R116" i="15"/>
  <c r="R117" i="15"/>
  <c r="R118" i="15"/>
  <c r="R119" i="15"/>
  <c r="R120" i="15"/>
  <c r="R121" i="15"/>
  <c r="R122" i="15"/>
  <c r="R123" i="15"/>
  <c r="R124" i="15"/>
  <c r="R125" i="15"/>
  <c r="R126" i="15"/>
  <c r="R127" i="15"/>
  <c r="R128" i="15"/>
  <c r="R129" i="15"/>
  <c r="R130" i="15"/>
  <c r="R131" i="15"/>
  <c r="R132" i="15"/>
  <c r="R133" i="15"/>
  <c r="R134" i="15"/>
  <c r="R135" i="15"/>
  <c r="R136" i="15"/>
  <c r="R137" i="15"/>
  <c r="R138" i="15"/>
  <c r="R139" i="15"/>
  <c r="R140" i="15"/>
  <c r="R141" i="15"/>
  <c r="R142" i="15"/>
  <c r="R143" i="15"/>
  <c r="R144" i="15"/>
  <c r="R145" i="15"/>
  <c r="R146" i="15"/>
  <c r="R147" i="15"/>
  <c r="R148" i="15"/>
  <c r="R149" i="15"/>
  <c r="R150" i="15"/>
  <c r="R151" i="15"/>
  <c r="R152" i="15"/>
  <c r="R153" i="15"/>
  <c r="R154" i="15"/>
  <c r="R155" i="15"/>
  <c r="R156" i="15"/>
  <c r="R157" i="15"/>
  <c r="R158" i="15"/>
  <c r="R159" i="15"/>
  <c r="R160" i="15"/>
  <c r="R161" i="15"/>
  <c r="R162" i="15"/>
  <c r="R163" i="15"/>
  <c r="R164" i="15"/>
  <c r="R165" i="15"/>
  <c r="R166" i="15"/>
  <c r="R167" i="15"/>
  <c r="R168" i="15"/>
  <c r="R169" i="15"/>
  <c r="R170" i="15"/>
  <c r="R171" i="15"/>
  <c r="R172" i="15"/>
  <c r="R173" i="15"/>
  <c r="R174" i="15"/>
  <c r="R175" i="15"/>
  <c r="R176" i="15"/>
  <c r="R177" i="15"/>
  <c r="R178" i="15"/>
  <c r="R179" i="15"/>
  <c r="R180" i="15"/>
  <c r="R181" i="15"/>
  <c r="R182" i="15"/>
  <c r="R183" i="15"/>
  <c r="R184" i="15"/>
  <c r="R185" i="15"/>
  <c r="R186" i="15"/>
  <c r="R187" i="15"/>
  <c r="R188" i="15"/>
  <c r="R189" i="15"/>
  <c r="R190" i="15"/>
  <c r="R191" i="15"/>
  <c r="R192" i="15"/>
  <c r="R193" i="15"/>
  <c r="R194" i="15"/>
  <c r="R195" i="15"/>
  <c r="R196" i="15"/>
  <c r="R197" i="15"/>
  <c r="R198" i="15"/>
  <c r="R199" i="15"/>
  <c r="R200" i="15"/>
  <c r="R201" i="15"/>
  <c r="R202" i="15"/>
  <c r="R203" i="15"/>
  <c r="R204" i="15"/>
  <c r="R205" i="15"/>
  <c r="R206" i="15"/>
  <c r="R207" i="15"/>
  <c r="R208" i="15"/>
  <c r="R209" i="15"/>
  <c r="R210" i="15"/>
  <c r="R211" i="15"/>
  <c r="R212" i="15"/>
  <c r="R213" i="15"/>
  <c r="R214" i="15"/>
  <c r="R215" i="15"/>
  <c r="R216" i="15"/>
  <c r="R217" i="15"/>
  <c r="R218" i="15"/>
  <c r="R219" i="15"/>
  <c r="R220" i="15"/>
  <c r="R221" i="15"/>
  <c r="R222" i="15"/>
  <c r="R223" i="15"/>
  <c r="R224" i="15"/>
  <c r="R225" i="15"/>
  <c r="R226" i="15"/>
  <c r="R227" i="15"/>
  <c r="R228" i="15"/>
  <c r="R229" i="15"/>
  <c r="R230" i="15"/>
  <c r="R231" i="15"/>
  <c r="R232" i="15"/>
  <c r="R233" i="15"/>
  <c r="R234" i="15"/>
  <c r="R235" i="15"/>
  <c r="R236" i="15"/>
  <c r="R237" i="15"/>
  <c r="R238" i="15"/>
  <c r="R239" i="15"/>
  <c r="R240" i="15"/>
  <c r="R241" i="15"/>
  <c r="R242" i="15"/>
  <c r="R243" i="15"/>
  <c r="R244" i="15"/>
  <c r="R245" i="15"/>
  <c r="R246" i="15"/>
  <c r="R247" i="15"/>
  <c r="R248" i="15"/>
  <c r="R249" i="15"/>
  <c r="R250" i="15"/>
  <c r="R251" i="15"/>
  <c r="R252" i="15"/>
  <c r="R253" i="15"/>
  <c r="R254" i="15"/>
  <c r="R255" i="15"/>
  <c r="R256" i="15"/>
  <c r="R257" i="15"/>
  <c r="R258" i="15"/>
  <c r="R259" i="15"/>
  <c r="R260" i="15"/>
  <c r="R261" i="15"/>
  <c r="R262" i="15"/>
  <c r="R263" i="15"/>
  <c r="R264" i="15"/>
  <c r="O7" i="15"/>
  <c r="O8" i="15"/>
  <c r="O9" i="15"/>
  <c r="O10" i="15"/>
  <c r="O11" i="15"/>
  <c r="O12" i="15"/>
  <c r="O13" i="15"/>
  <c r="O14" i="15"/>
  <c r="O15" i="15"/>
  <c r="O16" i="15"/>
  <c r="O17" i="15"/>
  <c r="O18" i="15"/>
  <c r="O19" i="15"/>
  <c r="O20" i="15"/>
  <c r="O21" i="15"/>
  <c r="O22" i="15"/>
  <c r="O23" i="15"/>
  <c r="O24" i="15"/>
  <c r="O25" i="15"/>
  <c r="O26" i="15"/>
  <c r="O27" i="15"/>
  <c r="O28" i="15"/>
  <c r="O29" i="15"/>
  <c r="O30" i="15"/>
  <c r="O31" i="15"/>
  <c r="O32" i="15"/>
  <c r="O33" i="15"/>
  <c r="O34" i="15"/>
  <c r="O35" i="15"/>
  <c r="O36" i="15"/>
  <c r="O37" i="15"/>
  <c r="O38" i="15"/>
  <c r="O39" i="15"/>
  <c r="O40" i="15"/>
  <c r="O41" i="15"/>
  <c r="O42" i="15"/>
  <c r="O43" i="15"/>
  <c r="O44" i="15"/>
  <c r="O45" i="15"/>
  <c r="O46" i="15"/>
  <c r="O47" i="15"/>
  <c r="O48" i="15"/>
  <c r="O49" i="15"/>
  <c r="O50" i="15"/>
  <c r="O51" i="15"/>
  <c r="O52" i="15"/>
  <c r="O53" i="15"/>
  <c r="O54" i="15"/>
  <c r="O55" i="15"/>
  <c r="O56" i="15"/>
  <c r="O57" i="15"/>
  <c r="O58" i="15"/>
  <c r="O59" i="15"/>
  <c r="O60" i="15"/>
  <c r="O61" i="15"/>
  <c r="O62" i="15"/>
  <c r="O63" i="15"/>
  <c r="O64" i="15"/>
  <c r="O65" i="15"/>
  <c r="O66" i="15"/>
  <c r="O67" i="15"/>
  <c r="O68" i="15"/>
  <c r="O69" i="15"/>
  <c r="O70" i="15"/>
  <c r="O71" i="15"/>
  <c r="O72" i="15"/>
  <c r="O73" i="15"/>
  <c r="O74" i="15"/>
  <c r="O75" i="15"/>
  <c r="O76" i="15"/>
  <c r="O77" i="15"/>
  <c r="O78" i="15"/>
  <c r="O79" i="15"/>
  <c r="O80" i="15"/>
  <c r="O81" i="15"/>
  <c r="O82" i="15"/>
  <c r="O83" i="15"/>
  <c r="O84" i="15"/>
  <c r="O85" i="15"/>
  <c r="O86" i="15"/>
  <c r="O87" i="15"/>
  <c r="O88" i="15"/>
  <c r="O89" i="15"/>
  <c r="O90" i="15"/>
  <c r="O91" i="15"/>
  <c r="O92" i="15"/>
  <c r="O93" i="15"/>
  <c r="O94" i="15"/>
  <c r="O95" i="15"/>
  <c r="O96" i="15"/>
  <c r="O97" i="15"/>
  <c r="O98" i="15"/>
  <c r="O99" i="15"/>
  <c r="O100" i="15"/>
  <c r="O101" i="15"/>
  <c r="O102" i="15"/>
  <c r="O103" i="15"/>
  <c r="O104" i="15"/>
  <c r="O105" i="15"/>
  <c r="O106" i="15"/>
  <c r="O107" i="15"/>
  <c r="O108" i="15"/>
  <c r="O109" i="15"/>
  <c r="O110" i="15"/>
  <c r="O111" i="15"/>
  <c r="O112" i="15"/>
  <c r="O113" i="15"/>
  <c r="O114" i="15"/>
  <c r="O115" i="15"/>
  <c r="O116" i="15"/>
  <c r="O117" i="15"/>
  <c r="O118" i="15"/>
  <c r="O119" i="15"/>
  <c r="O120" i="15"/>
  <c r="O121" i="15"/>
  <c r="O122" i="15"/>
  <c r="O123" i="15"/>
  <c r="O124" i="15"/>
  <c r="O125" i="15"/>
  <c r="O126" i="15"/>
  <c r="O127" i="15"/>
  <c r="O128" i="15"/>
  <c r="O129" i="15"/>
  <c r="O130" i="15"/>
  <c r="O131" i="15"/>
  <c r="O132" i="15"/>
  <c r="O133" i="15"/>
  <c r="O134" i="15"/>
  <c r="O135" i="15"/>
  <c r="O136" i="15"/>
  <c r="O137" i="15"/>
  <c r="O138" i="15"/>
  <c r="O139" i="15"/>
  <c r="O140" i="15"/>
  <c r="O141" i="15"/>
  <c r="O142" i="15"/>
  <c r="O143" i="15"/>
  <c r="O144" i="15"/>
  <c r="O145" i="15"/>
  <c r="O146" i="15"/>
  <c r="O147" i="15"/>
  <c r="O148" i="15"/>
  <c r="O149" i="15"/>
  <c r="O150" i="15"/>
  <c r="O151" i="15"/>
  <c r="O152" i="15"/>
  <c r="O153" i="15"/>
  <c r="O154" i="15"/>
  <c r="O155" i="15"/>
  <c r="O156" i="15"/>
  <c r="O157" i="15"/>
  <c r="O158" i="15"/>
  <c r="O159" i="15"/>
  <c r="O160" i="15"/>
  <c r="O161" i="15"/>
  <c r="O162" i="15"/>
  <c r="O163" i="15"/>
  <c r="O164" i="15"/>
  <c r="O165" i="15"/>
  <c r="O166" i="15"/>
  <c r="O167" i="15"/>
  <c r="O168" i="15"/>
  <c r="O169" i="15"/>
  <c r="O170" i="15"/>
  <c r="O171" i="15"/>
  <c r="O172" i="15"/>
  <c r="O173" i="15"/>
  <c r="O174" i="15"/>
  <c r="O175" i="15"/>
  <c r="O176" i="15"/>
  <c r="O177" i="15"/>
  <c r="O178" i="15"/>
  <c r="O179" i="15"/>
  <c r="O180" i="15"/>
  <c r="O181" i="15"/>
  <c r="O182" i="15"/>
  <c r="O183" i="15"/>
  <c r="O184" i="15"/>
  <c r="O185" i="15"/>
  <c r="O186" i="15"/>
  <c r="O187" i="15"/>
  <c r="O188" i="15"/>
  <c r="O189" i="15"/>
  <c r="O190" i="15"/>
  <c r="O191" i="15"/>
  <c r="O192" i="15"/>
  <c r="O193" i="15"/>
  <c r="O194" i="15"/>
  <c r="O195" i="15"/>
  <c r="O196" i="15"/>
  <c r="O197" i="15"/>
  <c r="O198" i="15"/>
  <c r="O199" i="15"/>
  <c r="O200" i="15"/>
  <c r="O201" i="15"/>
  <c r="O202" i="15"/>
  <c r="O203" i="15"/>
  <c r="O204" i="15"/>
  <c r="O205" i="15"/>
  <c r="O206" i="15"/>
  <c r="O207" i="15"/>
  <c r="O208" i="15"/>
  <c r="O209" i="15"/>
  <c r="O210" i="15"/>
  <c r="O211" i="15"/>
  <c r="O212" i="15"/>
  <c r="O213" i="15"/>
  <c r="O214" i="15"/>
  <c r="O215" i="15"/>
  <c r="O216" i="15"/>
  <c r="O217" i="15"/>
  <c r="O218" i="15"/>
  <c r="O219" i="15"/>
  <c r="O220" i="15"/>
  <c r="O221" i="15"/>
  <c r="O222" i="15"/>
  <c r="O223" i="15"/>
  <c r="O224" i="15"/>
  <c r="O225" i="15"/>
  <c r="O226" i="15"/>
  <c r="O227" i="15"/>
  <c r="O228" i="15"/>
  <c r="O229" i="15"/>
  <c r="O230" i="15"/>
  <c r="O231" i="15"/>
  <c r="O232" i="15"/>
  <c r="O233" i="15"/>
  <c r="O234" i="15"/>
  <c r="O235" i="15"/>
  <c r="O236" i="15"/>
  <c r="O237" i="15"/>
  <c r="O238" i="15"/>
  <c r="O239" i="15"/>
  <c r="O240" i="15"/>
  <c r="O241" i="15"/>
  <c r="O242" i="15"/>
  <c r="O243" i="15"/>
  <c r="O244" i="15"/>
  <c r="O245" i="15"/>
  <c r="O246" i="15"/>
  <c r="O247" i="15"/>
  <c r="O248" i="15"/>
  <c r="O249" i="15"/>
  <c r="O250" i="15"/>
  <c r="O251" i="15"/>
  <c r="O252" i="15"/>
  <c r="O253" i="15"/>
  <c r="O254" i="15"/>
  <c r="O255" i="15"/>
  <c r="O256" i="15"/>
  <c r="O257" i="15"/>
  <c r="O258" i="15"/>
  <c r="O259" i="15"/>
  <c r="O260" i="15"/>
  <c r="O261" i="15"/>
  <c r="O262" i="15"/>
  <c r="O263" i="15"/>
  <c r="O264" i="15"/>
  <c r="O10" i="19"/>
  <c r="O11" i="19"/>
  <c r="O12" i="19"/>
  <c r="O13" i="19"/>
  <c r="O14" i="19"/>
  <c r="O15" i="19"/>
  <c r="O16" i="19"/>
  <c r="O17" i="19"/>
  <c r="O18" i="19"/>
  <c r="O19" i="19"/>
  <c r="O20" i="19"/>
  <c r="O21" i="19"/>
  <c r="O22" i="19"/>
  <c r="O23" i="19"/>
  <c r="O24" i="19"/>
  <c r="O25" i="19"/>
  <c r="O26" i="19"/>
  <c r="O27" i="19"/>
  <c r="O28" i="19"/>
  <c r="O29" i="19"/>
  <c r="O30" i="19"/>
  <c r="O31" i="19"/>
  <c r="O32" i="19"/>
  <c r="O33" i="19"/>
  <c r="O34" i="19"/>
  <c r="O35" i="19"/>
  <c r="O36" i="19"/>
  <c r="O37" i="19"/>
  <c r="O38" i="19"/>
  <c r="O39" i="19"/>
  <c r="O40" i="19"/>
  <c r="O41" i="19"/>
  <c r="O42" i="19"/>
  <c r="O43" i="19"/>
  <c r="O44" i="19"/>
  <c r="O45" i="19"/>
  <c r="O46" i="19"/>
  <c r="O47" i="19"/>
  <c r="O48" i="19"/>
  <c r="O49" i="19"/>
  <c r="O50" i="19"/>
  <c r="O51" i="19"/>
  <c r="O52" i="19"/>
  <c r="O53" i="19"/>
  <c r="O54" i="19"/>
  <c r="O55" i="19"/>
  <c r="O56" i="19"/>
  <c r="O57" i="19"/>
  <c r="O58" i="19"/>
  <c r="O59" i="19"/>
  <c r="O60" i="19"/>
  <c r="O61" i="19"/>
  <c r="O62" i="19"/>
  <c r="O63" i="19"/>
  <c r="O64" i="19"/>
  <c r="O65" i="19"/>
  <c r="O66" i="19"/>
  <c r="O67" i="19"/>
  <c r="O68" i="19"/>
  <c r="O69" i="19"/>
  <c r="O70" i="19"/>
  <c r="O71" i="19"/>
  <c r="O72" i="19"/>
  <c r="O73" i="19"/>
  <c r="O74" i="19"/>
  <c r="O75" i="19"/>
  <c r="O76" i="19"/>
  <c r="O77" i="19"/>
  <c r="O78" i="19"/>
  <c r="O79" i="19"/>
  <c r="O80" i="19"/>
  <c r="O81" i="19"/>
  <c r="O82" i="19"/>
  <c r="O83" i="19"/>
  <c r="O84" i="19"/>
  <c r="O85" i="19"/>
  <c r="O86" i="19"/>
  <c r="O87" i="19"/>
  <c r="O88" i="19"/>
  <c r="O89" i="19"/>
  <c r="O90" i="19"/>
  <c r="O91" i="19"/>
  <c r="O92" i="19"/>
  <c r="O93" i="19"/>
  <c r="O94" i="19"/>
  <c r="O95" i="19"/>
  <c r="O96" i="19"/>
  <c r="O97" i="19"/>
  <c r="O98" i="19"/>
  <c r="O99" i="19"/>
  <c r="O100" i="19"/>
  <c r="O101" i="19"/>
  <c r="O102" i="19"/>
  <c r="O103" i="19"/>
  <c r="O104" i="19"/>
  <c r="O105" i="19"/>
  <c r="O106" i="19"/>
  <c r="O107" i="19"/>
  <c r="O108" i="19"/>
  <c r="O109" i="19"/>
  <c r="O110" i="19"/>
  <c r="O111" i="19"/>
  <c r="O112" i="19"/>
  <c r="O113" i="19"/>
  <c r="O114" i="19"/>
  <c r="O115" i="19"/>
  <c r="O116" i="19"/>
  <c r="O117" i="19"/>
  <c r="O118" i="19"/>
  <c r="O119" i="19"/>
  <c r="O120" i="19"/>
  <c r="O121" i="19"/>
  <c r="O122" i="19"/>
  <c r="R10" i="19"/>
  <c r="R11" i="19"/>
  <c r="R12" i="19"/>
  <c r="R13" i="19"/>
  <c r="R14" i="19"/>
  <c r="R15" i="19"/>
  <c r="R16" i="19"/>
  <c r="R17" i="19"/>
  <c r="R18" i="19"/>
  <c r="R19" i="19"/>
  <c r="R20" i="19"/>
  <c r="R21" i="19"/>
  <c r="R22" i="19"/>
  <c r="R23" i="19"/>
  <c r="R24" i="19"/>
  <c r="R25" i="19"/>
  <c r="R26" i="19"/>
  <c r="R27" i="19"/>
  <c r="R28" i="19"/>
  <c r="R29" i="19"/>
  <c r="R30" i="19"/>
  <c r="R31" i="19"/>
  <c r="R32" i="19"/>
  <c r="R33" i="19"/>
  <c r="R34" i="19"/>
  <c r="R35" i="19"/>
  <c r="R36" i="19"/>
  <c r="R37" i="19"/>
  <c r="R38" i="19"/>
  <c r="R39" i="19"/>
  <c r="R40" i="19"/>
  <c r="R41" i="19"/>
  <c r="R42" i="19"/>
  <c r="R43" i="19"/>
  <c r="R44" i="19"/>
  <c r="R45" i="19"/>
  <c r="R46" i="19"/>
  <c r="R47" i="19"/>
  <c r="R48" i="19"/>
  <c r="R49" i="19"/>
  <c r="R50" i="19"/>
  <c r="R51" i="19"/>
  <c r="R52" i="19"/>
  <c r="R53" i="19"/>
  <c r="R54" i="19"/>
  <c r="R55" i="19"/>
  <c r="R56" i="19"/>
  <c r="R57" i="19"/>
  <c r="R58" i="19"/>
  <c r="R59" i="19"/>
  <c r="R60" i="19"/>
  <c r="R61" i="19"/>
  <c r="R62" i="19"/>
  <c r="R63" i="19"/>
  <c r="R64" i="19"/>
  <c r="R65" i="19"/>
  <c r="R66" i="19"/>
  <c r="R67" i="19"/>
  <c r="R68" i="19"/>
  <c r="R69" i="19"/>
  <c r="R70" i="19"/>
  <c r="R71" i="19"/>
  <c r="R72" i="19"/>
  <c r="R73" i="19"/>
  <c r="R74" i="19"/>
  <c r="R75" i="19"/>
  <c r="R76" i="19"/>
  <c r="R77" i="19"/>
  <c r="R78" i="19"/>
  <c r="R79" i="19"/>
  <c r="R80" i="19"/>
  <c r="R81" i="19"/>
  <c r="R82" i="19"/>
  <c r="R83" i="19"/>
  <c r="R84" i="19"/>
  <c r="R85" i="19"/>
  <c r="R86" i="19"/>
  <c r="R87" i="19"/>
  <c r="R88" i="19"/>
  <c r="R89" i="19"/>
  <c r="R90" i="19"/>
  <c r="R91" i="19"/>
  <c r="R92" i="19"/>
  <c r="R93" i="19"/>
  <c r="R94" i="19"/>
  <c r="R95" i="19"/>
  <c r="R96" i="19"/>
  <c r="R97" i="19"/>
  <c r="R98" i="19"/>
  <c r="R99" i="19"/>
  <c r="R100" i="19"/>
  <c r="R101" i="19"/>
  <c r="R102" i="19"/>
  <c r="R103" i="19"/>
  <c r="R104" i="19"/>
  <c r="R105" i="19"/>
  <c r="R106" i="19"/>
  <c r="R107" i="19"/>
  <c r="R108" i="19"/>
  <c r="R109" i="19"/>
  <c r="R110" i="19"/>
  <c r="R111" i="19"/>
  <c r="R112" i="19"/>
  <c r="R113" i="19"/>
  <c r="R114" i="19"/>
  <c r="R115" i="19"/>
  <c r="R116" i="19"/>
  <c r="R117" i="19"/>
  <c r="R118" i="19"/>
  <c r="R119" i="19"/>
  <c r="R120" i="19"/>
  <c r="R121" i="19"/>
  <c r="R122" i="19"/>
  <c r="D29" i="33" l="1"/>
  <c r="D32" i="33"/>
  <c r="D33" i="33"/>
  <c r="D34" i="33"/>
  <c r="D35" i="33"/>
  <c r="D36" i="33"/>
  <c r="D37" i="33"/>
  <c r="D38" i="33"/>
  <c r="D39" i="33"/>
  <c r="D40" i="33"/>
  <c r="D41" i="33"/>
  <c r="D42" i="33"/>
  <c r="D43" i="33"/>
  <c r="D73" i="33" l="1"/>
  <c r="E73" i="33" s="1"/>
  <c r="D76" i="33"/>
  <c r="D77" i="33"/>
  <c r="D78" i="33"/>
  <c r="E78" i="33" s="1"/>
  <c r="D79" i="33"/>
  <c r="E79" i="33" s="1"/>
  <c r="D80" i="33"/>
  <c r="E80" i="33" s="1"/>
  <c r="D81" i="33"/>
  <c r="E81" i="33" s="1"/>
  <c r="D82" i="33"/>
  <c r="E82" i="33" s="1"/>
  <c r="D83" i="33"/>
  <c r="D84" i="33"/>
  <c r="E84" i="33" s="1"/>
  <c r="D85" i="33"/>
  <c r="D86" i="33"/>
  <c r="E86" i="33" s="1"/>
  <c r="D87" i="33"/>
  <c r="E87" i="33" s="1"/>
  <c r="D72" i="33"/>
  <c r="D51" i="33"/>
  <c r="D54" i="33"/>
  <c r="E54" i="33" s="1"/>
  <c r="D55" i="33"/>
  <c r="E55" i="33" s="1"/>
  <c r="D56" i="33"/>
  <c r="E56" i="33" s="1"/>
  <c r="D57" i="33"/>
  <c r="E57" i="33" s="1"/>
  <c r="D58" i="33"/>
  <c r="E58" i="33" s="1"/>
  <c r="D59" i="33"/>
  <c r="E59" i="33" s="1"/>
  <c r="D60" i="33"/>
  <c r="E60" i="33" s="1"/>
  <c r="D61" i="33"/>
  <c r="E61" i="33" s="1"/>
  <c r="D62" i="33"/>
  <c r="E62" i="33" s="1"/>
  <c r="D63" i="33"/>
  <c r="E63" i="33" s="1"/>
  <c r="D64" i="33"/>
  <c r="E64" i="33" s="1"/>
  <c r="D65" i="33"/>
  <c r="E65" i="33" s="1"/>
  <c r="D50" i="33"/>
  <c r="D28" i="33"/>
  <c r="D7" i="33"/>
  <c r="E7" i="33" s="1"/>
  <c r="D10" i="33"/>
  <c r="E10" i="33" s="1"/>
  <c r="D11" i="33"/>
  <c r="E11" i="33" s="1"/>
  <c r="D12" i="33"/>
  <c r="E12" i="33" s="1"/>
  <c r="D13" i="33"/>
  <c r="D14" i="33"/>
  <c r="E14" i="33" s="1"/>
  <c r="D15" i="33"/>
  <c r="E15" i="33" s="1"/>
  <c r="D16" i="33"/>
  <c r="E16" i="33" s="1"/>
  <c r="D17" i="33"/>
  <c r="E17" i="33" s="1"/>
  <c r="D18" i="33"/>
  <c r="E18" i="33" s="1"/>
  <c r="D19" i="33"/>
  <c r="E19" i="33" s="1"/>
  <c r="D20" i="33"/>
  <c r="D21" i="33"/>
  <c r="E21" i="33" s="1"/>
  <c r="D6" i="33"/>
  <c r="E20" i="33" l="1"/>
  <c r="E51" i="33"/>
  <c r="E83" i="33"/>
  <c r="E77" i="33"/>
  <c r="E85" i="33"/>
  <c r="E13" i="33"/>
  <c r="E76" i="33"/>
  <c r="E72" i="33"/>
  <c r="E50" i="33"/>
  <c r="B47" i="21" l="1"/>
  <c r="D47" i="21" s="1"/>
  <c r="B46" i="21"/>
  <c r="D46" i="21" s="1"/>
  <c r="B45" i="21"/>
  <c r="D45" i="21" s="1"/>
  <c r="B8" i="40"/>
  <c r="C24" i="40" s="1"/>
  <c r="F8" i="44" l="1"/>
  <c r="J73" i="32"/>
  <c r="J72" i="32"/>
  <c r="J71" i="32"/>
  <c r="J70" i="32"/>
  <c r="J69" i="32"/>
  <c r="I73" i="32"/>
  <c r="I72" i="32"/>
  <c r="I71" i="32"/>
  <c r="I70" i="32"/>
  <c r="I69" i="32"/>
  <c r="Y32" i="4" l="1"/>
  <c r="Y33" i="4"/>
  <c r="Y34" i="4"/>
  <c r="Y35" i="4"/>
  <c r="Y36" i="4"/>
  <c r="Y31" i="4"/>
  <c r="Y4" i="4"/>
  <c r="Y5" i="4"/>
  <c r="Y6" i="4"/>
  <c r="Y7" i="4"/>
  <c r="Y8" i="4"/>
  <c r="Y9" i="4"/>
  <c r="Y10" i="4"/>
  <c r="Y11" i="4"/>
  <c r="Y12" i="4"/>
  <c r="Y13" i="4"/>
  <c r="I7" i="15" s="1"/>
  <c r="Y16" i="4"/>
  <c r="Y17" i="4"/>
  <c r="Y18" i="4"/>
  <c r="Y19" i="4"/>
  <c r="Y20" i="4"/>
  <c r="Y21" i="4"/>
  <c r="Y22" i="4"/>
  <c r="Y23" i="4"/>
  <c r="Y24" i="4"/>
  <c r="Y25" i="4"/>
  <c r="Y26" i="4"/>
  <c r="Y27" i="4"/>
  <c r="Y28" i="4"/>
  <c r="Y29" i="4"/>
  <c r="Y30" i="4"/>
  <c r="Y3" i="4"/>
  <c r="I4" i="15"/>
  <c r="I5" i="15"/>
  <c r="I6" i="15"/>
  <c r="I8" i="15"/>
  <c r="I9" i="15"/>
  <c r="I10" i="15"/>
  <c r="I11" i="15"/>
  <c r="I12" i="15"/>
  <c r="I13"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I52" i="15"/>
  <c r="I53" i="15"/>
  <c r="I54" i="15"/>
  <c r="I55" i="15"/>
  <c r="I56" i="15"/>
  <c r="I57" i="15"/>
  <c r="I58" i="15"/>
  <c r="I59" i="15"/>
  <c r="I60" i="15"/>
  <c r="I61" i="15"/>
  <c r="I62" i="15"/>
  <c r="I63" i="15"/>
  <c r="I64" i="15"/>
  <c r="I65" i="15"/>
  <c r="I66" i="15"/>
  <c r="I67" i="15"/>
  <c r="I68" i="15"/>
  <c r="I69" i="15"/>
  <c r="I70" i="15"/>
  <c r="I71" i="15"/>
  <c r="I72" i="15"/>
  <c r="I73" i="15"/>
  <c r="I74" i="15"/>
  <c r="I75" i="15"/>
  <c r="I76" i="15"/>
  <c r="I77" i="15"/>
  <c r="I78" i="15"/>
  <c r="I79" i="15"/>
  <c r="I80" i="15"/>
  <c r="I81" i="15"/>
  <c r="I82" i="15"/>
  <c r="I83" i="15"/>
  <c r="I84" i="15"/>
  <c r="I85" i="15"/>
  <c r="I86" i="15"/>
  <c r="I87" i="15"/>
  <c r="I88" i="15"/>
  <c r="I89" i="15"/>
  <c r="I90" i="15"/>
  <c r="I91" i="15"/>
  <c r="I92" i="15"/>
  <c r="I93" i="15"/>
  <c r="I94" i="15"/>
  <c r="I95" i="15"/>
  <c r="I96" i="15"/>
  <c r="I97" i="15"/>
  <c r="I98" i="15"/>
  <c r="I99" i="15"/>
  <c r="I100" i="15"/>
  <c r="I101" i="15"/>
  <c r="I102" i="15"/>
  <c r="I103" i="15"/>
  <c r="I104" i="15"/>
  <c r="I105" i="15"/>
  <c r="I106" i="15"/>
  <c r="I107" i="15"/>
  <c r="I108" i="15"/>
  <c r="I109" i="15"/>
  <c r="I110" i="15"/>
  <c r="I111" i="15"/>
  <c r="I112" i="15"/>
  <c r="I113" i="15"/>
  <c r="I114" i="15"/>
  <c r="I115" i="15"/>
  <c r="I116" i="15"/>
  <c r="I117" i="15"/>
  <c r="I118" i="15"/>
  <c r="I119" i="15"/>
  <c r="I120" i="15"/>
  <c r="I121" i="15"/>
  <c r="I122" i="15"/>
  <c r="I123" i="15"/>
  <c r="I124" i="15"/>
  <c r="I125" i="15"/>
  <c r="I126" i="15"/>
  <c r="I127" i="15"/>
  <c r="I128" i="15"/>
  <c r="I129" i="15"/>
  <c r="I130" i="15"/>
  <c r="I131" i="15"/>
  <c r="I132" i="15"/>
  <c r="I133" i="15"/>
  <c r="I134" i="15"/>
  <c r="I135" i="15"/>
  <c r="I136" i="15"/>
  <c r="I137" i="15"/>
  <c r="I138" i="15"/>
  <c r="I139" i="15"/>
  <c r="I140" i="15"/>
  <c r="I141" i="15"/>
  <c r="I142" i="15"/>
  <c r="I143" i="15"/>
  <c r="I144" i="15"/>
  <c r="I145" i="15"/>
  <c r="I146" i="15"/>
  <c r="I147" i="15"/>
  <c r="I148" i="15"/>
  <c r="I149" i="15"/>
  <c r="I150" i="15"/>
  <c r="I151" i="15"/>
  <c r="I152" i="15"/>
  <c r="I153" i="15"/>
  <c r="I154" i="15"/>
  <c r="I155" i="15"/>
  <c r="I156" i="15"/>
  <c r="I157" i="15"/>
  <c r="I158" i="15"/>
  <c r="I159" i="15"/>
  <c r="I160" i="15"/>
  <c r="I161" i="15"/>
  <c r="I162" i="15"/>
  <c r="I163" i="15"/>
  <c r="I164" i="15"/>
  <c r="I165" i="15"/>
  <c r="I166" i="15"/>
  <c r="I167" i="15"/>
  <c r="I168" i="15"/>
  <c r="I169" i="15"/>
  <c r="I170" i="15"/>
  <c r="I171" i="15"/>
  <c r="I172" i="15"/>
  <c r="I173" i="15"/>
  <c r="I174" i="15"/>
  <c r="I175" i="15"/>
  <c r="I176" i="15"/>
  <c r="I177" i="15"/>
  <c r="I178" i="15"/>
  <c r="I179" i="15"/>
  <c r="I180" i="15"/>
  <c r="I181" i="15"/>
  <c r="I182" i="15"/>
  <c r="I183" i="15"/>
  <c r="I184" i="15"/>
  <c r="I185" i="15"/>
  <c r="I186" i="15"/>
  <c r="I187" i="15"/>
  <c r="I188" i="15"/>
  <c r="I189" i="15"/>
  <c r="I190" i="15"/>
  <c r="I191" i="15"/>
  <c r="I192" i="15"/>
  <c r="I193" i="15"/>
  <c r="I194" i="15"/>
  <c r="I195" i="15"/>
  <c r="I196" i="15"/>
  <c r="I197" i="15"/>
  <c r="I198" i="15"/>
  <c r="I199" i="15"/>
  <c r="I200" i="15"/>
  <c r="I201" i="15"/>
  <c r="I202" i="15"/>
  <c r="I203" i="15"/>
  <c r="I204" i="15"/>
  <c r="I205" i="15"/>
  <c r="I206" i="15"/>
  <c r="I207" i="15"/>
  <c r="I208" i="15"/>
  <c r="I209" i="15"/>
  <c r="I210" i="15"/>
  <c r="I211" i="15"/>
  <c r="I212" i="15"/>
  <c r="I213" i="15"/>
  <c r="I214" i="15"/>
  <c r="I215" i="15"/>
  <c r="I216" i="15"/>
  <c r="I217" i="15"/>
  <c r="I218" i="15"/>
  <c r="I219" i="15"/>
  <c r="I220" i="15"/>
  <c r="I221" i="15"/>
  <c r="I222" i="15"/>
  <c r="I223" i="15"/>
  <c r="I224" i="15"/>
  <c r="I225" i="15"/>
  <c r="I226" i="15"/>
  <c r="I227" i="15"/>
  <c r="I228" i="15"/>
  <c r="I229" i="15"/>
  <c r="I230" i="15"/>
  <c r="I231" i="15"/>
  <c r="I232" i="15"/>
  <c r="I233" i="15"/>
  <c r="I234" i="15"/>
  <c r="I235" i="15"/>
  <c r="I236" i="15"/>
  <c r="I237" i="15"/>
  <c r="I238" i="15"/>
  <c r="I239" i="15"/>
  <c r="I240" i="15"/>
  <c r="I241" i="15"/>
  <c r="I242" i="15"/>
  <c r="I243" i="15"/>
  <c r="I244" i="15"/>
  <c r="I245" i="15"/>
  <c r="I246" i="15"/>
  <c r="I247" i="15"/>
  <c r="I248" i="15"/>
  <c r="I249" i="15"/>
  <c r="I250" i="15"/>
  <c r="I251" i="15"/>
  <c r="I252" i="15"/>
  <c r="I253" i="15"/>
  <c r="I254" i="15"/>
  <c r="I255" i="15"/>
  <c r="I256" i="15"/>
  <c r="I257" i="15"/>
  <c r="I258" i="15"/>
  <c r="I259" i="15"/>
  <c r="I260" i="15"/>
  <c r="I261" i="15"/>
  <c r="I262" i="15"/>
  <c r="I263" i="15"/>
  <c r="I264" i="15"/>
  <c r="I4" i="19"/>
  <c r="I5" i="19"/>
  <c r="I6" i="19"/>
  <c r="I7" i="19"/>
  <c r="I8" i="19"/>
  <c r="I9" i="19"/>
  <c r="I10" i="19"/>
  <c r="I11" i="19"/>
  <c r="I12" i="19"/>
  <c r="I13" i="19"/>
  <c r="I14" i="19"/>
  <c r="I15" i="19"/>
  <c r="I16" i="19"/>
  <c r="I17" i="19"/>
  <c r="I18" i="19"/>
  <c r="I19" i="19"/>
  <c r="I20" i="19"/>
  <c r="I21" i="19"/>
  <c r="I22" i="19"/>
  <c r="I23" i="19"/>
  <c r="I24" i="19"/>
  <c r="I25" i="19"/>
  <c r="I26" i="19"/>
  <c r="I27" i="19"/>
  <c r="I28" i="19"/>
  <c r="I29" i="19"/>
  <c r="I30" i="19"/>
  <c r="I31" i="19"/>
  <c r="I32" i="19"/>
  <c r="I33" i="19"/>
  <c r="I34" i="19"/>
  <c r="I35" i="19"/>
  <c r="I36" i="19"/>
  <c r="I37" i="19"/>
  <c r="I38" i="19"/>
  <c r="I39" i="19"/>
  <c r="I40" i="19"/>
  <c r="I41" i="19"/>
  <c r="I42" i="19"/>
  <c r="I43" i="19"/>
  <c r="I44" i="19"/>
  <c r="I45" i="19"/>
  <c r="I46" i="19"/>
  <c r="I47" i="19"/>
  <c r="I48" i="19"/>
  <c r="I49" i="19"/>
  <c r="I50" i="19"/>
  <c r="I51" i="19"/>
  <c r="I52" i="19"/>
  <c r="I53" i="19"/>
  <c r="I54" i="19"/>
  <c r="I55" i="19"/>
  <c r="I56" i="19"/>
  <c r="I57" i="19"/>
  <c r="I58" i="19"/>
  <c r="I59" i="19"/>
  <c r="I60" i="19"/>
  <c r="I61" i="19"/>
  <c r="I62" i="19"/>
  <c r="I63" i="19"/>
  <c r="I64" i="19"/>
  <c r="I65" i="19"/>
  <c r="I66" i="19"/>
  <c r="I67" i="19"/>
  <c r="I68" i="19"/>
  <c r="I69" i="19"/>
  <c r="I70" i="19"/>
  <c r="I71" i="19"/>
  <c r="I72" i="19"/>
  <c r="I73" i="19"/>
  <c r="I74" i="19"/>
  <c r="I75" i="19"/>
  <c r="I76" i="19"/>
  <c r="I77" i="19"/>
  <c r="I78" i="19"/>
  <c r="I79" i="19"/>
  <c r="I80" i="19"/>
  <c r="I81" i="19"/>
  <c r="I82" i="19"/>
  <c r="I83" i="19"/>
  <c r="I84" i="19"/>
  <c r="I85" i="19"/>
  <c r="I86" i="19"/>
  <c r="I87" i="19"/>
  <c r="I88" i="19"/>
  <c r="I89" i="19"/>
  <c r="I90" i="19"/>
  <c r="I91" i="19"/>
  <c r="I92" i="19"/>
  <c r="I93" i="19"/>
  <c r="I94" i="19"/>
  <c r="I95" i="19"/>
  <c r="I96" i="19"/>
  <c r="I97" i="19"/>
  <c r="I98" i="19"/>
  <c r="I99" i="19"/>
  <c r="I100" i="19"/>
  <c r="I101" i="19"/>
  <c r="I102" i="19"/>
  <c r="I103" i="19"/>
  <c r="I104" i="19"/>
  <c r="I105" i="19"/>
  <c r="I106" i="19"/>
  <c r="I107" i="19"/>
  <c r="I108" i="19"/>
  <c r="I109" i="19"/>
  <c r="I110" i="19"/>
  <c r="I111" i="19"/>
  <c r="I112" i="19"/>
  <c r="I113" i="19"/>
  <c r="I114" i="19"/>
  <c r="I115" i="19"/>
  <c r="I116" i="19"/>
  <c r="I117" i="19"/>
  <c r="I118" i="19"/>
  <c r="I119" i="19"/>
  <c r="I120" i="19"/>
  <c r="I121" i="19"/>
  <c r="I122" i="19"/>
  <c r="E19" i="34" l="1"/>
  <c r="C18" i="34"/>
  <c r="M18" i="34" s="1"/>
  <c r="E18" i="34"/>
  <c r="C19" i="34"/>
  <c r="M19" i="34" s="1"/>
  <c r="D13" i="34"/>
  <c r="E13" i="34"/>
  <c r="C13" i="34"/>
  <c r="C8" i="34"/>
  <c r="D9" i="32" s="1"/>
  <c r="E9" i="32" s="1"/>
  <c r="E8" i="34"/>
  <c r="C3" i="32" l="1"/>
  <c r="K23" i="32" s="1"/>
  <c r="M1" i="15" l="1"/>
  <c r="K73" i="23" l="1"/>
  <c r="H73" i="23"/>
  <c r="D105" i="23" l="1"/>
  <c r="L8" i="15" l="1"/>
  <c r="L9" i="15"/>
  <c r="L10" i="15"/>
  <c r="L11" i="15"/>
  <c r="L12" i="15"/>
  <c r="L13" i="15"/>
  <c r="L15" i="15"/>
  <c r="L16" i="15"/>
  <c r="L17" i="15"/>
  <c r="L18" i="15"/>
  <c r="L19" i="15"/>
  <c r="L20" i="15"/>
  <c r="L21" i="15"/>
  <c r="L22" i="15"/>
  <c r="L23" i="15"/>
  <c r="L24" i="15"/>
  <c r="L25" i="15"/>
  <c r="L26" i="15"/>
  <c r="L27" i="15"/>
  <c r="L28" i="15"/>
  <c r="L29" i="15"/>
  <c r="L30" i="15"/>
  <c r="L31" i="15"/>
  <c r="L32" i="15"/>
  <c r="L33" i="15"/>
  <c r="L34" i="15"/>
  <c r="L35" i="15"/>
  <c r="L36" i="15"/>
  <c r="L37" i="15"/>
  <c r="L38" i="15"/>
  <c r="L39" i="15"/>
  <c r="L40" i="15"/>
  <c r="L41" i="15"/>
  <c r="L42" i="15"/>
  <c r="L43" i="15"/>
  <c r="L44" i="15"/>
  <c r="L45" i="15"/>
  <c r="L46" i="15"/>
  <c r="L47" i="15"/>
  <c r="L48" i="15"/>
  <c r="L49" i="15"/>
  <c r="L50" i="15"/>
  <c r="L51" i="15"/>
  <c r="L52" i="15"/>
  <c r="L53" i="15"/>
  <c r="L54" i="15"/>
  <c r="L55" i="15"/>
  <c r="L56" i="15"/>
  <c r="L57" i="15"/>
  <c r="L58" i="15"/>
  <c r="L59" i="15"/>
  <c r="L60" i="15"/>
  <c r="L61" i="15"/>
  <c r="L62" i="15"/>
  <c r="L63" i="15"/>
  <c r="L64" i="15"/>
  <c r="L65" i="15"/>
  <c r="L66" i="15"/>
  <c r="L67" i="15"/>
  <c r="L68" i="15"/>
  <c r="L69" i="15"/>
  <c r="L70" i="15"/>
  <c r="L71" i="15"/>
  <c r="L72" i="15"/>
  <c r="L73" i="15"/>
  <c r="L74" i="15"/>
  <c r="L75" i="15"/>
  <c r="L76" i="15"/>
  <c r="L77" i="15"/>
  <c r="L78" i="15"/>
  <c r="L79" i="15"/>
  <c r="L80" i="15"/>
  <c r="L81" i="15"/>
  <c r="L82" i="15"/>
  <c r="L83" i="15"/>
  <c r="L84" i="15"/>
  <c r="L85" i="15"/>
  <c r="L86" i="15"/>
  <c r="L87" i="15"/>
  <c r="L88" i="15"/>
  <c r="L89" i="15"/>
  <c r="L90" i="15"/>
  <c r="L91" i="15"/>
  <c r="L92" i="15"/>
  <c r="L93" i="15"/>
  <c r="L94" i="15"/>
  <c r="L95" i="15"/>
  <c r="L96" i="15"/>
  <c r="L97" i="15"/>
  <c r="L98" i="15"/>
  <c r="L99" i="15"/>
  <c r="L100" i="15"/>
  <c r="L101" i="15"/>
  <c r="L102" i="15"/>
  <c r="L103" i="15"/>
  <c r="L104" i="15"/>
  <c r="L105" i="15"/>
  <c r="L106" i="15"/>
  <c r="L107" i="15"/>
  <c r="L108" i="15"/>
  <c r="L109" i="15"/>
  <c r="L110" i="15"/>
  <c r="L111" i="15"/>
  <c r="L112" i="15"/>
  <c r="L113" i="15"/>
  <c r="L114" i="15"/>
  <c r="L115" i="15"/>
  <c r="L116" i="15"/>
  <c r="L117" i="15"/>
  <c r="L118" i="15"/>
  <c r="L119" i="15"/>
  <c r="L120" i="15"/>
  <c r="L121" i="15"/>
  <c r="L122" i="15"/>
  <c r="L123" i="15"/>
  <c r="L124" i="15"/>
  <c r="L125" i="15"/>
  <c r="L126" i="15"/>
  <c r="L127" i="15"/>
  <c r="L128" i="15"/>
  <c r="L129" i="15"/>
  <c r="L130" i="15"/>
  <c r="L131" i="15"/>
  <c r="L132" i="15"/>
  <c r="L133" i="15"/>
  <c r="L134" i="15"/>
  <c r="L135" i="15"/>
  <c r="L136" i="15"/>
  <c r="L137" i="15"/>
  <c r="L138" i="15"/>
  <c r="L139" i="15"/>
  <c r="L140" i="15"/>
  <c r="L141" i="15"/>
  <c r="L142" i="15"/>
  <c r="L143" i="15"/>
  <c r="L144" i="15"/>
  <c r="L145" i="15"/>
  <c r="L146" i="15"/>
  <c r="L147" i="15"/>
  <c r="L148" i="15"/>
  <c r="L149" i="15"/>
  <c r="L150" i="15"/>
  <c r="L151" i="15"/>
  <c r="L152" i="15"/>
  <c r="L153" i="15"/>
  <c r="L154" i="15"/>
  <c r="L155" i="15"/>
  <c r="L156" i="15"/>
  <c r="L157" i="15"/>
  <c r="L158" i="15"/>
  <c r="L159" i="15"/>
  <c r="L160" i="15"/>
  <c r="L161" i="15"/>
  <c r="L162" i="15"/>
  <c r="L163" i="15"/>
  <c r="L164" i="15"/>
  <c r="L165" i="15"/>
  <c r="L166" i="15"/>
  <c r="L167" i="15"/>
  <c r="L168" i="15"/>
  <c r="L169" i="15"/>
  <c r="L170" i="15"/>
  <c r="L171" i="15"/>
  <c r="L172" i="15"/>
  <c r="L173" i="15"/>
  <c r="L174" i="15"/>
  <c r="L175" i="15"/>
  <c r="L176" i="15"/>
  <c r="L177" i="15"/>
  <c r="L178" i="15"/>
  <c r="L179" i="15"/>
  <c r="L180" i="15"/>
  <c r="L181" i="15"/>
  <c r="L182" i="15"/>
  <c r="L183" i="15"/>
  <c r="L184" i="15"/>
  <c r="L185" i="15"/>
  <c r="L186" i="15"/>
  <c r="L187" i="15"/>
  <c r="L188" i="15"/>
  <c r="L189" i="15"/>
  <c r="L190" i="15"/>
  <c r="L191" i="15"/>
  <c r="L192" i="15"/>
  <c r="L193" i="15"/>
  <c r="L194" i="15"/>
  <c r="L195" i="15"/>
  <c r="L196" i="15"/>
  <c r="L197" i="15"/>
  <c r="L198" i="15"/>
  <c r="L199" i="15"/>
  <c r="L200" i="15"/>
  <c r="L201" i="15"/>
  <c r="L202" i="15"/>
  <c r="L203" i="15"/>
  <c r="L204" i="15"/>
  <c r="L205" i="15"/>
  <c r="L206" i="15"/>
  <c r="L207" i="15"/>
  <c r="L208" i="15"/>
  <c r="L209" i="15"/>
  <c r="L210" i="15"/>
  <c r="L211" i="15"/>
  <c r="L212" i="15"/>
  <c r="L213" i="15"/>
  <c r="L214" i="15"/>
  <c r="L215" i="15"/>
  <c r="L216" i="15"/>
  <c r="L217" i="15"/>
  <c r="L218" i="15"/>
  <c r="L219" i="15"/>
  <c r="L220" i="15"/>
  <c r="L221" i="15"/>
  <c r="L222" i="15"/>
  <c r="L223" i="15"/>
  <c r="L224" i="15"/>
  <c r="L225" i="15"/>
  <c r="L226" i="15"/>
  <c r="L227" i="15"/>
  <c r="L228" i="15"/>
  <c r="L229" i="15"/>
  <c r="L230" i="15"/>
  <c r="L231" i="15"/>
  <c r="L232" i="15"/>
  <c r="L233" i="15"/>
  <c r="L234" i="15"/>
  <c r="L235" i="15"/>
  <c r="L236" i="15"/>
  <c r="L237" i="15"/>
  <c r="L238" i="15"/>
  <c r="L239" i="15"/>
  <c r="L240" i="15"/>
  <c r="L241" i="15"/>
  <c r="L242" i="15"/>
  <c r="L243" i="15"/>
  <c r="L244" i="15"/>
  <c r="L245" i="15"/>
  <c r="L246" i="15"/>
  <c r="L247" i="15"/>
  <c r="L248" i="15"/>
  <c r="L249" i="15"/>
  <c r="L250" i="15"/>
  <c r="L251" i="15"/>
  <c r="L252" i="15"/>
  <c r="L253" i="15"/>
  <c r="L254" i="15"/>
  <c r="L255" i="15"/>
  <c r="L256" i="15"/>
  <c r="L257" i="15"/>
  <c r="L258" i="15"/>
  <c r="L259" i="15"/>
  <c r="L260" i="15"/>
  <c r="L261" i="15"/>
  <c r="L262" i="15"/>
  <c r="L263" i="15"/>
  <c r="L264" i="15"/>
  <c r="L10" i="19" l="1"/>
  <c r="L11" i="19"/>
  <c r="L12" i="19"/>
  <c r="L13" i="19"/>
  <c r="L14" i="19"/>
  <c r="L15" i="19"/>
  <c r="L16" i="19"/>
  <c r="L17" i="19"/>
  <c r="L18" i="19"/>
  <c r="L19" i="19"/>
  <c r="L20" i="19"/>
  <c r="L21" i="19"/>
  <c r="L22" i="19"/>
  <c r="L23" i="19"/>
  <c r="L24" i="19"/>
  <c r="L25" i="19"/>
  <c r="L26" i="19"/>
  <c r="L27" i="19"/>
  <c r="L28" i="19"/>
  <c r="L29" i="19"/>
  <c r="L30" i="19"/>
  <c r="L31" i="19"/>
  <c r="L32" i="19"/>
  <c r="L33" i="19"/>
  <c r="L34" i="19"/>
  <c r="L35" i="19"/>
  <c r="L36" i="19"/>
  <c r="L37" i="19"/>
  <c r="L38" i="19"/>
  <c r="L39" i="19"/>
  <c r="L40" i="19"/>
  <c r="L41" i="19"/>
  <c r="L42" i="19"/>
  <c r="L43" i="19"/>
  <c r="L44" i="19"/>
  <c r="L45" i="19"/>
  <c r="L46" i="19"/>
  <c r="L47" i="19"/>
  <c r="L48" i="19"/>
  <c r="L49" i="19"/>
  <c r="L50" i="19"/>
  <c r="L51" i="19"/>
  <c r="L52" i="19"/>
  <c r="L53" i="19"/>
  <c r="L54" i="19"/>
  <c r="L55" i="19"/>
  <c r="L56" i="19"/>
  <c r="L57" i="19"/>
  <c r="L58" i="19"/>
  <c r="L59" i="19"/>
  <c r="L60" i="19"/>
  <c r="L61" i="19"/>
  <c r="L62" i="19"/>
  <c r="L63" i="19"/>
  <c r="L64" i="19"/>
  <c r="L65" i="19"/>
  <c r="L66" i="19"/>
  <c r="L67" i="19"/>
  <c r="L68" i="19"/>
  <c r="L69" i="19"/>
  <c r="L70" i="19"/>
  <c r="L71" i="19"/>
  <c r="L72" i="19"/>
  <c r="L73" i="19"/>
  <c r="L74" i="19"/>
  <c r="L75" i="19"/>
  <c r="L76" i="19"/>
  <c r="L77" i="19"/>
  <c r="L78" i="19"/>
  <c r="L79" i="19"/>
  <c r="L80" i="19"/>
  <c r="L81" i="19"/>
  <c r="L82" i="19"/>
  <c r="L83" i="19"/>
  <c r="L84" i="19"/>
  <c r="L85" i="19"/>
  <c r="L86" i="19"/>
  <c r="L87" i="19"/>
  <c r="L88" i="19"/>
  <c r="L89" i="19"/>
  <c r="L90" i="19"/>
  <c r="L91" i="19"/>
  <c r="L14" i="15" l="1"/>
  <c r="A214" i="4"/>
  <c r="A213" i="4"/>
  <c r="A212" i="4"/>
  <c r="A211" i="4"/>
  <c r="A210" i="4"/>
  <c r="A209" i="4"/>
  <c r="A208" i="4"/>
  <c r="A207" i="4"/>
  <c r="A206" i="4"/>
  <c r="A205" i="4"/>
  <c r="A204" i="4"/>
  <c r="A203" i="4"/>
  <c r="A202" i="4"/>
  <c r="A201" i="4"/>
  <c r="A200" i="4"/>
  <c r="A199" i="4"/>
  <c r="A198" i="4"/>
  <c r="U72" i="23" l="1"/>
  <c r="V71" i="23"/>
  <c r="U71" i="23"/>
  <c r="V70" i="23"/>
  <c r="U70" i="23"/>
  <c r="V69" i="23"/>
  <c r="U69" i="23"/>
  <c r="V68" i="23"/>
  <c r="U68" i="23"/>
  <c r="V67" i="23"/>
  <c r="U67" i="23"/>
  <c r="V66" i="23"/>
  <c r="U66" i="23"/>
  <c r="V65" i="23"/>
  <c r="U65" i="23"/>
  <c r="V64" i="23"/>
  <c r="U64" i="23"/>
  <c r="V63" i="23"/>
  <c r="U63" i="23"/>
  <c r="V62" i="23"/>
  <c r="U62" i="23"/>
  <c r="V61" i="23"/>
  <c r="U61" i="23"/>
  <c r="V60" i="23"/>
  <c r="U60" i="23"/>
  <c r="V59" i="23"/>
  <c r="U59" i="23"/>
  <c r="V58" i="23"/>
  <c r="U58" i="23"/>
  <c r="V57" i="23"/>
  <c r="U57" i="23"/>
  <c r="V56" i="23"/>
  <c r="U56" i="23"/>
  <c r="V55" i="23"/>
  <c r="U55" i="23"/>
  <c r="V54" i="23"/>
  <c r="U54" i="23"/>
  <c r="V53" i="23"/>
  <c r="U53" i="23"/>
  <c r="V52" i="23"/>
  <c r="U52" i="23"/>
  <c r="V51" i="23"/>
  <c r="U51" i="23"/>
  <c r="V50" i="23"/>
  <c r="U50" i="23"/>
  <c r="V49" i="23"/>
  <c r="U49" i="23"/>
  <c r="V48" i="23"/>
  <c r="U48" i="23"/>
  <c r="V47" i="23"/>
  <c r="U47" i="23"/>
  <c r="V46" i="23"/>
  <c r="U46" i="23"/>
  <c r="V45" i="23"/>
  <c r="U45" i="23"/>
  <c r="V44" i="23"/>
  <c r="U44" i="23"/>
  <c r="V43" i="23"/>
  <c r="U43" i="23"/>
  <c r="V42" i="23"/>
  <c r="U42" i="23"/>
  <c r="V41" i="23"/>
  <c r="U41" i="23"/>
  <c r="V40" i="23"/>
  <c r="U40" i="23"/>
  <c r="H26" i="25"/>
  <c r="H25" i="25"/>
  <c r="H24" i="25"/>
  <c r="H23" i="25"/>
  <c r="H22" i="25"/>
  <c r="H21" i="25"/>
  <c r="H20" i="25"/>
  <c r="H19" i="25"/>
  <c r="H18" i="25"/>
  <c r="H17" i="25"/>
  <c r="H8" i="25"/>
  <c r="H70" i="25"/>
  <c r="V72" i="23" s="1"/>
  <c r="H69" i="25"/>
  <c r="H68" i="25"/>
  <c r="H67" i="25"/>
  <c r="H66" i="25"/>
  <c r="H65" i="25"/>
  <c r="H64" i="25"/>
  <c r="H63" i="25"/>
  <c r="H62" i="25"/>
  <c r="H61" i="25"/>
  <c r="H60" i="25"/>
  <c r="H59" i="25"/>
  <c r="H58" i="25"/>
  <c r="H57" i="25"/>
  <c r="H56" i="25"/>
  <c r="H55" i="25"/>
  <c r="H54" i="25"/>
  <c r="H53" i="25"/>
  <c r="H52" i="25"/>
  <c r="H51" i="25"/>
  <c r="H50" i="25"/>
  <c r="H49" i="25"/>
  <c r="H48" i="25"/>
  <c r="H47" i="25"/>
  <c r="H46" i="25"/>
  <c r="H45" i="25"/>
  <c r="H44" i="25"/>
  <c r="H43" i="25"/>
  <c r="H42" i="25"/>
  <c r="H41" i="25"/>
  <c r="H40" i="25"/>
  <c r="H39" i="25"/>
  <c r="H38" i="25"/>
  <c r="A70" i="25"/>
  <c r="A69" i="25"/>
  <c r="A68" i="25"/>
  <c r="A67" i="25"/>
  <c r="A66" i="25"/>
  <c r="A65" i="25"/>
  <c r="A64" i="25"/>
  <c r="A63" i="25"/>
  <c r="A62" i="25"/>
  <c r="A61" i="25"/>
  <c r="A60" i="25"/>
  <c r="A59" i="25"/>
  <c r="A58" i="25"/>
  <c r="A57" i="25"/>
  <c r="A56" i="25"/>
  <c r="A55" i="25"/>
  <c r="A54" i="25"/>
  <c r="A53" i="25"/>
  <c r="A52" i="25"/>
  <c r="A51" i="25"/>
  <c r="A50" i="25"/>
  <c r="A49" i="25"/>
  <c r="A48" i="25"/>
  <c r="A47" i="25"/>
  <c r="A46" i="25"/>
  <c r="A45" i="25"/>
  <c r="A44" i="25"/>
  <c r="A43" i="25"/>
  <c r="A42" i="25"/>
  <c r="A41" i="25"/>
  <c r="A40" i="25"/>
  <c r="A39" i="25"/>
  <c r="A38" i="25"/>
  <c r="U9" i="23"/>
  <c r="F1" i="33" l="1"/>
  <c r="L93" i="19"/>
  <c r="F36" i="24"/>
  <c r="F35" i="24"/>
  <c r="F34" i="24"/>
  <c r="F19" i="24"/>
  <c r="D120" i="28" s="1"/>
  <c r="G120" i="28" s="1"/>
  <c r="F20" i="24"/>
  <c r="D121" i="28" s="1"/>
  <c r="G121" i="28" s="1"/>
  <c r="A29" i="28"/>
  <c r="A28" i="28"/>
  <c r="A27" i="28"/>
  <c r="L7" i="23"/>
  <c r="L6" i="23" s="1"/>
  <c r="F7" i="23"/>
  <c r="G7" i="23"/>
  <c r="H7" i="23"/>
  <c r="I7" i="23"/>
  <c r="J7" i="23"/>
  <c r="K7" i="23"/>
  <c r="E7" i="23"/>
  <c r="A26" i="25"/>
  <c r="A25" i="25"/>
  <c r="A24" i="25"/>
  <c r="X26" i="23"/>
  <c r="X27" i="23"/>
  <c r="A34" i="24" l="1"/>
  <c r="A120" i="28"/>
  <c r="A36" i="24"/>
  <c r="A122" i="28"/>
  <c r="A35" i="24"/>
  <c r="A121" i="28"/>
  <c r="L98" i="19"/>
  <c r="L99" i="19"/>
  <c r="L100" i="19"/>
  <c r="L101" i="19"/>
  <c r="L102" i="19"/>
  <c r="L103" i="19"/>
  <c r="L104" i="19"/>
  <c r="L105" i="19"/>
  <c r="L106" i="19"/>
  <c r="L107" i="19"/>
  <c r="L108" i="19"/>
  <c r="D12" i="34" l="1"/>
  <c r="L97" i="19"/>
  <c r="L96" i="19"/>
  <c r="J68" i="32" l="1"/>
  <c r="I68" i="32"/>
  <c r="J76" i="24"/>
  <c r="J75" i="24"/>
  <c r="J74" i="24"/>
  <c r="J73" i="24"/>
  <c r="J72" i="24"/>
  <c r="J71" i="24"/>
  <c r="J70" i="24"/>
  <c r="J69" i="24"/>
  <c r="J68" i="24"/>
  <c r="J67" i="24"/>
  <c r="F67" i="24"/>
  <c r="F32" i="24"/>
  <c r="F31" i="24"/>
  <c r="F30" i="24"/>
  <c r="F29" i="24"/>
  <c r="F28" i="24"/>
  <c r="F27" i="24"/>
  <c r="F26" i="24"/>
  <c r="A25" i="24"/>
  <c r="A15" i="24"/>
  <c r="A14" i="24"/>
  <c r="A13" i="24"/>
  <c r="A12" i="24"/>
  <c r="A11" i="24"/>
  <c r="A28" i="24" l="1"/>
  <c r="A114" i="28"/>
  <c r="A29" i="24"/>
  <c r="A115" i="28"/>
  <c r="A33" i="24"/>
  <c r="A119" i="28"/>
  <c r="A26" i="24"/>
  <c r="A112" i="28"/>
  <c r="A30" i="24"/>
  <c r="A116" i="28"/>
  <c r="A32" i="24"/>
  <c r="A118" i="28"/>
  <c r="A27" i="24"/>
  <c r="A113" i="28"/>
  <c r="A31" i="24"/>
  <c r="A117" i="28"/>
  <c r="D76" i="28" l="1"/>
  <c r="B76" i="28"/>
  <c r="D75" i="28"/>
  <c r="B75" i="28"/>
  <c r="D74" i="28"/>
  <c r="B74" i="28"/>
  <c r="D73" i="28"/>
  <c r="B73" i="28"/>
  <c r="D72" i="28"/>
  <c r="B72" i="28"/>
  <c r="D71" i="28"/>
  <c r="B71" i="28"/>
  <c r="D70" i="28"/>
  <c r="B70" i="28"/>
  <c r="D69" i="28"/>
  <c r="B69" i="28"/>
  <c r="D68" i="28"/>
  <c r="B68" i="28"/>
  <c r="D67" i="28"/>
  <c r="B67" i="28"/>
  <c r="D66" i="28"/>
  <c r="B66" i="28"/>
  <c r="D65" i="28"/>
  <c r="B65" i="28"/>
  <c r="D64" i="28"/>
  <c r="B64" i="28"/>
  <c r="D63" i="28"/>
  <c r="B63" i="28"/>
  <c r="D62" i="28"/>
  <c r="B62" i="28"/>
  <c r="D61" i="28"/>
  <c r="B61" i="28"/>
  <c r="D60" i="28"/>
  <c r="B60" i="28"/>
  <c r="D59" i="28"/>
  <c r="B59" i="28"/>
  <c r="D58" i="28"/>
  <c r="B58" i="28"/>
  <c r="D57" i="28"/>
  <c r="B57" i="28"/>
  <c r="D56" i="28"/>
  <c r="B56" i="28"/>
  <c r="D55" i="28"/>
  <c r="B55" i="28"/>
  <c r="D54" i="28"/>
  <c r="B54" i="28"/>
  <c r="D53" i="28"/>
  <c r="B53" i="28"/>
  <c r="D52" i="28"/>
  <c r="B52" i="28"/>
  <c r="D51" i="28"/>
  <c r="B51" i="28"/>
  <c r="D50" i="28"/>
  <c r="B50" i="28"/>
  <c r="D49" i="28"/>
  <c r="B49" i="28"/>
  <c r="D48" i="28"/>
  <c r="B48" i="28"/>
  <c r="D47" i="28"/>
  <c r="B47" i="28"/>
  <c r="D46" i="28"/>
  <c r="B46" i="28"/>
  <c r="D45" i="28"/>
  <c r="B45" i="28"/>
  <c r="D44" i="28"/>
  <c r="B44" i="28"/>
  <c r="A75" i="28"/>
  <c r="A67" i="28"/>
  <c r="A68" i="28"/>
  <c r="A69" i="28"/>
  <c r="A70" i="28"/>
  <c r="A71" i="28"/>
  <c r="A72" i="28"/>
  <c r="A73" i="28"/>
  <c r="A74" i="28"/>
  <c r="A60" i="28"/>
  <c r="A61" i="28"/>
  <c r="A62" i="28"/>
  <c r="A63" i="28"/>
  <c r="A64" i="28"/>
  <c r="A65" i="28"/>
  <c r="A66" i="28"/>
  <c r="A44" i="28"/>
  <c r="A45" i="28"/>
  <c r="A46" i="28"/>
  <c r="A47" i="28"/>
  <c r="A48" i="28"/>
  <c r="A49" i="28"/>
  <c r="A50" i="28"/>
  <c r="A51" i="28"/>
  <c r="A52" i="28"/>
  <c r="A53" i="28"/>
  <c r="A54" i="28"/>
  <c r="A55" i="28"/>
  <c r="A56" i="28"/>
  <c r="A57" i="28"/>
  <c r="A58" i="28"/>
  <c r="A59" i="28"/>
  <c r="X72" i="23"/>
  <c r="N72" i="23"/>
  <c r="Q72" i="23" s="1"/>
  <c r="X71" i="23"/>
  <c r="N71" i="23"/>
  <c r="X70" i="23"/>
  <c r="N70" i="23"/>
  <c r="X69" i="23"/>
  <c r="N69" i="23"/>
  <c r="X68" i="23"/>
  <c r="N68" i="23"/>
  <c r="X67" i="23"/>
  <c r="N67" i="23"/>
  <c r="X66" i="23"/>
  <c r="N66" i="23"/>
  <c r="X65" i="23"/>
  <c r="N65" i="23"/>
  <c r="X64" i="23"/>
  <c r="N64" i="23"/>
  <c r="X63" i="23"/>
  <c r="N63" i="23"/>
  <c r="X62" i="23"/>
  <c r="N62" i="23"/>
  <c r="X61" i="23"/>
  <c r="N61" i="23"/>
  <c r="X60" i="23"/>
  <c r="N60" i="23"/>
  <c r="X59" i="23"/>
  <c r="N59" i="23"/>
  <c r="X58" i="23"/>
  <c r="N58" i="23"/>
  <c r="X57" i="23"/>
  <c r="N57" i="23"/>
  <c r="X56" i="23"/>
  <c r="N56" i="23"/>
  <c r="X55" i="23"/>
  <c r="N55" i="23"/>
  <c r="X54" i="23"/>
  <c r="N54" i="23"/>
  <c r="X53" i="23"/>
  <c r="N53" i="23"/>
  <c r="X52" i="23"/>
  <c r="N52" i="23"/>
  <c r="X51" i="23"/>
  <c r="N51" i="23"/>
  <c r="X50" i="23"/>
  <c r="N50" i="23"/>
  <c r="X49" i="23"/>
  <c r="N49" i="23"/>
  <c r="X48" i="23"/>
  <c r="N48" i="23"/>
  <c r="X47" i="23"/>
  <c r="N47" i="23"/>
  <c r="X46" i="23"/>
  <c r="N46" i="23"/>
  <c r="X45" i="23"/>
  <c r="N45" i="23"/>
  <c r="X44" i="23"/>
  <c r="N44" i="23"/>
  <c r="X43" i="23"/>
  <c r="N43" i="23"/>
  <c r="X42" i="23"/>
  <c r="N42" i="23"/>
  <c r="X41" i="23"/>
  <c r="N41" i="23"/>
  <c r="X40" i="23"/>
  <c r="N40" i="23"/>
  <c r="E45" i="28" l="1"/>
  <c r="F45" i="28" s="1"/>
  <c r="G45" i="28" s="1"/>
  <c r="E47" i="28"/>
  <c r="F47" i="28" s="1"/>
  <c r="G47" i="28" s="1"/>
  <c r="E49" i="28"/>
  <c r="F49" i="28" s="1"/>
  <c r="G49" i="28" s="1"/>
  <c r="E51" i="28"/>
  <c r="F51" i="28" s="1"/>
  <c r="G51" i="28" s="1"/>
  <c r="E53" i="28"/>
  <c r="F53" i="28" s="1"/>
  <c r="G53" i="28" s="1"/>
  <c r="E55" i="28"/>
  <c r="F55" i="28" s="1"/>
  <c r="G55" i="28" s="1"/>
  <c r="E57" i="28"/>
  <c r="F57" i="28" s="1"/>
  <c r="G57" i="28" s="1"/>
  <c r="E59" i="28"/>
  <c r="F59" i="28" s="1"/>
  <c r="G59" i="28" s="1"/>
  <c r="E61" i="28"/>
  <c r="F61" i="28" s="1"/>
  <c r="G61" i="28" s="1"/>
  <c r="E63" i="28"/>
  <c r="F63" i="28" s="1"/>
  <c r="G63" i="28" s="1"/>
  <c r="E65" i="28"/>
  <c r="F65" i="28" s="1"/>
  <c r="G65" i="28" s="1"/>
  <c r="E67" i="28"/>
  <c r="F67" i="28" s="1"/>
  <c r="G67" i="28" s="1"/>
  <c r="E69" i="28"/>
  <c r="F69" i="28" s="1"/>
  <c r="G69" i="28" s="1"/>
  <c r="E71" i="28"/>
  <c r="F71" i="28" s="1"/>
  <c r="G71" i="28" s="1"/>
  <c r="E73" i="28"/>
  <c r="F73" i="28" s="1"/>
  <c r="G73" i="28" s="1"/>
  <c r="E75" i="28"/>
  <c r="F75" i="28" s="1"/>
  <c r="G75" i="28" s="1"/>
  <c r="E44" i="28"/>
  <c r="F44" i="28" s="1"/>
  <c r="G44" i="28" s="1"/>
  <c r="E46" i="28"/>
  <c r="F46" i="28" s="1"/>
  <c r="G46" i="28" s="1"/>
  <c r="E48" i="28"/>
  <c r="F48" i="28" s="1"/>
  <c r="G48" i="28" s="1"/>
  <c r="E50" i="28"/>
  <c r="F50" i="28" s="1"/>
  <c r="G50" i="28" s="1"/>
  <c r="E52" i="28"/>
  <c r="F52" i="28" s="1"/>
  <c r="G52" i="28" s="1"/>
  <c r="E54" i="28"/>
  <c r="F54" i="28" s="1"/>
  <c r="G54" i="28" s="1"/>
  <c r="E56" i="28"/>
  <c r="F56" i="28" s="1"/>
  <c r="G56" i="28" s="1"/>
  <c r="E58" i="28"/>
  <c r="F58" i="28" s="1"/>
  <c r="G58" i="28" s="1"/>
  <c r="E60" i="28"/>
  <c r="F60" i="28" s="1"/>
  <c r="G60" i="28" s="1"/>
  <c r="E62" i="28"/>
  <c r="F62" i="28" s="1"/>
  <c r="G62" i="28" s="1"/>
  <c r="E64" i="28"/>
  <c r="F64" i="28" s="1"/>
  <c r="G64" i="28" s="1"/>
  <c r="E66" i="28"/>
  <c r="F66" i="28" s="1"/>
  <c r="G66" i="28" s="1"/>
  <c r="E68" i="28"/>
  <c r="F68" i="28" s="1"/>
  <c r="G68" i="28" s="1"/>
  <c r="E70" i="28"/>
  <c r="F70" i="28" s="1"/>
  <c r="G70" i="28" s="1"/>
  <c r="E72" i="28"/>
  <c r="F72" i="28" s="1"/>
  <c r="G72" i="28" s="1"/>
  <c r="E74" i="28"/>
  <c r="F74" i="28" s="1"/>
  <c r="G74" i="28" s="1"/>
  <c r="E76" i="28"/>
  <c r="F76" i="28" s="1"/>
  <c r="G76" i="28" s="1"/>
  <c r="R46" i="23"/>
  <c r="S46" i="23"/>
  <c r="Q41" i="23"/>
  <c r="S41" i="23"/>
  <c r="R47" i="23"/>
  <c r="S47" i="23"/>
  <c r="R40" i="23"/>
  <c r="S40" i="23"/>
  <c r="R43" i="23"/>
  <c r="S43" i="23"/>
  <c r="Q45" i="23"/>
  <c r="S45" i="23"/>
  <c r="P47" i="23"/>
  <c r="R51" i="23"/>
  <c r="S51" i="23"/>
  <c r="R42" i="23"/>
  <c r="S42" i="23"/>
  <c r="R44" i="23"/>
  <c r="S44" i="23"/>
  <c r="T47" i="23"/>
  <c r="R48" i="23"/>
  <c r="S48" i="23"/>
  <c r="Q49" i="23"/>
  <c r="S49" i="23"/>
  <c r="R50" i="23"/>
  <c r="S50" i="23"/>
  <c r="R52" i="23"/>
  <c r="S52" i="23"/>
  <c r="Q53" i="23"/>
  <c r="S53" i="23"/>
  <c r="R54" i="23"/>
  <c r="S54" i="23"/>
  <c r="T54" i="23"/>
  <c r="R55" i="23"/>
  <c r="S55" i="23"/>
  <c r="R56" i="23"/>
  <c r="S56" i="23"/>
  <c r="Q57" i="23"/>
  <c r="S57" i="23"/>
  <c r="R58" i="23"/>
  <c r="S58" i="23"/>
  <c r="R59" i="23"/>
  <c r="S59" i="23"/>
  <c r="R60" i="23"/>
  <c r="S60" i="23"/>
  <c r="Q61" i="23"/>
  <c r="S61" i="23"/>
  <c r="R62" i="23"/>
  <c r="S62" i="23"/>
  <c r="T63" i="23"/>
  <c r="S63" i="23"/>
  <c r="R64" i="23"/>
  <c r="S64" i="23"/>
  <c r="Q65" i="23"/>
  <c r="S65" i="23"/>
  <c r="R66" i="23"/>
  <c r="S66" i="23"/>
  <c r="T67" i="23"/>
  <c r="S67" i="23"/>
  <c r="R68" i="23"/>
  <c r="S68" i="23"/>
  <c r="Q69" i="23"/>
  <c r="S69" i="23"/>
  <c r="R70" i="23"/>
  <c r="S70" i="23"/>
  <c r="R71" i="23"/>
  <c r="S71" i="23"/>
  <c r="T72" i="23"/>
  <c r="S72" i="23"/>
  <c r="O58" i="23"/>
  <c r="P51" i="23"/>
  <c r="T58" i="23"/>
  <c r="Q40" i="23"/>
  <c r="T51" i="23"/>
  <c r="P63" i="23"/>
  <c r="O42" i="23"/>
  <c r="O40" i="23"/>
  <c r="T42" i="23"/>
  <c r="P52" i="23"/>
  <c r="P56" i="23"/>
  <c r="O59" i="23"/>
  <c r="P71" i="23"/>
  <c r="O56" i="23"/>
  <c r="P67" i="23"/>
  <c r="Q48" i="23"/>
  <c r="P40" i="23"/>
  <c r="T43" i="23"/>
  <c r="O51" i="23"/>
  <c r="Q52" i="23"/>
  <c r="Q56" i="23"/>
  <c r="T59" i="23"/>
  <c r="O72" i="23"/>
  <c r="T60" i="23"/>
  <c r="T64" i="23"/>
  <c r="T68" i="23"/>
  <c r="O55" i="23"/>
  <c r="O60" i="23"/>
  <c r="O62" i="23"/>
  <c r="O64" i="23"/>
  <c r="O66" i="23"/>
  <c r="O68" i="23"/>
  <c r="O70" i="23"/>
  <c r="T71" i="23"/>
  <c r="O43" i="23"/>
  <c r="T46" i="23"/>
  <c r="O48" i="23"/>
  <c r="T70" i="23"/>
  <c r="T44" i="23"/>
  <c r="O44" i="23"/>
  <c r="O46" i="23"/>
  <c r="T48" i="23"/>
  <c r="P44" i="23"/>
  <c r="O50" i="23"/>
  <c r="T52" i="23"/>
  <c r="P55" i="23"/>
  <c r="P60" i="23"/>
  <c r="T62" i="23"/>
  <c r="P64" i="23"/>
  <c r="T66" i="23"/>
  <c r="P68" i="23"/>
  <c r="T40" i="23"/>
  <c r="P43" i="23"/>
  <c r="Q44" i="23"/>
  <c r="O47" i="23"/>
  <c r="P48" i="23"/>
  <c r="T50" i="23"/>
  <c r="O52" i="23"/>
  <c r="O54" i="23"/>
  <c r="T55" i="23"/>
  <c r="T56" i="23"/>
  <c r="P59" i="23"/>
  <c r="Q60" i="23"/>
  <c r="O63" i="23"/>
  <c r="Q64" i="23"/>
  <c r="O67" i="23"/>
  <c r="Q68" i="23"/>
  <c r="O71" i="23"/>
  <c r="P72" i="23"/>
  <c r="R41" i="23"/>
  <c r="R45" i="23"/>
  <c r="R61" i="23"/>
  <c r="O41" i="23"/>
  <c r="T41" i="23"/>
  <c r="P42" i="23"/>
  <c r="Q43" i="23"/>
  <c r="O45" i="23"/>
  <c r="T45" i="23"/>
  <c r="P46" i="23"/>
  <c r="Q47" i="23"/>
  <c r="O49" i="23"/>
  <c r="T49" i="23"/>
  <c r="P50" i="23"/>
  <c r="Q51" i="23"/>
  <c r="O53" i="23"/>
  <c r="T53" i="23"/>
  <c r="P54" i="23"/>
  <c r="Q55" i="23"/>
  <c r="O57" i="23"/>
  <c r="T57" i="23"/>
  <c r="P58" i="23"/>
  <c r="Q59" i="23"/>
  <c r="O61" i="23"/>
  <c r="T61" i="23"/>
  <c r="P62" i="23"/>
  <c r="Q63" i="23"/>
  <c r="O65" i="23"/>
  <c r="T65" i="23"/>
  <c r="P66" i="23"/>
  <c r="Q67" i="23"/>
  <c r="O69" i="23"/>
  <c r="T69" i="23"/>
  <c r="P70" i="23"/>
  <c r="Q71" i="23"/>
  <c r="R72" i="23"/>
  <c r="R53" i="23"/>
  <c r="R57" i="23"/>
  <c r="R69" i="23"/>
  <c r="P41" i="23"/>
  <c r="Q42" i="23"/>
  <c r="P45" i="23"/>
  <c r="Q46" i="23"/>
  <c r="P49" i="23"/>
  <c r="Q50" i="23"/>
  <c r="P53" i="23"/>
  <c r="Q54" i="23"/>
  <c r="P57" i="23"/>
  <c r="Q58" i="23"/>
  <c r="P61" i="23"/>
  <c r="Q62" i="23"/>
  <c r="R63" i="23"/>
  <c r="P65" i="23"/>
  <c r="Q66" i="23"/>
  <c r="R67" i="23"/>
  <c r="P69" i="23"/>
  <c r="Q70" i="23"/>
  <c r="R49" i="23"/>
  <c r="R65" i="23"/>
  <c r="L7" i="15" l="1"/>
  <c r="F11" i="24" l="1"/>
  <c r="F12" i="24"/>
  <c r="F13" i="24"/>
  <c r="F14" i="24"/>
  <c r="F15" i="24"/>
  <c r="F16" i="24"/>
  <c r="D113" i="28" l="1"/>
  <c r="G113" i="28" s="1"/>
  <c r="D117" i="28"/>
  <c r="G117" i="28" s="1"/>
  <c r="D116" i="28"/>
  <c r="G116" i="28" s="1"/>
  <c r="D112" i="28"/>
  <c r="G112" i="28" s="1"/>
  <c r="D115" i="28"/>
  <c r="G115" i="28" s="1"/>
  <c r="D114" i="28"/>
  <c r="G114" i="28" s="1"/>
  <c r="X13" i="23"/>
  <c r="X19" i="23"/>
  <c r="I50" i="32" l="1"/>
  <c r="J50" i="32"/>
  <c r="K50" i="32" s="1"/>
  <c r="L11" i="33" l="1"/>
  <c r="A1" i="40" l="1"/>
  <c r="C1" i="40"/>
  <c r="B46" i="40"/>
  <c r="B38" i="40"/>
  <c r="B48" i="40" s="1"/>
  <c r="N9" i="33" l="1"/>
  <c r="N8" i="33" l="1"/>
  <c r="N7" i="33" l="1"/>
  <c r="E33" i="33"/>
  <c r="E37" i="33"/>
  <c r="E34" i="33"/>
  <c r="E29" i="33"/>
  <c r="E35" i="33"/>
  <c r="E39" i="33"/>
  <c r="E43" i="33"/>
  <c r="E38" i="33"/>
  <c r="E6" i="33"/>
  <c r="E32" i="33"/>
  <c r="E36" i="33"/>
  <c r="E40" i="33"/>
  <c r="E28" i="33"/>
  <c r="E42" i="33"/>
  <c r="E41" i="33"/>
  <c r="L7" i="19" l="1"/>
  <c r="L9" i="19"/>
  <c r="L6" i="15"/>
  <c r="L5" i="19"/>
  <c r="L8" i="19"/>
  <c r="L6" i="19"/>
  <c r="R6" i="19"/>
  <c r="M25" i="44"/>
  <c r="M23" i="44"/>
  <c r="M22" i="44"/>
  <c r="M20" i="44"/>
  <c r="M24" i="44"/>
  <c r="M29" i="44"/>
  <c r="M27" i="44"/>
  <c r="M31" i="44"/>
  <c r="M30" i="44"/>
  <c r="M28" i="44"/>
  <c r="F23" i="44"/>
  <c r="M21" i="44"/>
  <c r="M17" i="44"/>
  <c r="M16" i="44"/>
  <c r="M26" i="44"/>
  <c r="C31" i="34"/>
  <c r="M31" i="34" s="1"/>
  <c r="C30" i="34"/>
  <c r="M30" i="34" s="1"/>
  <c r="C26" i="34"/>
  <c r="M26" i="34" s="1"/>
  <c r="C22" i="34"/>
  <c r="M22" i="34" s="1"/>
  <c r="C16" i="34"/>
  <c r="M16" i="34" s="1"/>
  <c r="C21" i="34"/>
  <c r="M21" i="34" s="1"/>
  <c r="C27" i="34"/>
  <c r="M27" i="34" s="1"/>
  <c r="C29" i="34"/>
  <c r="M29" i="34" s="1"/>
  <c r="C25" i="34"/>
  <c r="M25" i="34" s="1"/>
  <c r="D25" i="34"/>
  <c r="C17" i="34"/>
  <c r="C28" i="34"/>
  <c r="M28" i="34" s="1"/>
  <c r="C24" i="34"/>
  <c r="M24" i="34" s="1"/>
  <c r="C20" i="34"/>
  <c r="M20" i="34" s="1"/>
  <c r="C23" i="34"/>
  <c r="M23" i="34" s="1"/>
  <c r="Y37" i="4"/>
  <c r="Y38" i="4"/>
  <c r="Y41" i="4"/>
  <c r="Y42" i="4"/>
  <c r="Y43" i="4"/>
  <c r="Y44" i="4"/>
  <c r="Y46" i="4"/>
  <c r="C9" i="34" l="1"/>
  <c r="D10" i="32" s="1"/>
  <c r="E10" i="32" s="1"/>
  <c r="E14" i="34"/>
  <c r="C14" i="34"/>
  <c r="R8" i="19"/>
  <c r="R5" i="19"/>
  <c r="M6" i="15"/>
  <c r="R6" i="15"/>
  <c r="R9" i="19"/>
  <c r="R7" i="19"/>
  <c r="O8" i="19"/>
  <c r="F20" i="44"/>
  <c r="F21" i="44"/>
  <c r="E11" i="34"/>
  <c r="E10" i="34"/>
  <c r="E12" i="34"/>
  <c r="F19" i="32" s="1"/>
  <c r="N20" i="44"/>
  <c r="P20" i="44"/>
  <c r="O20" i="44"/>
  <c r="F26" i="44"/>
  <c r="F28" i="44"/>
  <c r="F31" i="44"/>
  <c r="F27" i="44"/>
  <c r="F30" i="44"/>
  <c r="N23" i="44"/>
  <c r="P23" i="44"/>
  <c r="O23" i="44"/>
  <c r="F29" i="44"/>
  <c r="F24" i="44"/>
  <c r="C11" i="34"/>
  <c r="C12" i="34"/>
  <c r="C7" i="34"/>
  <c r="D8" i="32" s="1"/>
  <c r="E8" i="32" s="1"/>
  <c r="C6" i="34"/>
  <c r="D7" i="32" s="1"/>
  <c r="E7" i="32" s="1"/>
  <c r="C10" i="34"/>
  <c r="E7" i="34"/>
  <c r="E16" i="34"/>
  <c r="E26" i="34"/>
  <c r="E30" i="34"/>
  <c r="D28" i="34"/>
  <c r="D27" i="34"/>
  <c r="D29" i="34"/>
  <c r="E17" i="34"/>
  <c r="E23" i="34"/>
  <c r="E27" i="34"/>
  <c r="E31" i="34"/>
  <c r="E29" i="34"/>
  <c r="D23" i="34"/>
  <c r="E20" i="34"/>
  <c r="E24" i="34"/>
  <c r="E28" i="34"/>
  <c r="D30" i="34"/>
  <c r="D24" i="34"/>
  <c r="D20" i="34"/>
  <c r="O9" i="19" l="1"/>
  <c r="O7" i="19"/>
  <c r="O6" i="19"/>
  <c r="O5" i="19"/>
  <c r="O6" i="15"/>
  <c r="P21" i="44"/>
  <c r="N21" i="44"/>
  <c r="F11" i="44"/>
  <c r="F12" i="44"/>
  <c r="F13" i="44"/>
  <c r="O21" i="44"/>
  <c r="F10" i="44"/>
  <c r="F7" i="44"/>
  <c r="P30" i="44"/>
  <c r="O30" i="44"/>
  <c r="N30" i="44"/>
  <c r="N28" i="44"/>
  <c r="P28" i="44"/>
  <c r="O28" i="44"/>
  <c r="N24" i="44"/>
  <c r="P24" i="44"/>
  <c r="O24" i="44"/>
  <c r="P27" i="44"/>
  <c r="O27" i="44"/>
  <c r="N27" i="44"/>
  <c r="O26" i="44"/>
  <c r="N26" i="44"/>
  <c r="P26" i="44"/>
  <c r="O29" i="44"/>
  <c r="P29" i="44"/>
  <c r="N29" i="44"/>
  <c r="N31" i="44"/>
  <c r="P31" i="44"/>
  <c r="O31" i="44"/>
  <c r="F7" i="28"/>
  <c r="C9" i="28" l="1"/>
  <c r="F9" i="28"/>
  <c r="E38" i="23"/>
  <c r="L5" i="15" l="1"/>
  <c r="K69" i="32"/>
  <c r="K73" i="32"/>
  <c r="K71" i="32"/>
  <c r="K72" i="32"/>
  <c r="K70" i="32"/>
  <c r="K68" i="32"/>
  <c r="C15" i="40"/>
  <c r="J89" i="33"/>
  <c r="I89" i="33"/>
  <c r="J88" i="33"/>
  <c r="I88" i="33"/>
  <c r="J67" i="33"/>
  <c r="I67" i="33"/>
  <c r="J66" i="33"/>
  <c r="I66" i="33"/>
  <c r="J45" i="33"/>
  <c r="I45" i="33"/>
  <c r="J44" i="33"/>
  <c r="I44" i="33"/>
  <c r="M5" i="15" l="1"/>
  <c r="R5" i="15"/>
  <c r="C33" i="40"/>
  <c r="C30" i="40"/>
  <c r="C22" i="40"/>
  <c r="C48" i="40"/>
  <c r="B44" i="21" s="1"/>
  <c r="D44" i="21" s="1"/>
  <c r="C38" i="40"/>
  <c r="C46" i="40"/>
  <c r="C41" i="40"/>
  <c r="C23" i="40"/>
  <c r="C19" i="40"/>
  <c r="C27" i="40"/>
  <c r="C16" i="40"/>
  <c r="C44" i="40"/>
  <c r="C14" i="40"/>
  <c r="C36" i="40"/>
  <c r="F30" i="34" l="1"/>
  <c r="F20" i="34"/>
  <c r="F27" i="34"/>
  <c r="F24" i="34"/>
  <c r="F29" i="34"/>
  <c r="F28" i="34"/>
  <c r="F23" i="34"/>
  <c r="F85" i="33" l="1"/>
  <c r="F41" i="33"/>
  <c r="F19" i="33"/>
  <c r="F63" i="33"/>
  <c r="J63" i="33" s="1"/>
  <c r="F17" i="33"/>
  <c r="F61" i="33"/>
  <c r="I61" i="33" s="1"/>
  <c r="F83" i="33"/>
  <c r="F39" i="33"/>
  <c r="F13" i="33"/>
  <c r="F57" i="33"/>
  <c r="I57" i="33" s="1"/>
  <c r="F79" i="33"/>
  <c r="F35" i="33"/>
  <c r="F58" i="33"/>
  <c r="J58" i="33" s="1"/>
  <c r="F14" i="33"/>
  <c r="F80" i="33"/>
  <c r="F36" i="33"/>
  <c r="F76" i="33"/>
  <c r="F54" i="33"/>
  <c r="I54" i="33" s="1"/>
  <c r="F10" i="33"/>
  <c r="F32" i="33"/>
  <c r="F62" i="33"/>
  <c r="I62" i="33" s="1"/>
  <c r="F18" i="33"/>
  <c r="F84" i="33"/>
  <c r="F40" i="33"/>
  <c r="F86" i="33"/>
  <c r="F42" i="33"/>
  <c r="F20" i="33"/>
  <c r="F64" i="33"/>
  <c r="J64" i="33" s="1"/>
  <c r="N23" i="34"/>
  <c r="O23" i="34"/>
  <c r="P23" i="34"/>
  <c r="N28" i="34"/>
  <c r="O28" i="34"/>
  <c r="P28" i="34"/>
  <c r="N27" i="34"/>
  <c r="P27" i="34"/>
  <c r="O27" i="34"/>
  <c r="O29" i="34"/>
  <c r="P29" i="34"/>
  <c r="N29" i="34"/>
  <c r="O20" i="34"/>
  <c r="P20" i="34"/>
  <c r="N20" i="34"/>
  <c r="O24" i="34"/>
  <c r="P24" i="34"/>
  <c r="N24" i="34"/>
  <c r="P30" i="34"/>
  <c r="N30" i="34"/>
  <c r="O30" i="34"/>
  <c r="O5" i="15" l="1"/>
  <c r="J61" i="33"/>
  <c r="J62" i="33"/>
  <c r="I64" i="33"/>
  <c r="I58" i="33"/>
  <c r="I86" i="33"/>
  <c r="J86" i="33"/>
  <c r="J83" i="33"/>
  <c r="I83" i="33"/>
  <c r="J80" i="33"/>
  <c r="I80" i="33"/>
  <c r="J84" i="33"/>
  <c r="I84" i="33"/>
  <c r="I63" i="33"/>
  <c r="J57" i="33"/>
  <c r="I76" i="33"/>
  <c r="J76" i="33"/>
  <c r="I85" i="33"/>
  <c r="J85" i="33"/>
  <c r="J79" i="33"/>
  <c r="I79" i="33"/>
  <c r="J54" i="33"/>
  <c r="G6" i="28"/>
  <c r="H103" i="25" l="1"/>
  <c r="H72" i="25"/>
  <c r="H37" i="25"/>
  <c r="H35" i="25"/>
  <c r="H34" i="25"/>
  <c r="H33" i="25"/>
  <c r="H32" i="25"/>
  <c r="H31" i="25"/>
  <c r="H30" i="25"/>
  <c r="H29" i="25"/>
  <c r="H28" i="25"/>
  <c r="V9" i="23"/>
  <c r="H7" i="25"/>
  <c r="A31" i="25"/>
  <c r="A30" i="25"/>
  <c r="A29" i="25"/>
  <c r="B23" i="35"/>
  <c r="I60" i="32" l="1"/>
  <c r="J60" i="32"/>
  <c r="J59" i="32"/>
  <c r="J58" i="32"/>
  <c r="J57" i="32"/>
  <c r="J56" i="32"/>
  <c r="J55" i="32"/>
  <c r="J54" i="32"/>
  <c r="J53" i="32"/>
  <c r="J52" i="32"/>
  <c r="J51" i="32"/>
  <c r="J49" i="32"/>
  <c r="J48" i="32"/>
  <c r="J47" i="32"/>
  <c r="J46" i="32"/>
  <c r="J45" i="32"/>
  <c r="J44" i="32"/>
  <c r="J43" i="32"/>
  <c r="J42" i="32"/>
  <c r="J41" i="32"/>
  <c r="J40" i="32"/>
  <c r="I40" i="32"/>
  <c r="J39" i="32" l="1"/>
  <c r="K52" i="32"/>
  <c r="K48" i="32" l="1"/>
  <c r="K51" i="32"/>
  <c r="K40" i="32"/>
  <c r="K42" i="32"/>
  <c r="K58" i="32"/>
  <c r="K55" i="32"/>
  <c r="K44" i="32"/>
  <c r="K49" i="32"/>
  <c r="K46" i="32"/>
  <c r="K43" i="32"/>
  <c r="K41" i="32"/>
  <c r="K53" i="32"/>
  <c r="K59" i="32"/>
  <c r="K57" i="32"/>
  <c r="K60" i="32"/>
  <c r="K56" i="32"/>
  <c r="K54" i="32"/>
  <c r="K39" i="32"/>
  <c r="K47" i="32"/>
  <c r="K45" i="32"/>
  <c r="B3" i="32"/>
  <c r="A8" i="25" l="1"/>
  <c r="H265" i="15" l="1"/>
  <c r="T113" i="4"/>
  <c r="T112" i="4"/>
  <c r="T111" i="4"/>
  <c r="T110" i="4"/>
  <c r="T109" i="4"/>
  <c r="U108" i="4"/>
  <c r="T107" i="4"/>
  <c r="T106" i="4"/>
  <c r="X74" i="23" l="1"/>
  <c r="X39" i="23"/>
  <c r="X36" i="23"/>
  <c r="X35" i="23"/>
  <c r="X34" i="23"/>
  <c r="X33" i="23"/>
  <c r="X32" i="23"/>
  <c r="X31" i="23"/>
  <c r="X30" i="23"/>
  <c r="X29" i="23"/>
  <c r="X9" i="23"/>
  <c r="X10" i="23"/>
  <c r="X11" i="23"/>
  <c r="X12" i="23"/>
  <c r="X20" i="23"/>
  <c r="X24" i="23"/>
  <c r="X25" i="23"/>
  <c r="X8" i="23"/>
  <c r="O1" i="19" l="1"/>
  <c r="O1" i="15"/>
  <c r="H123" i="19" l="1"/>
  <c r="B33" i="28" l="1"/>
  <c r="D33" i="28"/>
  <c r="B34" i="28"/>
  <c r="D34" i="28"/>
  <c r="B35" i="28"/>
  <c r="D35" i="28"/>
  <c r="B36" i="28"/>
  <c r="D36" i="28"/>
  <c r="B37" i="28"/>
  <c r="D37" i="28"/>
  <c r="B38" i="28"/>
  <c r="D38" i="28"/>
  <c r="B39" i="28"/>
  <c r="D39" i="28"/>
  <c r="A33" i="28"/>
  <c r="A34" i="28"/>
  <c r="A35" i="28"/>
  <c r="A36" i="28"/>
  <c r="A37" i="28"/>
  <c r="A38" i="28"/>
  <c r="A39" i="28"/>
  <c r="N32" i="23"/>
  <c r="N31" i="23"/>
  <c r="N30" i="23"/>
  <c r="A11" i="28"/>
  <c r="A12" i="28"/>
  <c r="A26" i="28"/>
  <c r="B11" i="28"/>
  <c r="D11" i="28"/>
  <c r="B12" i="28"/>
  <c r="E12" i="28" s="1"/>
  <c r="D12" i="28"/>
  <c r="C11" i="28" l="1"/>
  <c r="E11" i="28"/>
  <c r="E38" i="28"/>
  <c r="F38" i="28" s="1"/>
  <c r="G38" i="28" s="1"/>
  <c r="E36" i="28"/>
  <c r="F36" i="28" s="1"/>
  <c r="G36" i="28" s="1"/>
  <c r="E34" i="28"/>
  <c r="F34" i="28" s="1"/>
  <c r="G34" i="28" s="1"/>
  <c r="E39" i="28"/>
  <c r="F39" i="28" s="1"/>
  <c r="G39" i="28" s="1"/>
  <c r="E37" i="28"/>
  <c r="F37" i="28" s="1"/>
  <c r="G37" i="28" s="1"/>
  <c r="E35" i="28"/>
  <c r="F35" i="28" s="1"/>
  <c r="G35" i="28" s="1"/>
  <c r="E33" i="28"/>
  <c r="F33" i="28" s="1"/>
  <c r="G33" i="28" s="1"/>
  <c r="L4" i="19"/>
  <c r="T30" i="23"/>
  <c r="S30" i="23"/>
  <c r="T32" i="23"/>
  <c r="S32" i="23"/>
  <c r="Q31" i="23"/>
  <c r="S31" i="23"/>
  <c r="P32" i="23"/>
  <c r="Q32" i="23"/>
  <c r="O30" i="23"/>
  <c r="P30" i="23"/>
  <c r="Q30" i="23"/>
  <c r="R30" i="23"/>
  <c r="P31" i="23"/>
  <c r="R32" i="23"/>
  <c r="R31" i="23"/>
  <c r="O31" i="23"/>
  <c r="T31" i="23"/>
  <c r="O32" i="23"/>
  <c r="C12" i="28"/>
  <c r="F12" i="28" s="1"/>
  <c r="G12" i="28" s="1"/>
  <c r="M4" i="19" l="1"/>
  <c r="R4" i="19"/>
  <c r="I22" i="33"/>
  <c r="J22" i="33"/>
  <c r="E73" i="23" l="1"/>
  <c r="L122" i="19" l="1"/>
  <c r="L121" i="19"/>
  <c r="L120" i="19"/>
  <c r="L119" i="19"/>
  <c r="L118" i="19"/>
  <c r="L117" i="19"/>
  <c r="L116" i="19"/>
  <c r="L115" i="19"/>
  <c r="L114" i="19"/>
  <c r="L113" i="19"/>
  <c r="L112" i="19"/>
  <c r="L111" i="19"/>
  <c r="L110" i="19"/>
  <c r="L109" i="19"/>
  <c r="L95" i="19"/>
  <c r="L94" i="19"/>
  <c r="L92" i="19"/>
  <c r="L123" i="19" l="1"/>
  <c r="P1" i="19"/>
  <c r="R123" i="19" l="1"/>
  <c r="P1" i="15"/>
  <c r="C17" i="11" l="1"/>
  <c r="M1" i="19" s="1"/>
  <c r="C8" i="11"/>
  <c r="F20" i="32" l="1"/>
  <c r="D14" i="34"/>
  <c r="F21" i="32" s="1"/>
  <c r="E22" i="34"/>
  <c r="D22" i="34"/>
  <c r="F14" i="34" l="1"/>
  <c r="F22" i="44"/>
  <c r="O22" i="44" s="1"/>
  <c r="F22" i="34"/>
  <c r="O22" i="34" s="1"/>
  <c r="M123" i="19"/>
  <c r="C7" i="35"/>
  <c r="C8" i="35" s="1"/>
  <c r="G22" i="35"/>
  <c r="G10" i="35"/>
  <c r="G24" i="35" s="1"/>
  <c r="B14" i="35" s="1"/>
  <c r="B27" i="35" s="1"/>
  <c r="J21" i="32" l="1"/>
  <c r="K21" i="32" s="1"/>
  <c r="I21" i="32"/>
  <c r="N22" i="44"/>
  <c r="F56" i="33"/>
  <c r="J56" i="33" s="1"/>
  <c r="F12" i="33"/>
  <c r="F78" i="33"/>
  <c r="J78" i="33" s="1"/>
  <c r="F34" i="33"/>
  <c r="P22" i="44"/>
  <c r="P22" i="34"/>
  <c r="N22" i="34"/>
  <c r="C20" i="35"/>
  <c r="C24" i="35"/>
  <c r="C23" i="35"/>
  <c r="C17" i="35"/>
  <c r="C21" i="35"/>
  <c r="C10" i="35"/>
  <c r="C14" i="35"/>
  <c r="I78" i="33" l="1"/>
  <c r="I56" i="33"/>
  <c r="C29" i="35"/>
  <c r="H18" i="44" l="1"/>
  <c r="H19" i="44"/>
  <c r="H26" i="44"/>
  <c r="H22" i="44"/>
  <c r="H21" i="44"/>
  <c r="H20" i="44"/>
  <c r="H23" i="44"/>
  <c r="H24" i="44"/>
  <c r="H29" i="44"/>
  <c r="H30" i="44"/>
  <c r="H28" i="44"/>
  <c r="H27" i="44"/>
  <c r="H31" i="44"/>
  <c r="H23" i="34"/>
  <c r="H29" i="34"/>
  <c r="H20" i="34"/>
  <c r="H28" i="34"/>
  <c r="H24" i="34"/>
  <c r="H27" i="34"/>
  <c r="H30" i="34"/>
  <c r="H22" i="34"/>
  <c r="D29" i="21"/>
  <c r="F1" i="32"/>
  <c r="A1" i="33" l="1"/>
  <c r="A1" i="32"/>
  <c r="I59" i="32" l="1"/>
  <c r="I58" i="32"/>
  <c r="I57" i="32"/>
  <c r="I56" i="32"/>
  <c r="I55" i="32"/>
  <c r="I54" i="32"/>
  <c r="I53" i="32"/>
  <c r="I52" i="32"/>
  <c r="I51" i="32"/>
  <c r="I49" i="32"/>
  <c r="I48" i="32"/>
  <c r="I47" i="32"/>
  <c r="I46" i="32"/>
  <c r="I45" i="32"/>
  <c r="I44" i="32"/>
  <c r="I43" i="32"/>
  <c r="I42" i="32"/>
  <c r="I41" i="32"/>
  <c r="J37" i="32"/>
  <c r="K37" i="32" s="1"/>
  <c r="J36" i="32"/>
  <c r="K36" i="32" s="1"/>
  <c r="J35" i="32"/>
  <c r="K35" i="32" s="1"/>
  <c r="J34" i="32"/>
  <c r="K34" i="32" s="1"/>
  <c r="J33" i="32"/>
  <c r="K33" i="32" s="1"/>
  <c r="J32" i="32"/>
  <c r="K32" i="32" s="1"/>
  <c r="J31" i="32"/>
  <c r="K31" i="32" s="1"/>
  <c r="J29" i="32"/>
  <c r="K29" i="32" s="1"/>
  <c r="J28" i="32"/>
  <c r="K28" i="32" s="1"/>
  <c r="I29" i="32"/>
  <c r="I28" i="32"/>
  <c r="J30" i="32"/>
  <c r="K30" i="32" s="1"/>
  <c r="I31" i="32"/>
  <c r="I32" i="32"/>
  <c r="I33" i="32"/>
  <c r="I34" i="32"/>
  <c r="I35" i="32"/>
  <c r="I36" i="32"/>
  <c r="I37" i="32"/>
  <c r="I30" i="32"/>
  <c r="O4" i="19" l="1"/>
  <c r="I39" i="32"/>
  <c r="J27" i="32"/>
  <c r="K27" i="32" s="1"/>
  <c r="I27" i="32"/>
  <c r="L4" i="15" l="1"/>
  <c r="A1" i="28"/>
  <c r="A1" i="29"/>
  <c r="L265" i="15" l="1"/>
  <c r="M4" i="15"/>
  <c r="M265" i="15" s="1"/>
  <c r="R4" i="15"/>
  <c r="R265" i="15" s="1"/>
  <c r="A42" i="28"/>
  <c r="B2" i="25"/>
  <c r="A1" i="25"/>
  <c r="A2" i="24"/>
  <c r="A1" i="24"/>
  <c r="E3" i="23"/>
  <c r="A1" i="20"/>
  <c r="O4" i="15" l="1"/>
  <c r="Q4" i="15"/>
  <c r="Q265" i="15" s="1"/>
  <c r="N26" i="23"/>
  <c r="N25" i="23"/>
  <c r="N19" i="23"/>
  <c r="N16" i="23"/>
  <c r="N15" i="23"/>
  <c r="N20" i="23"/>
  <c r="N21" i="23"/>
  <c r="N17" i="23"/>
  <c r="N22" i="23"/>
  <c r="N27" i="23"/>
  <c r="N18" i="23"/>
  <c r="N24" i="23"/>
  <c r="N23" i="23"/>
  <c r="N14" i="23"/>
  <c r="N29" i="23"/>
  <c r="S29" i="23" s="1"/>
  <c r="N13" i="23"/>
  <c r="D38" i="23"/>
  <c r="N9" i="23"/>
  <c r="N10" i="23"/>
  <c r="N11" i="23"/>
  <c r="J22" i="20"/>
  <c r="J21" i="20"/>
  <c r="J20" i="20"/>
  <c r="J19" i="20"/>
  <c r="J18" i="20"/>
  <c r="J17" i="20"/>
  <c r="J16" i="20"/>
  <c r="J13" i="20"/>
  <c r="J12" i="20"/>
  <c r="J11" i="20"/>
  <c r="J10" i="20"/>
  <c r="J9" i="20"/>
  <c r="J7" i="20"/>
  <c r="J8" i="20"/>
  <c r="J6" i="20"/>
  <c r="L1" i="20"/>
  <c r="Q14" i="23" l="1"/>
  <c r="S14" i="23"/>
  <c r="P14" i="23"/>
  <c r="O14" i="23"/>
  <c r="T14" i="23"/>
  <c r="R14" i="23"/>
  <c r="S23" i="23"/>
  <c r="Q23" i="23"/>
  <c r="T23" i="23"/>
  <c r="R23" i="23"/>
  <c r="O23" i="23"/>
  <c r="P23" i="23"/>
  <c r="Q24" i="23"/>
  <c r="S24" i="23"/>
  <c r="P24" i="23"/>
  <c r="O24" i="23"/>
  <c r="T24" i="23"/>
  <c r="R24" i="23"/>
  <c r="Q18" i="23"/>
  <c r="P18" i="23"/>
  <c r="O18" i="23"/>
  <c r="T18" i="23"/>
  <c r="S18" i="23"/>
  <c r="R18" i="23"/>
  <c r="S27" i="23"/>
  <c r="Q27" i="23"/>
  <c r="R27" i="23"/>
  <c r="O27" i="23"/>
  <c r="P27" i="23"/>
  <c r="T27" i="23"/>
  <c r="Q22" i="23"/>
  <c r="P22" i="23"/>
  <c r="O22" i="23"/>
  <c r="T22" i="23"/>
  <c r="S22" i="23"/>
  <c r="R22" i="23"/>
  <c r="S17" i="23"/>
  <c r="Q17" i="23"/>
  <c r="R17" i="23"/>
  <c r="P17" i="23"/>
  <c r="O17" i="23"/>
  <c r="T17" i="23"/>
  <c r="S21" i="23"/>
  <c r="Q21" i="23"/>
  <c r="P21" i="23"/>
  <c r="T21" i="23"/>
  <c r="R21" i="23"/>
  <c r="O21" i="23"/>
  <c r="Q20" i="23"/>
  <c r="O20" i="23"/>
  <c r="T20" i="23"/>
  <c r="S20" i="23"/>
  <c r="P20" i="23"/>
  <c r="R20" i="23"/>
  <c r="S15" i="23"/>
  <c r="Q15" i="23"/>
  <c r="T15" i="23"/>
  <c r="R15" i="23"/>
  <c r="O15" i="23"/>
  <c r="P15" i="23"/>
  <c r="Q16" i="23"/>
  <c r="T16" i="23"/>
  <c r="S16" i="23"/>
  <c r="P16" i="23"/>
  <c r="O16" i="23"/>
  <c r="R16" i="23"/>
  <c r="S19" i="23"/>
  <c r="Q19" i="23"/>
  <c r="R19" i="23"/>
  <c r="O19" i="23"/>
  <c r="P19" i="23"/>
  <c r="T19" i="23"/>
  <c r="S25" i="23"/>
  <c r="Q25" i="23"/>
  <c r="P25" i="23"/>
  <c r="T25" i="23"/>
  <c r="O25" i="23"/>
  <c r="R25" i="23"/>
  <c r="Q26" i="23"/>
  <c r="T26" i="23"/>
  <c r="S26" i="23"/>
  <c r="P26" i="23"/>
  <c r="O26" i="23"/>
  <c r="R26" i="23"/>
  <c r="P29" i="23"/>
  <c r="Q29" i="23"/>
  <c r="R29" i="23"/>
  <c r="T29" i="23"/>
  <c r="O29" i="23"/>
  <c r="R10" i="23"/>
  <c r="Q10" i="23"/>
  <c r="S10" i="23"/>
  <c r="T10" i="23"/>
  <c r="R13" i="23"/>
  <c r="Q13" i="23"/>
  <c r="T13" i="23"/>
  <c r="S13" i="23"/>
  <c r="R9" i="23"/>
  <c r="Q9" i="23"/>
  <c r="S9" i="23"/>
  <c r="T9" i="23"/>
  <c r="R11" i="23"/>
  <c r="Q11" i="23"/>
  <c r="T11" i="23"/>
  <c r="S11" i="23"/>
  <c r="O13" i="23"/>
  <c r="P13" i="23"/>
  <c r="P10" i="23"/>
  <c r="O10" i="23"/>
  <c r="O11" i="23"/>
  <c r="P11" i="23"/>
  <c r="O9" i="23"/>
  <c r="P9" i="23"/>
  <c r="H65" i="24"/>
  <c r="U105" i="23" l="1"/>
  <c r="U74" i="23"/>
  <c r="U39" i="23"/>
  <c r="U104" i="23" l="1"/>
  <c r="I124" i="19" l="1"/>
  <c r="B42" i="28" l="1"/>
  <c r="E42" i="28" s="1"/>
  <c r="D108" i="28"/>
  <c r="B108" i="28"/>
  <c r="A108" i="28"/>
  <c r="D107" i="28"/>
  <c r="B107" i="28"/>
  <c r="A107" i="28"/>
  <c r="D106" i="28"/>
  <c r="B106" i="28"/>
  <c r="A106" i="28"/>
  <c r="D105" i="28"/>
  <c r="B105" i="28"/>
  <c r="A105" i="28"/>
  <c r="D104" i="28"/>
  <c r="B104" i="28"/>
  <c r="A104" i="28"/>
  <c r="D103" i="28"/>
  <c r="B103" i="28"/>
  <c r="A103" i="28"/>
  <c r="D102" i="28"/>
  <c r="B102" i="28"/>
  <c r="E102" i="28" s="1"/>
  <c r="A102" i="28"/>
  <c r="D101" i="28"/>
  <c r="B101" i="28"/>
  <c r="A101" i="28"/>
  <c r="D100" i="28"/>
  <c r="B100" i="28"/>
  <c r="A100" i="28"/>
  <c r="D79" i="28"/>
  <c r="B79" i="28"/>
  <c r="A79" i="28"/>
  <c r="A76" i="28"/>
  <c r="D43" i="28"/>
  <c r="B43" i="28"/>
  <c r="E43" i="28" s="1"/>
  <c r="A43" i="28"/>
  <c r="D32" i="28"/>
  <c r="B32" i="28"/>
  <c r="E32" i="28" s="1"/>
  <c r="A32" i="28"/>
  <c r="D10" i="28"/>
  <c r="B10" i="28"/>
  <c r="A10" i="28"/>
  <c r="E101" i="28" l="1"/>
  <c r="F101" i="28" s="1"/>
  <c r="G101" i="28" s="1"/>
  <c r="E100" i="28"/>
  <c r="F100" i="28" s="1"/>
  <c r="G100" i="28" s="1"/>
  <c r="E104" i="28"/>
  <c r="F104" i="28" s="1"/>
  <c r="G104" i="28" s="1"/>
  <c r="E79" i="28"/>
  <c r="F79" i="28" s="1"/>
  <c r="G79" i="28" s="1"/>
  <c r="E103" i="28"/>
  <c r="F103" i="28" s="1"/>
  <c r="G103" i="28" s="1"/>
  <c r="E107" i="28"/>
  <c r="F107" i="28" s="1"/>
  <c r="G107" i="28" s="1"/>
  <c r="E105" i="28"/>
  <c r="F105" i="28" s="1"/>
  <c r="G105" i="28" s="1"/>
  <c r="E108" i="28"/>
  <c r="F108" i="28" s="1"/>
  <c r="G108" i="28" s="1"/>
  <c r="E106" i="28"/>
  <c r="F106" i="28" s="1"/>
  <c r="G106" i="28" s="1"/>
  <c r="C10" i="28"/>
  <c r="E10" i="28"/>
  <c r="C26" i="28"/>
  <c r="F102" i="28"/>
  <c r="G102" i="28" s="1"/>
  <c r="F32" i="28"/>
  <c r="G32" i="28" s="1"/>
  <c r="P38" i="23"/>
  <c r="F43" i="28"/>
  <c r="G43" i="28" s="1"/>
  <c r="G109" i="28" l="1"/>
  <c r="F26" i="28"/>
  <c r="G26" i="28" s="1"/>
  <c r="G40" i="28"/>
  <c r="D42" i="28"/>
  <c r="F10" i="28"/>
  <c r="G10" i="28" l="1"/>
  <c r="F6" i="25"/>
  <c r="G6" i="25"/>
  <c r="E6" i="25"/>
  <c r="A103" i="25"/>
  <c r="A101" i="25"/>
  <c r="A100" i="25"/>
  <c r="A99" i="25"/>
  <c r="A98" i="25"/>
  <c r="A97" i="25"/>
  <c r="A96" i="25"/>
  <c r="A95" i="25"/>
  <c r="A94" i="25"/>
  <c r="A93" i="25"/>
  <c r="A72" i="25"/>
  <c r="A37" i="25"/>
  <c r="A35" i="25"/>
  <c r="A34" i="25"/>
  <c r="A33" i="25"/>
  <c r="A32" i="25"/>
  <c r="A28" i="25"/>
  <c r="A23" i="25"/>
  <c r="A7" i="25"/>
  <c r="N36" i="23"/>
  <c r="S36" i="23" s="1"/>
  <c r="N35" i="23"/>
  <c r="S35" i="23" s="1"/>
  <c r="N34" i="23"/>
  <c r="S34" i="23" s="1"/>
  <c r="N33" i="23"/>
  <c r="S33" i="23" s="1"/>
  <c r="U8" i="23"/>
  <c r="U7" i="23" s="1"/>
  <c r="W12" i="29"/>
  <c r="M38" i="23" s="1"/>
  <c r="R94" i="29"/>
  <c r="M17" i="29" s="1"/>
  <c r="R82" i="29"/>
  <c r="M16" i="29" s="1"/>
  <c r="W11" i="29" s="1"/>
  <c r="B74" i="29"/>
  <c r="B73" i="29"/>
  <c r="B72" i="29"/>
  <c r="B71" i="29"/>
  <c r="R70" i="29"/>
  <c r="B70" i="29"/>
  <c r="B69" i="29"/>
  <c r="B68" i="29"/>
  <c r="E67" i="29"/>
  <c r="E68" i="29" s="1"/>
  <c r="E69" i="29" s="1"/>
  <c r="E70" i="29" s="1"/>
  <c r="E71" i="29" s="1"/>
  <c r="E72" i="29" s="1"/>
  <c r="E73" i="29" s="1"/>
  <c r="E74" i="29" s="1"/>
  <c r="E75" i="29" s="1"/>
  <c r="E76" i="29" s="1"/>
  <c r="B67" i="29"/>
  <c r="B66" i="29"/>
  <c r="B65" i="29"/>
  <c r="B64" i="29"/>
  <c r="B63" i="29"/>
  <c r="B62" i="29"/>
  <c r="B61" i="29"/>
  <c r="B60" i="29"/>
  <c r="B59" i="29"/>
  <c r="R58" i="29"/>
  <c r="M14" i="29" s="1"/>
  <c r="B58" i="29"/>
  <c r="B57" i="29"/>
  <c r="B56" i="29"/>
  <c r="B55" i="29"/>
  <c r="B54" i="29"/>
  <c r="B53" i="29"/>
  <c r="B52" i="29"/>
  <c r="B51" i="29"/>
  <c r="B50" i="29"/>
  <c r="B49" i="29"/>
  <c r="B48" i="29"/>
  <c r="B47" i="29"/>
  <c r="R46" i="29"/>
  <c r="M13" i="29" s="1"/>
  <c r="H46" i="29"/>
  <c r="B46" i="29"/>
  <c r="H45" i="29"/>
  <c r="B45" i="29"/>
  <c r="H44" i="29"/>
  <c r="B44" i="29"/>
  <c r="H43" i="29"/>
  <c r="B43" i="29"/>
  <c r="H42" i="29"/>
  <c r="B42" i="29"/>
  <c r="H41" i="29"/>
  <c r="B41" i="29"/>
  <c r="H40" i="29"/>
  <c r="B40" i="29"/>
  <c r="H39" i="29"/>
  <c r="B39" i="29"/>
  <c r="H38" i="29"/>
  <c r="B38" i="29"/>
  <c r="H37" i="29"/>
  <c r="B37" i="29"/>
  <c r="H36" i="29"/>
  <c r="B36" i="29"/>
  <c r="H35" i="29"/>
  <c r="B35" i="29"/>
  <c r="R34" i="29"/>
  <c r="M12" i="29" s="1"/>
  <c r="H34" i="29"/>
  <c r="B34" i="29"/>
  <c r="H33" i="29"/>
  <c r="B33" i="29"/>
  <c r="B32" i="29"/>
  <c r="B31" i="29"/>
  <c r="B30" i="29"/>
  <c r="B29" i="29"/>
  <c r="B28" i="29"/>
  <c r="B27" i="29"/>
  <c r="B26" i="29"/>
  <c r="B25" i="29"/>
  <c r="B24" i="29"/>
  <c r="B23" i="29"/>
  <c r="R22" i="29"/>
  <c r="M11" i="29" s="1"/>
  <c r="B22" i="29"/>
  <c r="B21" i="29"/>
  <c r="B20" i="29"/>
  <c r="B19" i="29"/>
  <c r="B18" i="29"/>
  <c r="B17" i="29"/>
  <c r="B16" i="29"/>
  <c r="M15" i="29"/>
  <c r="B15" i="29"/>
  <c r="B14" i="29"/>
  <c r="B13" i="29"/>
  <c r="B12" i="29"/>
  <c r="G11" i="29"/>
  <c r="H11" i="29" s="1"/>
  <c r="B11" i="29"/>
  <c r="R10" i="29"/>
  <c r="M10" i="29" s="1"/>
  <c r="H10" i="29"/>
  <c r="W14" i="23" l="1"/>
  <c r="W18" i="23"/>
  <c r="W20" i="23"/>
  <c r="W26" i="23"/>
  <c r="W16" i="23"/>
  <c r="W25" i="23"/>
  <c r="W23" i="23"/>
  <c r="W27" i="23"/>
  <c r="W19" i="23"/>
  <c r="W21" i="23"/>
  <c r="W17" i="23"/>
  <c r="W15" i="23"/>
  <c r="W24" i="23"/>
  <c r="W22" i="23"/>
  <c r="F11" i="28"/>
  <c r="G11" i="28" s="1"/>
  <c r="G30" i="28" s="1"/>
  <c r="W72" i="23"/>
  <c r="W43" i="23"/>
  <c r="W69" i="23"/>
  <c r="W58" i="23"/>
  <c r="W52" i="23"/>
  <c r="W68" i="23"/>
  <c r="W44" i="23"/>
  <c r="W48" i="23"/>
  <c r="W56" i="23"/>
  <c r="W41" i="23"/>
  <c r="W42" i="23"/>
  <c r="W67" i="23"/>
  <c r="W50" i="23"/>
  <c r="W63" i="23"/>
  <c r="W61" i="23"/>
  <c r="W40" i="23"/>
  <c r="W46" i="23"/>
  <c r="W53" i="23"/>
  <c r="W66" i="23"/>
  <c r="W59" i="23"/>
  <c r="W64" i="23"/>
  <c r="W62" i="23"/>
  <c r="W71" i="23"/>
  <c r="W65" i="23"/>
  <c r="W49" i="23"/>
  <c r="W57" i="23"/>
  <c r="W45" i="23"/>
  <c r="W70" i="23"/>
  <c r="W60" i="23"/>
  <c r="W51" i="23"/>
  <c r="W47" i="23"/>
  <c r="W55" i="23"/>
  <c r="W54" i="23"/>
  <c r="W30" i="23"/>
  <c r="W31" i="23"/>
  <c r="W32" i="23"/>
  <c r="W9" i="23"/>
  <c r="W10" i="23"/>
  <c r="W13" i="23"/>
  <c r="W29" i="23"/>
  <c r="W11" i="23"/>
  <c r="S28" i="23"/>
  <c r="W4" i="23"/>
  <c r="P34" i="23"/>
  <c r="P35" i="23"/>
  <c r="P36" i="23"/>
  <c r="P33" i="23"/>
  <c r="G12" i="29"/>
  <c r="J190" i="15"/>
  <c r="K66" i="19"/>
  <c r="J138" i="15"/>
  <c r="J154" i="15"/>
  <c r="K158" i="15"/>
  <c r="J83" i="19"/>
  <c r="K37" i="15"/>
  <c r="K60" i="15"/>
  <c r="J111" i="19"/>
  <c r="K252" i="15"/>
  <c r="K129" i="15"/>
  <c r="K110" i="15"/>
  <c r="J78" i="19"/>
  <c r="J80" i="19"/>
  <c r="K87" i="19"/>
  <c r="J242" i="15"/>
  <c r="J225" i="15"/>
  <c r="J84" i="15"/>
  <c r="J99" i="15"/>
  <c r="J6" i="19"/>
  <c r="J96" i="19"/>
  <c r="J120" i="19"/>
  <c r="K45" i="15"/>
  <c r="J121" i="15"/>
  <c r="K23" i="15"/>
  <c r="K42" i="19"/>
  <c r="J226" i="15"/>
  <c r="K116" i="19"/>
  <c r="J210" i="15"/>
  <c r="K131" i="15"/>
  <c r="J205" i="15"/>
  <c r="J163" i="15"/>
  <c r="J84" i="19"/>
  <c r="K164" i="15"/>
  <c r="K205" i="15"/>
  <c r="K239" i="15"/>
  <c r="K57" i="19"/>
  <c r="J235" i="15"/>
  <c r="J82" i="19"/>
  <c r="J169" i="15"/>
  <c r="J145" i="15"/>
  <c r="J25" i="15"/>
  <c r="K50" i="19"/>
  <c r="K6" i="19"/>
  <c r="K217" i="15"/>
  <c r="K247" i="15"/>
  <c r="J134" i="15"/>
  <c r="J228" i="15"/>
  <c r="K184" i="15"/>
  <c r="J103" i="19"/>
  <c r="J112" i="15"/>
  <c r="J128" i="15"/>
  <c r="K80" i="19"/>
  <c r="K87" i="15"/>
  <c r="J219" i="15"/>
  <c r="J63" i="19"/>
  <c r="K20" i="19"/>
  <c r="K122" i="15"/>
  <c r="K88" i="19"/>
  <c r="J43" i="19"/>
  <c r="J201" i="15"/>
  <c r="J12" i="19"/>
  <c r="K190" i="15"/>
  <c r="K83" i="15"/>
  <c r="J72" i="19"/>
  <c r="K95" i="19"/>
  <c r="J100" i="15"/>
  <c r="K28" i="19"/>
  <c r="J5" i="19"/>
  <c r="K135" i="15"/>
  <c r="J221" i="15"/>
  <c r="K16" i="19"/>
  <c r="J88" i="19"/>
  <c r="J151" i="15"/>
  <c r="J115" i="15"/>
  <c r="J214" i="15"/>
  <c r="K14" i="15"/>
  <c r="K41" i="15"/>
  <c r="J30" i="15"/>
  <c r="J139" i="15"/>
  <c r="J76" i="19"/>
  <c r="K202" i="15"/>
  <c r="K207" i="15"/>
  <c r="J26" i="15"/>
  <c r="K62" i="15"/>
  <c r="J150" i="15"/>
  <c r="K8" i="15"/>
  <c r="K196" i="15"/>
  <c r="K73" i="15"/>
  <c r="K113" i="15"/>
  <c r="J48" i="19"/>
  <c r="J94" i="15"/>
  <c r="K84" i="15"/>
  <c r="K127" i="15"/>
  <c r="K103" i="15"/>
  <c r="J37" i="19"/>
  <c r="J33" i="15"/>
  <c r="K10" i="15"/>
  <c r="K236" i="15"/>
  <c r="J110" i="19"/>
  <c r="J13" i="19"/>
  <c r="K126" i="15"/>
  <c r="J39" i="15"/>
  <c r="K50" i="15"/>
  <c r="J45" i="15"/>
  <c r="J69" i="15"/>
  <c r="K246" i="15"/>
  <c r="J117" i="19"/>
  <c r="J261" i="15"/>
  <c r="J8" i="19"/>
  <c r="K218" i="15"/>
  <c r="J106" i="15"/>
  <c r="K212" i="15"/>
  <c r="J7" i="19"/>
  <c r="K181" i="15"/>
  <c r="J218" i="15"/>
  <c r="K109" i="15"/>
  <c r="K64" i="19"/>
  <c r="K38" i="19"/>
  <c r="J224" i="15"/>
  <c r="K262" i="15"/>
  <c r="K47" i="19"/>
  <c r="J144" i="15"/>
  <c r="K259" i="15"/>
  <c r="J244" i="15"/>
  <c r="J55" i="19"/>
  <c r="J131" i="15"/>
  <c r="J178" i="15"/>
  <c r="J207" i="15"/>
  <c r="K36" i="15"/>
  <c r="K140" i="15"/>
  <c r="K117" i="15"/>
  <c r="K155" i="15"/>
  <c r="J27" i="15"/>
  <c r="J38" i="19"/>
  <c r="K86" i="19"/>
  <c r="K72" i="19"/>
  <c r="K25" i="19"/>
  <c r="J16" i="15"/>
  <c r="K256" i="15"/>
  <c r="K86" i="15"/>
  <c r="J142" i="15"/>
  <c r="K144" i="15"/>
  <c r="J103" i="15"/>
  <c r="K146" i="15"/>
  <c r="K84" i="19"/>
  <c r="J52" i="15"/>
  <c r="K233" i="15"/>
  <c r="K105" i="19"/>
  <c r="K107" i="15"/>
  <c r="K121" i="15"/>
  <c r="K230" i="15"/>
  <c r="K118" i="15"/>
  <c r="J168" i="15"/>
  <c r="J12" i="15"/>
  <c r="K42" i="15"/>
  <c r="K15" i="19"/>
  <c r="K214" i="15"/>
  <c r="K63" i="19"/>
  <c r="K209" i="15"/>
  <c r="J48" i="15"/>
  <c r="K78" i="15"/>
  <c r="K64" i="15"/>
  <c r="K32" i="15"/>
  <c r="J51" i="19"/>
  <c r="K243" i="15"/>
  <c r="K74" i="19"/>
  <c r="J173" i="15"/>
  <c r="J71" i="15"/>
  <c r="K232" i="15"/>
  <c r="K71" i="19"/>
  <c r="K100" i="19"/>
  <c r="K119" i="19"/>
  <c r="K45" i="19"/>
  <c r="K162" i="15"/>
  <c r="K53" i="19"/>
  <c r="J21" i="15"/>
  <c r="K123" i="15"/>
  <c r="J233" i="15"/>
  <c r="K7" i="19"/>
  <c r="K79" i="19"/>
  <c r="J53" i="15"/>
  <c r="J113" i="19"/>
  <c r="J50" i="19"/>
  <c r="K61" i="15"/>
  <c r="K187" i="15"/>
  <c r="K128" i="15"/>
  <c r="J202" i="15"/>
  <c r="K91" i="19"/>
  <c r="K159" i="15"/>
  <c r="J11" i="15"/>
  <c r="K183" i="15"/>
  <c r="K55" i="15"/>
  <c r="K151" i="15"/>
  <c r="K36" i="19"/>
  <c r="J10" i="15"/>
  <c r="J125" i="15"/>
  <c r="K13" i="19"/>
  <c r="J24" i="19"/>
  <c r="J35" i="19"/>
  <c r="J107" i="19"/>
  <c r="J264" i="15"/>
  <c r="K139" i="15"/>
  <c r="K48" i="15"/>
  <c r="K98" i="19"/>
  <c r="J59" i="19"/>
  <c r="J180" i="15"/>
  <c r="J18" i="15"/>
  <c r="J157" i="15"/>
  <c r="J9" i="19"/>
  <c r="J241" i="15"/>
  <c r="J245" i="15"/>
  <c r="K35" i="19"/>
  <c r="J70" i="15"/>
  <c r="J40" i="19"/>
  <c r="K57" i="15"/>
  <c r="J31" i="15"/>
  <c r="K22" i="19"/>
  <c r="J208" i="15"/>
  <c r="K69" i="19"/>
  <c r="J25" i="19"/>
  <c r="K118" i="19"/>
  <c r="J77" i="15"/>
  <c r="J46" i="15"/>
  <c r="K95" i="15"/>
  <c r="K91" i="15"/>
  <c r="K119" i="15"/>
  <c r="K174" i="15"/>
  <c r="K200" i="15"/>
  <c r="J137" i="15"/>
  <c r="J183" i="15"/>
  <c r="J172" i="15"/>
  <c r="K43" i="15"/>
  <c r="K35" i="15"/>
  <c r="J108" i="19"/>
  <c r="J220" i="15"/>
  <c r="J37" i="15"/>
  <c r="J46" i="19"/>
  <c r="J22" i="15"/>
  <c r="K29" i="19"/>
  <c r="K10" i="19"/>
  <c r="K5" i="19"/>
  <c r="J58" i="19"/>
  <c r="J27" i="19"/>
  <c r="J123" i="15"/>
  <c r="K44" i="15"/>
  <c r="J50" i="15"/>
  <c r="K48" i="19"/>
  <c r="J41" i="19"/>
  <c r="J33" i="19"/>
  <c r="K9" i="19"/>
  <c r="K71" i="15"/>
  <c r="J107" i="15"/>
  <c r="J167" i="15"/>
  <c r="J247" i="15"/>
  <c r="J250" i="15"/>
  <c r="J99" i="19"/>
  <c r="K24" i="15"/>
  <c r="K21" i="15"/>
  <c r="J118" i="15"/>
  <c r="K56" i="19"/>
  <c r="K34" i="15"/>
  <c r="K33" i="19"/>
  <c r="J95" i="15"/>
  <c r="J153" i="15"/>
  <c r="K17" i="15"/>
  <c r="J65" i="15"/>
  <c r="K82" i="15"/>
  <c r="J100" i="19"/>
  <c r="J75" i="15"/>
  <c r="J252" i="15"/>
  <c r="J91" i="19"/>
  <c r="J217" i="15"/>
  <c r="J130" i="15"/>
  <c r="J129" i="15"/>
  <c r="K107" i="19"/>
  <c r="J136" i="15"/>
  <c r="K261" i="15"/>
  <c r="J110" i="15"/>
  <c r="K31" i="15"/>
  <c r="K67" i="15"/>
  <c r="J67" i="15"/>
  <c r="J16" i="19"/>
  <c r="J106" i="19"/>
  <c r="K70" i="19"/>
  <c r="J51" i="15"/>
  <c r="J73" i="15"/>
  <c r="K46" i="15"/>
  <c r="K163" i="15"/>
  <c r="K25" i="15"/>
  <c r="J24" i="15"/>
  <c r="K93" i="19"/>
  <c r="J6" i="15"/>
  <c r="J101" i="15"/>
  <c r="J109" i="15"/>
  <c r="K75" i="15"/>
  <c r="K97" i="15"/>
  <c r="K39" i="15"/>
  <c r="K253" i="15"/>
  <c r="J35" i="15"/>
  <c r="K61" i="19"/>
  <c r="K240" i="15"/>
  <c r="K111" i="15"/>
  <c r="K258" i="15"/>
  <c r="J187" i="15"/>
  <c r="K208" i="15"/>
  <c r="J81" i="15"/>
  <c r="J55" i="15"/>
  <c r="J191" i="15"/>
  <c r="K40" i="19"/>
  <c r="K13" i="15"/>
  <c r="J4" i="19"/>
  <c r="J31" i="19"/>
  <c r="K89" i="19"/>
  <c r="J44" i="19"/>
  <c r="K170" i="15"/>
  <c r="K70" i="15"/>
  <c r="K59" i="19"/>
  <c r="J97" i="15"/>
  <c r="J211" i="15"/>
  <c r="K89" i="15"/>
  <c r="K143" i="15"/>
  <c r="J98" i="19"/>
  <c r="J44" i="15"/>
  <c r="K67" i="19"/>
  <c r="J54" i="19"/>
  <c r="J47" i="15"/>
  <c r="K132" i="15"/>
  <c r="J90" i="19"/>
  <c r="J15" i="19"/>
  <c r="J34" i="19"/>
  <c r="J182" i="15"/>
  <c r="J22" i="19"/>
  <c r="J215" i="15"/>
  <c r="K224" i="15"/>
  <c r="J212" i="15"/>
  <c r="K77" i="19"/>
  <c r="J15" i="15"/>
  <c r="J17" i="15"/>
  <c r="K121" i="19"/>
  <c r="K197" i="15"/>
  <c r="J60" i="15"/>
  <c r="K99" i="15"/>
  <c r="K150" i="15"/>
  <c r="J74" i="15"/>
  <c r="K26" i="15"/>
  <c r="J236" i="15"/>
  <c r="K234" i="15"/>
  <c r="K160" i="15"/>
  <c r="J222" i="15"/>
  <c r="K147" i="15"/>
  <c r="J42" i="19"/>
  <c r="K111" i="19"/>
  <c r="K78" i="19"/>
  <c r="J43" i="15"/>
  <c r="J102" i="15"/>
  <c r="J86" i="15"/>
  <c r="J109" i="19"/>
  <c r="J188" i="15"/>
  <c r="J192" i="15"/>
  <c r="K216" i="15"/>
  <c r="K225" i="15"/>
  <c r="K52" i="19"/>
  <c r="J119" i="15"/>
  <c r="J155" i="15"/>
  <c r="K23" i="19"/>
  <c r="K263" i="15"/>
  <c r="K142" i="15"/>
  <c r="K73" i="19"/>
  <c r="K192" i="15"/>
  <c r="K54" i="15"/>
  <c r="J49" i="19"/>
  <c r="K241" i="15"/>
  <c r="J116" i="15"/>
  <c r="K7" i="15"/>
  <c r="K166" i="15"/>
  <c r="J240" i="15"/>
  <c r="J23" i="15"/>
  <c r="J101" i="19"/>
  <c r="K38" i="15"/>
  <c r="K125" i="15"/>
  <c r="J148" i="15"/>
  <c r="J119" i="19"/>
  <c r="K108" i="19"/>
  <c r="J93" i="19"/>
  <c r="K106" i="15"/>
  <c r="K93" i="15"/>
  <c r="K167" i="15"/>
  <c r="K189" i="15"/>
  <c r="J82" i="15"/>
  <c r="K244" i="15"/>
  <c r="K226" i="15"/>
  <c r="K26" i="19"/>
  <c r="J28" i="19"/>
  <c r="J162" i="15"/>
  <c r="J160" i="15"/>
  <c r="J34" i="15"/>
  <c r="K55" i="19"/>
  <c r="K245" i="15"/>
  <c r="K14" i="19"/>
  <c r="K198" i="15"/>
  <c r="J87" i="19"/>
  <c r="K106" i="19"/>
  <c r="K153" i="15"/>
  <c r="J248" i="15"/>
  <c r="K231" i="15"/>
  <c r="K4" i="19"/>
  <c r="K141" i="15"/>
  <c r="K229" i="15"/>
  <c r="K19" i="15"/>
  <c r="K24" i="19"/>
  <c r="J85" i="19"/>
  <c r="K102" i="15"/>
  <c r="J71" i="19"/>
  <c r="K79" i="15"/>
  <c r="J88" i="15"/>
  <c r="K148" i="15"/>
  <c r="J54" i="15"/>
  <c r="J11" i="19"/>
  <c r="J238" i="15"/>
  <c r="K56" i="15"/>
  <c r="K257" i="15"/>
  <c r="K114" i="15"/>
  <c r="K80" i="15"/>
  <c r="J152" i="15"/>
  <c r="K76" i="19"/>
  <c r="K34" i="19"/>
  <c r="K98" i="15"/>
  <c r="K6" i="15"/>
  <c r="K88" i="15"/>
  <c r="K92" i="15"/>
  <c r="J213" i="15"/>
  <c r="J120" i="15"/>
  <c r="J20" i="15"/>
  <c r="K52" i="15"/>
  <c r="J58" i="15"/>
  <c r="K11" i="19"/>
  <c r="K65" i="19"/>
  <c r="J53" i="19"/>
  <c r="K201" i="15"/>
  <c r="K18" i="15"/>
  <c r="K108" i="15"/>
  <c r="J105" i="19"/>
  <c r="K20" i="15"/>
  <c r="K115" i="19"/>
  <c r="K165" i="15"/>
  <c r="J234" i="15"/>
  <c r="J118" i="19"/>
  <c r="J66" i="15"/>
  <c r="J149" i="15"/>
  <c r="K68" i="15"/>
  <c r="J122" i="15"/>
  <c r="K58" i="15"/>
  <c r="J256" i="15"/>
  <c r="J104" i="15"/>
  <c r="J258" i="15"/>
  <c r="J14" i="15"/>
  <c r="J146" i="15"/>
  <c r="J209" i="15"/>
  <c r="K219" i="15"/>
  <c r="J127" i="15"/>
  <c r="K180" i="15"/>
  <c r="J195" i="15"/>
  <c r="J175" i="15"/>
  <c r="K112" i="19"/>
  <c r="K74" i="15"/>
  <c r="J254" i="15"/>
  <c r="K101" i="19"/>
  <c r="K221" i="15"/>
  <c r="K211" i="15"/>
  <c r="K101" i="15"/>
  <c r="J108" i="15"/>
  <c r="K72" i="15"/>
  <c r="J92" i="19"/>
  <c r="J79" i="15"/>
  <c r="J68" i="15"/>
  <c r="K242" i="15"/>
  <c r="K177" i="15"/>
  <c r="J156" i="15"/>
  <c r="J61" i="15"/>
  <c r="J29" i="15"/>
  <c r="K133" i="15"/>
  <c r="J56" i="15"/>
  <c r="K30" i="19"/>
  <c r="K44" i="19"/>
  <c r="J86" i="19"/>
  <c r="J200" i="15"/>
  <c r="J262" i="15"/>
  <c r="J216" i="15"/>
  <c r="J62" i="15"/>
  <c r="J57" i="15"/>
  <c r="K113" i="19"/>
  <c r="J64" i="15"/>
  <c r="J19" i="15"/>
  <c r="K186" i="15"/>
  <c r="J78" i="15"/>
  <c r="K195" i="15"/>
  <c r="K19" i="19"/>
  <c r="K124" i="15"/>
  <c r="J204" i="15"/>
  <c r="K12" i="19"/>
  <c r="J232" i="15"/>
  <c r="J87" i="15"/>
  <c r="J19" i="19"/>
  <c r="J47" i="19"/>
  <c r="K28" i="15"/>
  <c r="J26" i="19"/>
  <c r="J198" i="15"/>
  <c r="J147" i="15"/>
  <c r="K59" i="15"/>
  <c r="K264" i="15"/>
  <c r="K62" i="19"/>
  <c r="K249" i="15"/>
  <c r="J29" i="19"/>
  <c r="K30" i="15"/>
  <c r="K215" i="15"/>
  <c r="J89" i="15"/>
  <c r="K188" i="15"/>
  <c r="K97" i="19"/>
  <c r="K99" i="19"/>
  <c r="K122" i="19"/>
  <c r="J257" i="15"/>
  <c r="J5" i="15"/>
  <c r="K104" i="15"/>
  <c r="K90" i="15"/>
  <c r="J76" i="15"/>
  <c r="K54" i="19"/>
  <c r="K94" i="15"/>
  <c r="J122" i="19"/>
  <c r="K32" i="19"/>
  <c r="J206" i="15"/>
  <c r="J18" i="19"/>
  <c r="K43" i="19"/>
  <c r="J165" i="15"/>
  <c r="K41" i="19"/>
  <c r="J246" i="15"/>
  <c r="K4" i="15"/>
  <c r="J243" i="15"/>
  <c r="K168" i="15"/>
  <c r="J45" i="19"/>
  <c r="J135" i="15"/>
  <c r="K96" i="19"/>
  <c r="J102" i="19"/>
  <c r="J98" i="15"/>
  <c r="J199" i="15"/>
  <c r="K85" i="19"/>
  <c r="K250" i="15"/>
  <c r="K149" i="15"/>
  <c r="K76" i="15"/>
  <c r="K145" i="15"/>
  <c r="K222" i="15"/>
  <c r="J159" i="15"/>
  <c r="J141" i="15"/>
  <c r="J38" i="15"/>
  <c r="J259" i="15"/>
  <c r="K75" i="19"/>
  <c r="J65" i="19"/>
  <c r="K39" i="19"/>
  <c r="J36" i="15"/>
  <c r="K65" i="15"/>
  <c r="K220" i="15"/>
  <c r="J197" i="15"/>
  <c r="J94" i="19"/>
  <c r="J4" i="15"/>
  <c r="K172" i="15"/>
  <c r="J170" i="15"/>
  <c r="K22" i="15"/>
  <c r="K82" i="19"/>
  <c r="J121" i="19"/>
  <c r="J90" i="15"/>
  <c r="J70" i="19"/>
  <c r="K104" i="19"/>
  <c r="K260" i="15"/>
  <c r="J114" i="15"/>
  <c r="K156" i="15"/>
  <c r="K248" i="15"/>
  <c r="K11" i="15"/>
  <c r="K60" i="19"/>
  <c r="J21" i="19"/>
  <c r="K94" i="19"/>
  <c r="K157" i="15"/>
  <c r="J161" i="15"/>
  <c r="J13" i="15"/>
  <c r="K251" i="15"/>
  <c r="J177" i="15"/>
  <c r="K169" i="15"/>
  <c r="J42" i="15"/>
  <c r="J105" i="15"/>
  <c r="K154" i="15"/>
  <c r="J143" i="15"/>
  <c r="J251" i="15"/>
  <c r="J194" i="15"/>
  <c r="J253" i="15"/>
  <c r="K103" i="19"/>
  <c r="K179" i="15"/>
  <c r="J92" i="15"/>
  <c r="J75" i="19"/>
  <c r="J74" i="19"/>
  <c r="J111" i="15"/>
  <c r="J179" i="15"/>
  <c r="J23" i="19"/>
  <c r="J60" i="19"/>
  <c r="J184" i="15"/>
  <c r="K114" i="19"/>
  <c r="K213" i="15"/>
  <c r="K112" i="15"/>
  <c r="K223" i="15"/>
  <c r="J68" i="19"/>
  <c r="J61" i="19"/>
  <c r="K15" i="15"/>
  <c r="J203" i="15"/>
  <c r="K210" i="15"/>
  <c r="J32" i="19"/>
  <c r="J140" i="15"/>
  <c r="J10" i="19"/>
  <c r="J239" i="15"/>
  <c r="K254" i="15"/>
  <c r="J32" i="15"/>
  <c r="J30" i="19"/>
  <c r="K237" i="15"/>
  <c r="K173" i="15"/>
  <c r="K120" i="19"/>
  <c r="J231" i="15"/>
  <c r="K193" i="15"/>
  <c r="J230" i="15"/>
  <c r="K206" i="15"/>
  <c r="K12" i="15"/>
  <c r="J174" i="15"/>
  <c r="K116" i="15"/>
  <c r="J97" i="19"/>
  <c r="K204" i="15"/>
  <c r="K115" i="15"/>
  <c r="K46" i="19"/>
  <c r="K171" i="15"/>
  <c r="J126" i="15"/>
  <c r="K228" i="15"/>
  <c r="J263" i="15"/>
  <c r="K227" i="15"/>
  <c r="J196" i="15"/>
  <c r="K176" i="15"/>
  <c r="K185" i="15"/>
  <c r="K96" i="15"/>
  <c r="K27" i="19"/>
  <c r="K191" i="15"/>
  <c r="J57" i="19"/>
  <c r="K58" i="19"/>
  <c r="K203" i="15"/>
  <c r="K21" i="19"/>
  <c r="K105" i="15"/>
  <c r="K49" i="15"/>
  <c r="J124" i="15"/>
  <c r="K83" i="19"/>
  <c r="J113" i="15"/>
  <c r="J59" i="15"/>
  <c r="K16" i="15"/>
  <c r="J255" i="15"/>
  <c r="J73" i="19"/>
  <c r="J164" i="15"/>
  <c r="K51" i="15"/>
  <c r="K175" i="15"/>
  <c r="K138" i="15"/>
  <c r="J95" i="19"/>
  <c r="J227" i="15"/>
  <c r="J80" i="15"/>
  <c r="J79" i="19"/>
  <c r="J249" i="15"/>
  <c r="J40" i="15"/>
  <c r="J93" i="15"/>
  <c r="J117" i="15"/>
  <c r="J85" i="15"/>
  <c r="J72" i="15"/>
  <c r="J36" i="19"/>
  <c r="K134" i="15"/>
  <c r="J28" i="15"/>
  <c r="J158" i="15"/>
  <c r="J132" i="15"/>
  <c r="J181" i="15"/>
  <c r="K51" i="19"/>
  <c r="K31" i="19"/>
  <c r="J115" i="19"/>
  <c r="J89" i="19"/>
  <c r="J20" i="19"/>
  <c r="J186" i="15"/>
  <c r="J64" i="19"/>
  <c r="J67" i="19"/>
  <c r="J112" i="19"/>
  <c r="K102" i="19"/>
  <c r="J63" i="15"/>
  <c r="K66" i="15"/>
  <c r="K47" i="15"/>
  <c r="K29" i="15"/>
  <c r="K37" i="19"/>
  <c r="K100" i="15"/>
  <c r="J41" i="15"/>
  <c r="K81" i="15"/>
  <c r="K137" i="15"/>
  <c r="J81" i="19"/>
  <c r="K117" i="19"/>
  <c r="K18" i="19"/>
  <c r="K49" i="19"/>
  <c r="K9" i="15"/>
  <c r="K178" i="15"/>
  <c r="K90" i="19"/>
  <c r="K110" i="19"/>
  <c r="K17" i="19"/>
  <c r="K152" i="15"/>
  <c r="J114" i="19"/>
  <c r="J39" i="19"/>
  <c r="K238" i="15"/>
  <c r="K77" i="15"/>
  <c r="J69" i="19"/>
  <c r="J176" i="15"/>
  <c r="J171" i="15"/>
  <c r="K68" i="19"/>
  <c r="K81" i="19"/>
  <c r="K194" i="15"/>
  <c r="J52" i="19"/>
  <c r="K161" i="15"/>
  <c r="J229" i="15"/>
  <c r="K109" i="19"/>
  <c r="K69" i="15"/>
  <c r="K40" i="15"/>
  <c r="J104" i="19"/>
  <c r="J77" i="19"/>
  <c r="K8" i="19"/>
  <c r="J62" i="19"/>
  <c r="J9" i="15"/>
  <c r="J8" i="15"/>
  <c r="K33" i="15"/>
  <c r="K120" i="15"/>
  <c r="K63" i="15"/>
  <c r="J260" i="15"/>
  <c r="J83" i="15"/>
  <c r="K53" i="15"/>
  <c r="K255" i="15"/>
  <c r="J193" i="15"/>
  <c r="K5" i="15"/>
  <c r="J96" i="15"/>
  <c r="J49" i="15"/>
  <c r="J237" i="15"/>
  <c r="J17" i="19"/>
  <c r="J189" i="15"/>
  <c r="J223" i="15"/>
  <c r="J166" i="15"/>
  <c r="J133" i="15"/>
  <c r="J185" i="15"/>
  <c r="K27" i="15"/>
  <c r="K92" i="19"/>
  <c r="J91" i="15"/>
  <c r="K235" i="15"/>
  <c r="K136" i="15"/>
  <c r="K182" i="15"/>
  <c r="K199" i="15"/>
  <c r="K130" i="15"/>
  <c r="J56" i="19"/>
  <c r="J116" i="19"/>
  <c r="J14" i="19"/>
  <c r="J66" i="19"/>
  <c r="K85" i="15"/>
  <c r="N58" i="15" l="1"/>
  <c r="P58" i="15" s="1"/>
  <c r="S58" i="15" s="1"/>
  <c r="N111" i="19"/>
  <c r="P111" i="19" s="1"/>
  <c r="S111" i="19" s="1"/>
  <c r="N78" i="15"/>
  <c r="P78" i="15" s="1"/>
  <c r="S78" i="15" s="1"/>
  <c r="N190" i="15"/>
  <c r="P190" i="15" s="1"/>
  <c r="S190" i="15" s="1"/>
  <c r="N213" i="15"/>
  <c r="P213" i="15" s="1"/>
  <c r="S213" i="15" s="1"/>
  <c r="N96" i="19"/>
  <c r="P96" i="19" s="1"/>
  <c r="S96" i="19" s="1"/>
  <c r="N120" i="19"/>
  <c r="P120" i="19" s="1"/>
  <c r="S120" i="19" s="1"/>
  <c r="N173" i="15"/>
  <c r="P173" i="15" s="1"/>
  <c r="S173" i="15" s="1"/>
  <c r="N237" i="15"/>
  <c r="P237" i="15" s="1"/>
  <c r="S237" i="15" s="1"/>
  <c r="N125" i="15"/>
  <c r="P125" i="15" s="1"/>
  <c r="S125" i="15" s="1"/>
  <c r="N82" i="15"/>
  <c r="P82" i="15" s="1"/>
  <c r="S82" i="15" s="1"/>
  <c r="N114" i="19"/>
  <c r="P114" i="19" s="1"/>
  <c r="S114" i="19" s="1"/>
  <c r="N51" i="19"/>
  <c r="P51" i="19" s="1"/>
  <c r="S51" i="19" s="1"/>
  <c r="N68" i="15"/>
  <c r="P68" i="15" s="1"/>
  <c r="S68" i="15" s="1"/>
  <c r="N147" i="15"/>
  <c r="P147" i="15" s="1"/>
  <c r="S147" i="15" s="1"/>
  <c r="N48" i="19"/>
  <c r="P48" i="19" s="1"/>
  <c r="S48" i="19" s="1"/>
  <c r="N209" i="15"/>
  <c r="P209" i="15" s="1"/>
  <c r="S209" i="15" s="1"/>
  <c r="N152" i="15"/>
  <c r="P152" i="15" s="1"/>
  <c r="S152" i="15" s="1"/>
  <c r="N235" i="15"/>
  <c r="P235" i="15" s="1"/>
  <c r="S235" i="15" s="1"/>
  <c r="N84" i="15"/>
  <c r="P84" i="15" s="1"/>
  <c r="S84" i="15" s="1"/>
  <c r="N63" i="19"/>
  <c r="P63" i="19" s="1"/>
  <c r="S63" i="19" s="1"/>
  <c r="N168" i="15"/>
  <c r="P168" i="15" s="1"/>
  <c r="S168" i="15" s="1"/>
  <c r="N18" i="19"/>
  <c r="P18" i="19" s="1"/>
  <c r="S18" i="19" s="1"/>
  <c r="N160" i="15"/>
  <c r="P160" i="15" s="1"/>
  <c r="S160" i="15" s="1"/>
  <c r="N44" i="15"/>
  <c r="P44" i="15" s="1"/>
  <c r="S44" i="15" s="1"/>
  <c r="N214" i="15"/>
  <c r="P214" i="15" s="1"/>
  <c r="S214" i="15" s="1"/>
  <c r="N88" i="19"/>
  <c r="P88" i="19" s="1"/>
  <c r="S88" i="19" s="1"/>
  <c r="N69" i="15"/>
  <c r="P69" i="15" s="1"/>
  <c r="S69" i="15" s="1"/>
  <c r="N100" i="15"/>
  <c r="P100" i="15" s="1"/>
  <c r="S100" i="15" s="1"/>
  <c r="N38" i="15"/>
  <c r="P38" i="15" s="1"/>
  <c r="S38" i="15" s="1"/>
  <c r="N142" i="15"/>
  <c r="P142" i="15" s="1"/>
  <c r="S142" i="15" s="1"/>
  <c r="N234" i="15"/>
  <c r="P234" i="15" s="1"/>
  <c r="S234" i="15" s="1"/>
  <c r="N15" i="19"/>
  <c r="P15" i="19" s="1"/>
  <c r="S15" i="19" s="1"/>
  <c r="N122" i="15"/>
  <c r="P122" i="15" s="1"/>
  <c r="S122" i="15" s="1"/>
  <c r="N4" i="15"/>
  <c r="P4" i="15" s="1"/>
  <c r="N228" i="15"/>
  <c r="P228" i="15" s="1"/>
  <c r="S228" i="15" s="1"/>
  <c r="N7" i="19"/>
  <c r="P7" i="19" s="1"/>
  <c r="S7" i="19" s="1"/>
  <c r="D10" i="34" s="1"/>
  <c r="F17" i="32" s="1"/>
  <c r="N42" i="15"/>
  <c r="P42" i="15" s="1"/>
  <c r="S42" i="15" s="1"/>
  <c r="N20" i="19"/>
  <c r="P20" i="19" s="1"/>
  <c r="S20" i="19" s="1"/>
  <c r="N134" i="15"/>
  <c r="P134" i="15" s="1"/>
  <c r="S134" i="15" s="1"/>
  <c r="N17" i="15"/>
  <c r="P17" i="15" s="1"/>
  <c r="S17" i="15" s="1"/>
  <c r="N165" i="15"/>
  <c r="P165" i="15" s="1"/>
  <c r="S165" i="15" s="1"/>
  <c r="N26" i="15"/>
  <c r="P26" i="15" s="1"/>
  <c r="S26" i="15" s="1"/>
  <c r="N41" i="19"/>
  <c r="P41" i="19" s="1"/>
  <c r="S41" i="19" s="1"/>
  <c r="N40" i="15"/>
  <c r="P40" i="15" s="1"/>
  <c r="S40" i="15" s="1"/>
  <c r="N41" i="15"/>
  <c r="P41" i="15" s="1"/>
  <c r="S41" i="15" s="1"/>
  <c r="N115" i="19"/>
  <c r="P115" i="19" s="1"/>
  <c r="S115" i="19" s="1"/>
  <c r="N5" i="19"/>
  <c r="P5" i="19" s="1"/>
  <c r="S5" i="19" s="1"/>
  <c r="N83" i="19"/>
  <c r="P83" i="19" s="1"/>
  <c r="S83" i="19" s="1"/>
  <c r="N37" i="19"/>
  <c r="P37" i="19" s="1"/>
  <c r="S37" i="19" s="1"/>
  <c r="N49" i="15"/>
  <c r="P49" i="15" s="1"/>
  <c r="S49" i="15" s="1"/>
  <c r="N101" i="15"/>
  <c r="P101" i="15" s="1"/>
  <c r="S101" i="15" s="1"/>
  <c r="N219" i="15"/>
  <c r="P219" i="15" s="1"/>
  <c r="S219" i="15" s="1"/>
  <c r="N20" i="15"/>
  <c r="P20" i="15" s="1"/>
  <c r="S20" i="15" s="1"/>
  <c r="N150" i="15"/>
  <c r="P150" i="15" s="1"/>
  <c r="S150" i="15" s="1"/>
  <c r="N10" i="19"/>
  <c r="P10" i="19" s="1"/>
  <c r="S10" i="19" s="1"/>
  <c r="N118" i="15"/>
  <c r="P118" i="15" s="1"/>
  <c r="S118" i="15" s="1"/>
  <c r="N87" i="15"/>
  <c r="P87" i="15" s="1"/>
  <c r="S87" i="15" s="1"/>
  <c r="N43" i="19"/>
  <c r="P43" i="19" s="1"/>
  <c r="S43" i="19" s="1"/>
  <c r="N254" i="15"/>
  <c r="P254" i="15" s="1"/>
  <c r="N85" i="15"/>
  <c r="P85" i="15" s="1"/>
  <c r="S85" i="15" s="1"/>
  <c r="N67" i="15"/>
  <c r="P67" i="15" s="1"/>
  <c r="S67" i="15" s="1"/>
  <c r="N99" i="15"/>
  <c r="P99" i="15" s="1"/>
  <c r="S99" i="15" s="1"/>
  <c r="N29" i="19"/>
  <c r="P29" i="19" s="1"/>
  <c r="S29" i="19" s="1"/>
  <c r="N230" i="15"/>
  <c r="P230" i="15" s="1"/>
  <c r="S230" i="15" s="1"/>
  <c r="N80" i="19"/>
  <c r="P80" i="19" s="1"/>
  <c r="S80" i="19" s="1"/>
  <c r="N179" i="15"/>
  <c r="P179" i="15" s="1"/>
  <c r="S179" i="15" s="1"/>
  <c r="N63" i="15"/>
  <c r="P63" i="15" s="1"/>
  <c r="S63" i="15" s="1"/>
  <c r="N115" i="15"/>
  <c r="P115" i="15" s="1"/>
  <c r="S115" i="15" s="1"/>
  <c r="N74" i="19"/>
  <c r="P74" i="19" s="1"/>
  <c r="S74" i="19" s="1"/>
  <c r="N108" i="15"/>
  <c r="P108" i="15" s="1"/>
  <c r="S108" i="15" s="1"/>
  <c r="N121" i="15"/>
  <c r="P121" i="15" s="1"/>
  <c r="S121" i="15" s="1"/>
  <c r="N103" i="19"/>
  <c r="P103" i="19" s="1"/>
  <c r="S103" i="19" s="1"/>
  <c r="N175" i="15"/>
  <c r="P175" i="15" s="1"/>
  <c r="S175" i="15" s="1"/>
  <c r="N263" i="15"/>
  <c r="P263" i="15" s="1"/>
  <c r="N18" i="15"/>
  <c r="P18" i="15" s="1"/>
  <c r="S18" i="15" s="1"/>
  <c r="N197" i="15"/>
  <c r="P197" i="15" s="1"/>
  <c r="S197" i="15" s="1"/>
  <c r="N107" i="15"/>
  <c r="P107" i="15" s="1"/>
  <c r="S107" i="15" s="1"/>
  <c r="N32" i="19"/>
  <c r="P32" i="19" s="1"/>
  <c r="S32" i="19" s="1"/>
  <c r="N109" i="19"/>
  <c r="P109" i="19" s="1"/>
  <c r="S109" i="19" s="1"/>
  <c r="N29" i="15"/>
  <c r="P29" i="15" s="1"/>
  <c r="S29" i="15" s="1"/>
  <c r="N105" i="15"/>
  <c r="P105" i="15" s="1"/>
  <c r="S105" i="15" s="1"/>
  <c r="N14" i="15"/>
  <c r="P14" i="15" s="1"/>
  <c r="S14" i="15" s="1"/>
  <c r="N201" i="15"/>
  <c r="P201" i="15" s="1"/>
  <c r="S201" i="15" s="1"/>
  <c r="N121" i="19"/>
  <c r="P121" i="19" s="1"/>
  <c r="S121" i="19" s="1"/>
  <c r="N105" i="19"/>
  <c r="P105" i="19" s="1"/>
  <c r="S105" i="19" s="1"/>
  <c r="N77" i="15"/>
  <c r="P77" i="15" s="1"/>
  <c r="S77" i="15" s="1"/>
  <c r="N211" i="15"/>
  <c r="P211" i="15" s="1"/>
  <c r="S211" i="15" s="1"/>
  <c r="N233" i="15"/>
  <c r="P233" i="15" s="1"/>
  <c r="S233" i="15" s="1"/>
  <c r="N184" i="15"/>
  <c r="P184" i="15" s="1"/>
  <c r="N94" i="15"/>
  <c r="P94" i="15" s="1"/>
  <c r="S94" i="15" s="1"/>
  <c r="N171" i="15"/>
  <c r="P171" i="15" s="1"/>
  <c r="S171" i="15" s="1"/>
  <c r="N182" i="15"/>
  <c r="P182" i="15" s="1"/>
  <c r="N9" i="15"/>
  <c r="P9" i="15" s="1"/>
  <c r="S9" i="15" s="1"/>
  <c r="N31" i="15"/>
  <c r="P31" i="15" s="1"/>
  <c r="S31" i="15" s="1"/>
  <c r="N65" i="19"/>
  <c r="P65" i="19" s="1"/>
  <c r="S65" i="19" s="1"/>
  <c r="N54" i="19"/>
  <c r="P54" i="19" s="1"/>
  <c r="S54" i="19" s="1"/>
  <c r="N12" i="15"/>
  <c r="P12" i="15" s="1"/>
  <c r="S12" i="15" s="1"/>
  <c r="N123" i="15"/>
  <c r="P123" i="15" s="1"/>
  <c r="S123" i="15" s="1"/>
  <c r="N11" i="19"/>
  <c r="P11" i="19" s="1"/>
  <c r="S11" i="19" s="1"/>
  <c r="N77" i="19"/>
  <c r="P77" i="19" s="1"/>
  <c r="S77" i="19" s="1"/>
  <c r="N35" i="15"/>
  <c r="P35" i="15" s="1"/>
  <c r="S35" i="15" s="1"/>
  <c r="N84" i="19"/>
  <c r="P84" i="19" s="1"/>
  <c r="S84" i="19" s="1"/>
  <c r="N154" i="15"/>
  <c r="P154" i="15" s="1"/>
  <c r="S154" i="15" s="1"/>
  <c r="N47" i="15"/>
  <c r="P47" i="15" s="1"/>
  <c r="S47" i="15" s="1"/>
  <c r="N21" i="19"/>
  <c r="P21" i="19" s="1"/>
  <c r="S21" i="19" s="1"/>
  <c r="N113" i="15"/>
  <c r="P113" i="15" s="1"/>
  <c r="S113" i="15" s="1"/>
  <c r="N243" i="15"/>
  <c r="P243" i="15" s="1"/>
  <c r="S243" i="15" s="1"/>
  <c r="N43" i="15"/>
  <c r="P43" i="15" s="1"/>
  <c r="S43" i="15" s="1"/>
  <c r="N146" i="15"/>
  <c r="P146" i="15" s="1"/>
  <c r="S146" i="15" s="1"/>
  <c r="N247" i="15"/>
  <c r="P247" i="15" s="1"/>
  <c r="S247" i="15" s="1"/>
  <c r="N90" i="15"/>
  <c r="P90" i="15" s="1"/>
  <c r="S90" i="15" s="1"/>
  <c r="N255" i="15"/>
  <c r="P255" i="15" s="1"/>
  <c r="N23" i="19"/>
  <c r="P23" i="19" s="1"/>
  <c r="S23" i="19" s="1"/>
  <c r="N52" i="15"/>
  <c r="P52" i="15" s="1"/>
  <c r="S52" i="15" s="1"/>
  <c r="N224" i="15"/>
  <c r="P224" i="15" s="1"/>
  <c r="S224" i="15" s="1"/>
  <c r="N217" i="15"/>
  <c r="P217" i="15" s="1"/>
  <c r="S217" i="15" s="1"/>
  <c r="N104" i="15"/>
  <c r="P104" i="15" s="1"/>
  <c r="S104" i="15" s="1"/>
  <c r="N130" i="15"/>
  <c r="P130" i="15" s="1"/>
  <c r="S130" i="15" s="1"/>
  <c r="N90" i="19"/>
  <c r="P90" i="19" s="1"/>
  <c r="S90" i="19" s="1"/>
  <c r="N144" i="15"/>
  <c r="P144" i="15" s="1"/>
  <c r="S144" i="15" s="1"/>
  <c r="N6" i="19"/>
  <c r="P6" i="19" s="1"/>
  <c r="S6" i="19" s="1"/>
  <c r="N169" i="15"/>
  <c r="P169" i="15" s="1"/>
  <c r="S169" i="15" s="1"/>
  <c r="N27" i="15"/>
  <c r="P27" i="15" s="1"/>
  <c r="S27" i="15" s="1"/>
  <c r="N137" i="15"/>
  <c r="P137" i="15" s="1"/>
  <c r="S137" i="15" s="1"/>
  <c r="N221" i="15"/>
  <c r="P221" i="15" s="1"/>
  <c r="S221" i="15" s="1"/>
  <c r="N50" i="19"/>
  <c r="P50" i="19" s="1"/>
  <c r="S50" i="19" s="1"/>
  <c r="N161" i="15"/>
  <c r="P161" i="15" s="1"/>
  <c r="S161" i="15" s="1"/>
  <c r="N66" i="15"/>
  <c r="P66" i="15" s="1"/>
  <c r="S66" i="15" s="1"/>
  <c r="N203" i="15"/>
  <c r="P203" i="15" s="1"/>
  <c r="S203" i="15" s="1"/>
  <c r="N33" i="19"/>
  <c r="P33" i="19" s="1"/>
  <c r="S33" i="19" s="1"/>
  <c r="N200" i="15"/>
  <c r="P200" i="15" s="1"/>
  <c r="S200" i="15" s="1"/>
  <c r="N86" i="15"/>
  <c r="P86" i="15" s="1"/>
  <c r="S86" i="15" s="1"/>
  <c r="N251" i="15"/>
  <c r="P251" i="15" s="1"/>
  <c r="N122" i="19"/>
  <c r="P122" i="19" s="1"/>
  <c r="S122" i="19" s="1"/>
  <c r="N73" i="15"/>
  <c r="P73" i="15" s="1"/>
  <c r="S73" i="15" s="1"/>
  <c r="N92" i="15"/>
  <c r="P92" i="15" s="1"/>
  <c r="S92" i="15" s="1"/>
  <c r="N174" i="15"/>
  <c r="P174" i="15" s="1"/>
  <c r="S174" i="15" s="1"/>
  <c r="N256" i="15"/>
  <c r="P256" i="15" s="1"/>
  <c r="N99" i="19"/>
  <c r="P99" i="19" s="1"/>
  <c r="S99" i="19" s="1"/>
  <c r="N166" i="15"/>
  <c r="P166" i="15" s="1"/>
  <c r="S166" i="15" s="1"/>
  <c r="N88" i="15"/>
  <c r="P88" i="15" s="1"/>
  <c r="S88" i="15" s="1"/>
  <c r="N119" i="15"/>
  <c r="P119" i="15" s="1"/>
  <c r="S119" i="15" s="1"/>
  <c r="N97" i="19"/>
  <c r="P97" i="19" s="1"/>
  <c r="S97" i="19" s="1"/>
  <c r="N117" i="19"/>
  <c r="P117" i="19" s="1"/>
  <c r="S117" i="19" s="1"/>
  <c r="N261" i="15"/>
  <c r="P261" i="15" s="1"/>
  <c r="N6" i="15"/>
  <c r="P6" i="15" s="1"/>
  <c r="S6" i="15" s="1"/>
  <c r="N91" i="15"/>
  <c r="P91" i="15" s="1"/>
  <c r="S91" i="15" s="1"/>
  <c r="N25" i="19"/>
  <c r="P25" i="19" s="1"/>
  <c r="S25" i="19" s="1"/>
  <c r="N157" i="15"/>
  <c r="P157" i="15" s="1"/>
  <c r="S157" i="15" s="1"/>
  <c r="N188" i="15"/>
  <c r="P188" i="15" s="1"/>
  <c r="S188" i="15" s="1"/>
  <c r="N58" i="19"/>
  <c r="P58" i="19" s="1"/>
  <c r="S58" i="19" s="1"/>
  <c r="N53" i="19"/>
  <c r="P53" i="19" s="1"/>
  <c r="S53" i="19" s="1"/>
  <c r="N98" i="15"/>
  <c r="P98" i="15" s="1"/>
  <c r="S98" i="15" s="1"/>
  <c r="N132" i="15"/>
  <c r="P132" i="15" s="1"/>
  <c r="S132" i="15" s="1"/>
  <c r="N95" i="15"/>
  <c r="P95" i="15" s="1"/>
  <c r="S95" i="15" s="1"/>
  <c r="N72" i="19"/>
  <c r="P72" i="19" s="1"/>
  <c r="S72" i="19" s="1"/>
  <c r="N94" i="19"/>
  <c r="P94" i="19" s="1"/>
  <c r="N227" i="15"/>
  <c r="P227" i="15" s="1"/>
  <c r="S227" i="15" s="1"/>
  <c r="N101" i="19"/>
  <c r="P101" i="19" s="1"/>
  <c r="S101" i="19" s="1"/>
  <c r="N34" i="15"/>
  <c r="P34" i="15" s="1"/>
  <c r="S34" i="15" s="1"/>
  <c r="N34" i="19"/>
  <c r="P34" i="19" s="1"/>
  <c r="S34" i="19" s="1"/>
  <c r="N86" i="19"/>
  <c r="P86" i="19" s="1"/>
  <c r="S86" i="19" s="1"/>
  <c r="N57" i="19"/>
  <c r="P57" i="19" s="1"/>
  <c r="S57" i="19" s="1"/>
  <c r="N215" i="15"/>
  <c r="P215" i="15" s="1"/>
  <c r="S215" i="15" s="1"/>
  <c r="N17" i="19"/>
  <c r="P17" i="19" s="1"/>
  <c r="S17" i="19" s="1"/>
  <c r="N128" i="15"/>
  <c r="P128" i="15" s="1"/>
  <c r="S128" i="15" s="1"/>
  <c r="N196" i="15"/>
  <c r="P196" i="15" s="1"/>
  <c r="S196" i="15" s="1"/>
  <c r="N76" i="19"/>
  <c r="P76" i="19" s="1"/>
  <c r="S76" i="19" s="1"/>
  <c r="N239" i="15"/>
  <c r="P239" i="15" s="1"/>
  <c r="S239" i="15" s="1"/>
  <c r="N60" i="19"/>
  <c r="P60" i="19" s="1"/>
  <c r="S60" i="19" s="1"/>
  <c r="N30" i="15"/>
  <c r="P30" i="15" s="1"/>
  <c r="S30" i="15" s="1"/>
  <c r="N116" i="15"/>
  <c r="P116" i="15" s="1"/>
  <c r="S116" i="15" s="1"/>
  <c r="N51" i="15"/>
  <c r="P51" i="15" s="1"/>
  <c r="S51" i="15" s="1"/>
  <c r="N67" i="19"/>
  <c r="P67" i="19" s="1"/>
  <c r="S67" i="19" s="1"/>
  <c r="N118" i="19"/>
  <c r="P118" i="19" s="1"/>
  <c r="S118" i="19" s="1"/>
  <c r="N205" i="15"/>
  <c r="P205" i="15" s="1"/>
  <c r="S205" i="15" s="1"/>
  <c r="N11" i="15"/>
  <c r="P11" i="15" s="1"/>
  <c r="S11" i="15" s="1"/>
  <c r="N193" i="15"/>
  <c r="P193" i="15" s="1"/>
  <c r="S193" i="15" s="1"/>
  <c r="N236" i="15"/>
  <c r="P236" i="15" s="1"/>
  <c r="S236" i="15" s="1"/>
  <c r="N7" i="15"/>
  <c r="P7" i="15" s="1"/>
  <c r="S7" i="15" s="1"/>
  <c r="N80" i="15"/>
  <c r="P80" i="15" s="1"/>
  <c r="S80" i="15" s="1"/>
  <c r="N155" i="15"/>
  <c r="P155" i="15" s="1"/>
  <c r="S155" i="15" s="1"/>
  <c r="N164" i="15"/>
  <c r="P164" i="15" s="1"/>
  <c r="S164" i="15" s="1"/>
  <c r="N248" i="15"/>
  <c r="P248" i="15" s="1"/>
  <c r="S248" i="15" s="1"/>
  <c r="N249" i="15"/>
  <c r="P249" i="15" s="1"/>
  <c r="S249" i="15" s="1"/>
  <c r="N194" i="15"/>
  <c r="P194" i="15" s="1"/>
  <c r="S194" i="15" s="1"/>
  <c r="N102" i="19"/>
  <c r="P102" i="19" s="1"/>
  <c r="S102" i="19" s="1"/>
  <c r="N163" i="15"/>
  <c r="P163" i="15" s="1"/>
  <c r="S163" i="15" s="1"/>
  <c r="N162" i="15"/>
  <c r="P162" i="15" s="1"/>
  <c r="S162" i="15" s="1"/>
  <c r="N56" i="19"/>
  <c r="P56" i="19" s="1"/>
  <c r="S56" i="19" s="1"/>
  <c r="N114" i="15"/>
  <c r="P114" i="15" s="1"/>
  <c r="S114" i="15" s="1"/>
  <c r="N69" i="19"/>
  <c r="P69" i="19" s="1"/>
  <c r="S69" i="19" s="1"/>
  <c r="N117" i="15"/>
  <c r="P117" i="15" s="1"/>
  <c r="S117" i="15" s="1"/>
  <c r="N156" i="15"/>
  <c r="P156" i="15" s="1"/>
  <c r="S156" i="15" s="1"/>
  <c r="N62" i="19"/>
  <c r="P62" i="19" s="1"/>
  <c r="S62" i="19" s="1"/>
  <c r="N210" i="15"/>
  <c r="P210" i="15" s="1"/>
  <c r="S210" i="15" s="1"/>
  <c r="N189" i="15"/>
  <c r="P189" i="15" s="1"/>
  <c r="S189" i="15" s="1"/>
  <c r="N32" i="15"/>
  <c r="P32" i="15" s="1"/>
  <c r="S32" i="15" s="1"/>
  <c r="N257" i="15"/>
  <c r="P257" i="15" s="1"/>
  <c r="N143" i="15"/>
  <c r="P143" i="15" s="1"/>
  <c r="S143" i="15" s="1"/>
  <c r="N140" i="15"/>
  <c r="P140" i="15" s="1"/>
  <c r="S140" i="15" s="1"/>
  <c r="N264" i="15"/>
  <c r="P264" i="15" s="1"/>
  <c r="S264" i="15" s="1"/>
  <c r="N107" i="19"/>
  <c r="P107" i="19" s="1"/>
  <c r="S107" i="19" s="1"/>
  <c r="N52" i="19"/>
  <c r="P52" i="19" s="1"/>
  <c r="S52" i="19" s="1"/>
  <c r="N56" i="15"/>
  <c r="P56" i="15" s="1"/>
  <c r="S56" i="15" s="1"/>
  <c r="N89" i="15"/>
  <c r="P89" i="15" s="1"/>
  <c r="S89" i="15" s="1"/>
  <c r="N22" i="19"/>
  <c r="P22" i="19" s="1"/>
  <c r="S22" i="19" s="1"/>
  <c r="N36" i="15"/>
  <c r="P36" i="15" s="1"/>
  <c r="S36" i="15" s="1"/>
  <c r="N260" i="15"/>
  <c r="P260" i="15" s="1"/>
  <c r="N59" i="15"/>
  <c r="P59" i="15" s="1"/>
  <c r="S59" i="15" s="1"/>
  <c r="N178" i="15"/>
  <c r="P178" i="15" s="1"/>
  <c r="S178" i="15" s="1"/>
  <c r="N49" i="19"/>
  <c r="P49" i="19" s="1"/>
  <c r="S49" i="19" s="1"/>
  <c r="N187" i="15"/>
  <c r="P187" i="15" s="1"/>
  <c r="S187" i="15" s="1"/>
  <c r="N8" i="15"/>
  <c r="P8" i="15" s="1"/>
  <c r="S8" i="15" s="1"/>
  <c r="N131" i="15"/>
  <c r="P131" i="15" s="1"/>
  <c r="S131" i="15" s="1"/>
  <c r="N104" i="19"/>
  <c r="P104" i="19" s="1"/>
  <c r="S104" i="19" s="1"/>
  <c r="N8" i="19"/>
  <c r="P8" i="19" s="1"/>
  <c r="S8" i="19" s="1"/>
  <c r="D11" i="34" s="1"/>
  <c r="F18" i="32" s="1"/>
  <c r="N177" i="15"/>
  <c r="P177" i="15" s="1"/>
  <c r="S177" i="15" s="1"/>
  <c r="N57" i="15"/>
  <c r="P57" i="15" s="1"/>
  <c r="S57" i="15" s="1"/>
  <c r="N81" i="19"/>
  <c r="P81" i="19" s="1"/>
  <c r="S81" i="19" s="1"/>
  <c r="N167" i="15"/>
  <c r="P167" i="15" s="1"/>
  <c r="S167" i="15" s="1"/>
  <c r="N45" i="19"/>
  <c r="P45" i="19" s="1"/>
  <c r="S45" i="19" s="1"/>
  <c r="N16" i="19"/>
  <c r="P16" i="19" s="1"/>
  <c r="S16" i="19" s="1"/>
  <c r="N59" i="19"/>
  <c r="P59" i="19" s="1"/>
  <c r="S59" i="19" s="1"/>
  <c r="N116" i="19"/>
  <c r="P116" i="19" s="1"/>
  <c r="S116" i="19" s="1"/>
  <c r="N191" i="15"/>
  <c r="P191" i="15" s="1"/>
  <c r="S191" i="15" s="1"/>
  <c r="N10" i="15"/>
  <c r="P10" i="15" s="1"/>
  <c r="S10" i="15" s="1"/>
  <c r="N74" i="15"/>
  <c r="P74" i="15" s="1"/>
  <c r="S74" i="15" s="1"/>
  <c r="N225" i="15"/>
  <c r="P225" i="15" s="1"/>
  <c r="S225" i="15" s="1"/>
  <c r="N148" i="15"/>
  <c r="P148" i="15" s="1"/>
  <c r="S148" i="15" s="1"/>
  <c r="N70" i="15"/>
  <c r="P70" i="15" s="1"/>
  <c r="S70" i="15" s="1"/>
  <c r="N28" i="15"/>
  <c r="P28" i="15" s="1"/>
  <c r="S28" i="15" s="1"/>
  <c r="N238" i="15"/>
  <c r="P238" i="15" s="1"/>
  <c r="S238" i="15" s="1"/>
  <c r="N46" i="15"/>
  <c r="P46" i="15" s="1"/>
  <c r="S46" i="15" s="1"/>
  <c r="N21" i="15"/>
  <c r="P21" i="15" s="1"/>
  <c r="S21" i="15" s="1"/>
  <c r="N170" i="15"/>
  <c r="P170" i="15" s="1"/>
  <c r="S170" i="15" s="1"/>
  <c r="N35" i="19"/>
  <c r="P35" i="19" s="1"/>
  <c r="S35" i="19" s="1"/>
  <c r="N42" i="19"/>
  <c r="P42" i="19" s="1"/>
  <c r="S42" i="19" s="1"/>
  <c r="N82" i="19"/>
  <c r="P82" i="19" s="1"/>
  <c r="S82" i="19" s="1"/>
  <c r="N199" i="15"/>
  <c r="P199" i="15" s="1"/>
  <c r="S199" i="15" s="1"/>
  <c r="N93" i="15"/>
  <c r="P93" i="15" s="1"/>
  <c r="S93" i="15" s="1"/>
  <c r="N216" i="15"/>
  <c r="P216" i="15" s="1"/>
  <c r="S216" i="15" s="1"/>
  <c r="N79" i="15"/>
  <c r="P79" i="15" s="1"/>
  <c r="S79" i="15" s="1"/>
  <c r="N259" i="15"/>
  <c r="P259" i="15" s="1"/>
  <c r="N23" i="15"/>
  <c r="P23" i="15" s="1"/>
  <c r="S23" i="15" s="1"/>
  <c r="N22" i="15"/>
  <c r="P22" i="15" s="1"/>
  <c r="S22" i="15" s="1"/>
  <c r="N204" i="15"/>
  <c r="P204" i="15" s="1"/>
  <c r="S204" i="15" s="1"/>
  <c r="N242" i="15"/>
  <c r="P242" i="15" s="1"/>
  <c r="S242" i="15" s="1"/>
  <c r="N241" i="15"/>
  <c r="P241" i="15" s="1"/>
  <c r="S241" i="15" s="1"/>
  <c r="N89" i="19"/>
  <c r="P89" i="19" s="1"/>
  <c r="S89" i="19" s="1"/>
  <c r="N206" i="15"/>
  <c r="P206" i="15" s="1"/>
  <c r="S206" i="15" s="1"/>
  <c r="N81" i="15"/>
  <c r="P81" i="15" s="1"/>
  <c r="S81" i="15" s="1"/>
  <c r="N61" i="15"/>
  <c r="P61" i="15" s="1"/>
  <c r="S61" i="15" s="1"/>
  <c r="N62" i="15"/>
  <c r="P62" i="15" s="1"/>
  <c r="S62" i="15" s="1"/>
  <c r="N24" i="15"/>
  <c r="P24" i="15" s="1"/>
  <c r="S24" i="15" s="1"/>
  <c r="N102" i="15"/>
  <c r="P102" i="15" s="1"/>
  <c r="S102" i="15" s="1"/>
  <c r="N47" i="19"/>
  <c r="P47" i="19" s="1"/>
  <c r="S47" i="19" s="1"/>
  <c r="N45" i="15"/>
  <c r="P45" i="15" s="1"/>
  <c r="S45" i="15" s="1"/>
  <c r="N172" i="15"/>
  <c r="P172" i="15" s="1"/>
  <c r="S172" i="15" s="1"/>
  <c r="N68" i="19"/>
  <c r="P68" i="19" s="1"/>
  <c r="S68" i="19" s="1"/>
  <c r="N119" i="19"/>
  <c r="P119" i="19" s="1"/>
  <c r="S119" i="19" s="1"/>
  <c r="N262" i="15"/>
  <c r="P262" i="15" s="1"/>
  <c r="N12" i="19"/>
  <c r="P12" i="19" s="1"/>
  <c r="S12" i="19" s="1"/>
  <c r="N27" i="19"/>
  <c r="P27" i="19" s="1"/>
  <c r="S27" i="19" s="1"/>
  <c r="N112" i="19"/>
  <c r="P112" i="19" s="1"/>
  <c r="S112" i="19" s="1"/>
  <c r="N64" i="15"/>
  <c r="P64" i="15" s="1"/>
  <c r="S64" i="15" s="1"/>
  <c r="N24" i="19"/>
  <c r="P24" i="19" s="1"/>
  <c r="S24" i="19" s="1"/>
  <c r="N13" i="15"/>
  <c r="P13" i="15" s="1"/>
  <c r="S13" i="15" s="1"/>
  <c r="N15" i="15"/>
  <c r="P15" i="15" s="1"/>
  <c r="S15" i="15" s="1"/>
  <c r="N106" i="15"/>
  <c r="P106" i="15" s="1"/>
  <c r="S106" i="15" s="1"/>
  <c r="N19" i="15"/>
  <c r="P19" i="15" s="1"/>
  <c r="S19" i="15" s="1"/>
  <c r="N40" i="19"/>
  <c r="P40" i="19" s="1"/>
  <c r="S40" i="19" s="1"/>
  <c r="N38" i="19"/>
  <c r="P38" i="19" s="1"/>
  <c r="S38" i="19" s="1"/>
  <c r="N124" i="15"/>
  <c r="P124" i="15" s="1"/>
  <c r="S124" i="15" s="1"/>
  <c r="N46" i="19"/>
  <c r="P46" i="19" s="1"/>
  <c r="S46" i="19" s="1"/>
  <c r="N229" i="15"/>
  <c r="P229" i="15" s="1"/>
  <c r="S229" i="15" s="1"/>
  <c r="N64" i="19"/>
  <c r="P64" i="19" s="1"/>
  <c r="S64" i="19" s="1"/>
  <c r="N220" i="15"/>
  <c r="P220" i="15" s="1"/>
  <c r="S220" i="15" s="1"/>
  <c r="N19" i="19"/>
  <c r="P19" i="19" s="1"/>
  <c r="S19" i="19" s="1"/>
  <c r="N135" i="15"/>
  <c r="P135" i="15" s="1"/>
  <c r="S135" i="15" s="1"/>
  <c r="N141" i="15"/>
  <c r="P141" i="15" s="1"/>
  <c r="S141" i="15" s="1"/>
  <c r="N98" i="19"/>
  <c r="P98" i="19" s="1"/>
  <c r="S98" i="19" s="1"/>
  <c r="N109" i="15"/>
  <c r="P109" i="15" s="1"/>
  <c r="S109" i="15" s="1"/>
  <c r="N65" i="15"/>
  <c r="P65" i="15" s="1"/>
  <c r="S65" i="15" s="1"/>
  <c r="N195" i="15"/>
  <c r="P195" i="15" s="1"/>
  <c r="S195" i="15" s="1"/>
  <c r="N4" i="19"/>
  <c r="P4" i="19" s="1"/>
  <c r="N48" i="15"/>
  <c r="P48" i="15" s="1"/>
  <c r="S48" i="15" s="1"/>
  <c r="N100" i="19"/>
  <c r="P100" i="19" s="1"/>
  <c r="S100" i="19" s="1"/>
  <c r="N231" i="15"/>
  <c r="P231" i="15" s="1"/>
  <c r="S231" i="15" s="1"/>
  <c r="N208" i="15"/>
  <c r="P208" i="15" s="1"/>
  <c r="S208" i="15" s="1"/>
  <c r="N139" i="15"/>
  <c r="P139" i="15" s="1"/>
  <c r="S139" i="15" s="1"/>
  <c r="N181" i="15"/>
  <c r="P181" i="15" s="1"/>
  <c r="S181" i="15" s="1"/>
  <c r="N39" i="19"/>
  <c r="P39" i="19" s="1"/>
  <c r="S39" i="19" s="1"/>
  <c r="N186" i="15"/>
  <c r="P186" i="15" s="1"/>
  <c r="S186" i="15" s="1"/>
  <c r="N96" i="15"/>
  <c r="P96" i="15" s="1"/>
  <c r="S96" i="15" s="1"/>
  <c r="N207" i="15"/>
  <c r="P207" i="15" s="1"/>
  <c r="S207" i="15" s="1"/>
  <c r="N87" i="19"/>
  <c r="P87" i="19" s="1"/>
  <c r="S87" i="19" s="1"/>
  <c r="N31" i="19"/>
  <c r="P31" i="19" s="1"/>
  <c r="S31" i="19" s="1"/>
  <c r="N153" i="15"/>
  <c r="P153" i="15" s="1"/>
  <c r="S153" i="15" s="1"/>
  <c r="N258" i="15"/>
  <c r="P258" i="15" s="1"/>
  <c r="N212" i="15"/>
  <c r="P212" i="15" s="1"/>
  <c r="S212" i="15" s="1"/>
  <c r="N75" i="19"/>
  <c r="P75" i="19" s="1"/>
  <c r="S75" i="19" s="1"/>
  <c r="N120" i="15"/>
  <c r="P120" i="15" s="1"/>
  <c r="S120" i="15" s="1"/>
  <c r="N106" i="19"/>
  <c r="P106" i="19" s="1"/>
  <c r="S106" i="19" s="1"/>
  <c r="N111" i="15"/>
  <c r="P111" i="15" s="1"/>
  <c r="S111" i="15" s="1"/>
  <c r="N113" i="19"/>
  <c r="P113" i="19" s="1"/>
  <c r="S113" i="19" s="1"/>
  <c r="N33" i="15"/>
  <c r="P33" i="15" s="1"/>
  <c r="S33" i="15" s="1"/>
  <c r="N108" i="19"/>
  <c r="P108" i="19" s="1"/>
  <c r="S108" i="19" s="1"/>
  <c r="N54" i="15"/>
  <c r="P54" i="15" s="1"/>
  <c r="S54" i="15" s="1"/>
  <c r="N28" i="19"/>
  <c r="P28" i="19" s="1"/>
  <c r="S28" i="19" s="1"/>
  <c r="N240" i="15"/>
  <c r="P240" i="15" s="1"/>
  <c r="S240" i="15" s="1"/>
  <c r="N218" i="15"/>
  <c r="P218" i="15" s="1"/>
  <c r="S218" i="15" s="1"/>
  <c r="N110" i="15"/>
  <c r="P110" i="15" s="1"/>
  <c r="S110" i="15" s="1"/>
  <c r="N16" i="15"/>
  <c r="P16" i="15" s="1"/>
  <c r="S16" i="15" s="1"/>
  <c r="N70" i="19"/>
  <c r="P70" i="19" s="1"/>
  <c r="S70" i="19" s="1"/>
  <c r="N71" i="19"/>
  <c r="P71" i="19" s="1"/>
  <c r="S71" i="19" s="1"/>
  <c r="N198" i="15"/>
  <c r="P198" i="15" s="1"/>
  <c r="S198" i="15" s="1"/>
  <c r="N61" i="19"/>
  <c r="P61" i="19" s="1"/>
  <c r="S61" i="19" s="1"/>
  <c r="N13" i="19"/>
  <c r="P13" i="19" s="1"/>
  <c r="S13" i="19" s="1"/>
  <c r="N129" i="15"/>
  <c r="P129" i="15" s="1"/>
  <c r="S129" i="15" s="1"/>
  <c r="N5" i="15"/>
  <c r="P5" i="15" s="1"/>
  <c r="N103" i="15"/>
  <c r="P103" i="15" s="1"/>
  <c r="S103" i="15" s="1"/>
  <c r="N202" i="15"/>
  <c r="P202" i="15" s="1"/>
  <c r="S202" i="15" s="1"/>
  <c r="N14" i="19"/>
  <c r="P14" i="19" s="1"/>
  <c r="S14" i="19" s="1"/>
  <c r="N252" i="15"/>
  <c r="P252" i="15" s="1"/>
  <c r="N185" i="15"/>
  <c r="P185" i="15" s="1"/>
  <c r="N245" i="15"/>
  <c r="P245" i="15" s="1"/>
  <c r="S245" i="15" s="1"/>
  <c r="N253" i="15"/>
  <c r="P253" i="15" s="1"/>
  <c r="N222" i="15"/>
  <c r="P222" i="15" s="1"/>
  <c r="S222" i="15" s="1"/>
  <c r="N53" i="15"/>
  <c r="P53" i="15" s="1"/>
  <c r="S53" i="15" s="1"/>
  <c r="N55" i="19"/>
  <c r="P55" i="19" s="1"/>
  <c r="S55" i="19" s="1"/>
  <c r="N39" i="15"/>
  <c r="P39" i="15" s="1"/>
  <c r="S39" i="15" s="1"/>
  <c r="N36" i="19"/>
  <c r="P36" i="19" s="1"/>
  <c r="S36" i="19" s="1"/>
  <c r="N246" i="15"/>
  <c r="P246" i="15" s="1"/>
  <c r="S246" i="15" s="1"/>
  <c r="N60" i="15"/>
  <c r="P60" i="15" s="1"/>
  <c r="S60" i="15" s="1"/>
  <c r="N145" i="15"/>
  <c r="P145" i="15" s="1"/>
  <c r="S145" i="15" s="1"/>
  <c r="N110" i="19"/>
  <c r="P110" i="19" s="1"/>
  <c r="S110" i="19" s="1"/>
  <c r="N192" i="15"/>
  <c r="P192" i="15" s="1"/>
  <c r="S192" i="15" s="1"/>
  <c r="N97" i="15"/>
  <c r="P97" i="15" s="1"/>
  <c r="S97" i="15" s="1"/>
  <c r="N151" i="15"/>
  <c r="P151" i="15" s="1"/>
  <c r="S151" i="15" s="1"/>
  <c r="N37" i="15"/>
  <c r="P37" i="15" s="1"/>
  <c r="S37" i="15" s="1"/>
  <c r="N76" i="15"/>
  <c r="P76" i="15" s="1"/>
  <c r="S76" i="15" s="1"/>
  <c r="N136" i="15"/>
  <c r="P136" i="15" s="1"/>
  <c r="S136" i="15" s="1"/>
  <c r="N92" i="19"/>
  <c r="P92" i="19" s="1"/>
  <c r="N95" i="19"/>
  <c r="P95" i="19" s="1"/>
  <c r="S95" i="19" s="1"/>
  <c r="N75" i="15"/>
  <c r="P75" i="15" s="1"/>
  <c r="S75" i="15" s="1"/>
  <c r="N55" i="15"/>
  <c r="P55" i="15" s="1"/>
  <c r="S55" i="15" s="1"/>
  <c r="N149" i="15"/>
  <c r="P149" i="15" s="1"/>
  <c r="S149" i="15" s="1"/>
  <c r="N44" i="19"/>
  <c r="P44" i="19" s="1"/>
  <c r="S44" i="19" s="1"/>
  <c r="N127" i="15"/>
  <c r="P127" i="15" s="1"/>
  <c r="S127" i="15" s="1"/>
  <c r="N232" i="15"/>
  <c r="P232" i="15" s="1"/>
  <c r="S232" i="15" s="1"/>
  <c r="N183" i="15"/>
  <c r="P183" i="15" s="1"/>
  <c r="N50" i="15"/>
  <c r="P50" i="15" s="1"/>
  <c r="S50" i="15" s="1"/>
  <c r="N158" i="15"/>
  <c r="P158" i="15" s="1"/>
  <c r="S158" i="15" s="1"/>
  <c r="N250" i="15"/>
  <c r="P250" i="15" s="1"/>
  <c r="S250" i="15" s="1"/>
  <c r="N30" i="19"/>
  <c r="P30" i="19" s="1"/>
  <c r="S30" i="19" s="1"/>
  <c r="N72" i="15"/>
  <c r="P72" i="15" s="1"/>
  <c r="S72" i="15" s="1"/>
  <c r="N71" i="15"/>
  <c r="P71" i="15" s="1"/>
  <c r="S71" i="15" s="1"/>
  <c r="N85" i="19"/>
  <c r="P85" i="19" s="1"/>
  <c r="S85" i="19" s="1"/>
  <c r="N176" i="15"/>
  <c r="P176" i="15" s="1"/>
  <c r="S176" i="15" s="1"/>
  <c r="N79" i="19"/>
  <c r="P79" i="19" s="1"/>
  <c r="S79" i="19" s="1"/>
  <c r="N180" i="15"/>
  <c r="P180" i="15" s="1"/>
  <c r="S180" i="15" s="1"/>
  <c r="N26" i="19"/>
  <c r="P26" i="19" s="1"/>
  <c r="S26" i="19" s="1"/>
  <c r="N159" i="15"/>
  <c r="P159" i="15" s="1"/>
  <c r="S159" i="15" s="1"/>
  <c r="N126" i="15"/>
  <c r="P126" i="15" s="1"/>
  <c r="S126" i="15" s="1"/>
  <c r="N133" i="15"/>
  <c r="P133" i="15" s="1"/>
  <c r="S133" i="15" s="1"/>
  <c r="N223" i="15"/>
  <c r="P223" i="15" s="1"/>
  <c r="S223" i="15" s="1"/>
  <c r="N78" i="19"/>
  <c r="P78" i="19" s="1"/>
  <c r="S78" i="19" s="1"/>
  <c r="N226" i="15"/>
  <c r="P226" i="15" s="1"/>
  <c r="S226" i="15" s="1"/>
  <c r="N93" i="19"/>
  <c r="P93" i="19" s="1"/>
  <c r="S93" i="19" s="1"/>
  <c r="N91" i="19"/>
  <c r="P91" i="19" s="1"/>
  <c r="S91" i="19" s="1"/>
  <c r="N66" i="19"/>
  <c r="P66" i="19" s="1"/>
  <c r="S66" i="19" s="1"/>
  <c r="N73" i="19"/>
  <c r="P73" i="19" s="1"/>
  <c r="S73" i="19" s="1"/>
  <c r="N9" i="19"/>
  <c r="P9" i="19" s="1"/>
  <c r="S9" i="19" s="1"/>
  <c r="N244" i="15"/>
  <c r="P244" i="15" s="1"/>
  <c r="S244" i="15" s="1"/>
  <c r="N138" i="15"/>
  <c r="P138" i="15" s="1"/>
  <c r="S138" i="15" s="1"/>
  <c r="N112" i="15"/>
  <c r="P112" i="15" s="1"/>
  <c r="S112" i="15" s="1"/>
  <c r="N83" i="15"/>
  <c r="P83" i="15" s="1"/>
  <c r="S83" i="15" s="1"/>
  <c r="N25" i="15"/>
  <c r="P25" i="15" s="1"/>
  <c r="S25" i="15" s="1"/>
  <c r="F42" i="28"/>
  <c r="G42" i="28" s="1"/>
  <c r="G77" i="28" s="1"/>
  <c r="H12" i="29"/>
  <c r="G13" i="29"/>
  <c r="N265" i="15" l="1"/>
  <c r="N123" i="19"/>
  <c r="P123" i="19"/>
  <c r="S94" i="19"/>
  <c r="E9" i="34" s="1"/>
  <c r="H13" i="29"/>
  <c r="G14" i="29"/>
  <c r="H14" i="29" l="1"/>
  <c r="G15" i="29"/>
  <c r="H15" i="29" l="1"/>
  <c r="G16" i="29"/>
  <c r="H16" i="29" l="1"/>
  <c r="G17" i="29"/>
  <c r="H17" i="29" l="1"/>
  <c r="G18" i="29"/>
  <c r="H18" i="29" l="1"/>
  <c r="G19" i="29"/>
  <c r="G20" i="29" l="1"/>
  <c r="H19" i="29"/>
  <c r="G21" i="29" l="1"/>
  <c r="H20" i="29"/>
  <c r="H21" i="29" l="1"/>
  <c r="G22" i="29"/>
  <c r="H22" i="29" l="1"/>
  <c r="G23" i="29"/>
  <c r="H23" i="29" l="1"/>
  <c r="G24" i="29"/>
  <c r="G25" i="29" l="1"/>
  <c r="H24" i="29"/>
  <c r="G26" i="29" l="1"/>
  <c r="H25" i="29"/>
  <c r="H26" i="29" l="1"/>
  <c r="G27" i="29"/>
  <c r="H27" i="29" l="1"/>
  <c r="G28" i="29"/>
  <c r="G29" i="29" l="1"/>
  <c r="H28" i="29"/>
  <c r="G30" i="29" l="1"/>
  <c r="H29" i="29"/>
  <c r="H30" i="29" l="1"/>
  <c r="G31" i="29"/>
  <c r="H31" i="29" l="1"/>
  <c r="G32" i="29"/>
  <c r="H32" i="29" s="1"/>
  <c r="G102" i="25" l="1"/>
  <c r="F102" i="25"/>
  <c r="E102" i="25"/>
  <c r="G71" i="25"/>
  <c r="F71" i="25"/>
  <c r="E71" i="25"/>
  <c r="G36" i="25"/>
  <c r="F36" i="25"/>
  <c r="E36" i="25"/>
  <c r="G27" i="25"/>
  <c r="F27" i="25"/>
  <c r="E27" i="25"/>
  <c r="F76" i="24"/>
  <c r="F75" i="24"/>
  <c r="F74" i="24"/>
  <c r="F73" i="24"/>
  <c r="F72" i="24"/>
  <c r="F71" i="24"/>
  <c r="F70" i="24"/>
  <c r="F69" i="24"/>
  <c r="F68" i="24"/>
  <c r="F62" i="24"/>
  <c r="F61" i="24"/>
  <c r="F60" i="24"/>
  <c r="F59" i="24"/>
  <c r="F58" i="24"/>
  <c r="F54" i="24"/>
  <c r="F53" i="24"/>
  <c r="F52" i="24"/>
  <c r="F51" i="24"/>
  <c r="F50" i="24"/>
  <c r="F46" i="24"/>
  <c r="F45" i="24"/>
  <c r="F44" i="24"/>
  <c r="F43" i="24"/>
  <c r="F42" i="24"/>
  <c r="F33" i="24"/>
  <c r="F25" i="24"/>
  <c r="F21" i="24"/>
  <c r="F18" i="24"/>
  <c r="F17" i="24"/>
  <c r="F10" i="24"/>
  <c r="K104" i="23"/>
  <c r="J104" i="23"/>
  <c r="I104" i="23"/>
  <c r="H104" i="23"/>
  <c r="F104" i="23"/>
  <c r="E104" i="23"/>
  <c r="M103" i="23"/>
  <c r="M102" i="23"/>
  <c r="M101" i="23"/>
  <c r="M100" i="23"/>
  <c r="M99" i="23"/>
  <c r="M98" i="23"/>
  <c r="M97" i="23"/>
  <c r="M96" i="23"/>
  <c r="M95" i="23"/>
  <c r="M74" i="23"/>
  <c r="J73" i="23"/>
  <c r="J6" i="23" s="1"/>
  <c r="I73" i="23"/>
  <c r="H38" i="23"/>
  <c r="Q38" i="23" s="1"/>
  <c r="W38" i="23" s="1"/>
  <c r="K37" i="23"/>
  <c r="J37" i="23"/>
  <c r="I37" i="23"/>
  <c r="E37" i="23"/>
  <c r="T36" i="23"/>
  <c r="R35" i="23"/>
  <c r="Q34" i="23"/>
  <c r="W34" i="23" s="1"/>
  <c r="R33" i="23"/>
  <c r="K28" i="23"/>
  <c r="J28" i="23"/>
  <c r="I28" i="23"/>
  <c r="I6" i="23" s="1"/>
  <c r="H28" i="23"/>
  <c r="E28" i="23"/>
  <c r="F6" i="23"/>
  <c r="F5" i="25" l="1"/>
  <c r="D118" i="28"/>
  <c r="G118" i="28" s="1"/>
  <c r="D119" i="28"/>
  <c r="G119" i="28" s="1"/>
  <c r="D122" i="28"/>
  <c r="G122" i="28" s="1"/>
  <c r="D111" i="28"/>
  <c r="G111" i="28" s="1"/>
  <c r="K6" i="23"/>
  <c r="E6" i="23"/>
  <c r="G5" i="25"/>
  <c r="N103" i="23"/>
  <c r="N99" i="23"/>
  <c r="N95" i="23"/>
  <c r="N98" i="23"/>
  <c r="N74" i="23"/>
  <c r="N12" i="23"/>
  <c r="N101" i="23"/>
  <c r="N97" i="23"/>
  <c r="N8" i="23"/>
  <c r="P8" i="23" s="1"/>
  <c r="N39" i="23"/>
  <c r="N100" i="23"/>
  <c r="N96" i="23"/>
  <c r="N102" i="23"/>
  <c r="E5" i="25"/>
  <c r="F77" i="24"/>
  <c r="F63" i="24"/>
  <c r="F22" i="24"/>
  <c r="J77" i="24"/>
  <c r="F37" i="24"/>
  <c r="F47" i="24"/>
  <c r="F55" i="24"/>
  <c r="Q36" i="23"/>
  <c r="W36" i="23" s="1"/>
  <c r="Q33" i="23"/>
  <c r="W33" i="23" s="1"/>
  <c r="O34" i="23"/>
  <c r="T33" i="23"/>
  <c r="O33" i="23"/>
  <c r="T34" i="23"/>
  <c r="H37" i="23"/>
  <c r="H6" i="23" s="1"/>
  <c r="N105" i="23"/>
  <c r="T35" i="23"/>
  <c r="O35" i="23"/>
  <c r="Q35" i="23"/>
  <c r="W35" i="23" s="1"/>
  <c r="R34" i="23"/>
  <c r="R36" i="23"/>
  <c r="O36" i="23"/>
  <c r="S124" i="19"/>
  <c r="P265" i="15"/>
  <c r="T97" i="23" l="1"/>
  <c r="P97" i="23"/>
  <c r="S97" i="23"/>
  <c r="Q97" i="23"/>
  <c r="W97" i="23" s="1"/>
  <c r="R97" i="23"/>
  <c r="T98" i="23"/>
  <c r="P98" i="23"/>
  <c r="S98" i="23"/>
  <c r="Q98" i="23"/>
  <c r="W98" i="23" s="1"/>
  <c r="R98" i="23"/>
  <c r="T100" i="23"/>
  <c r="P100" i="23"/>
  <c r="S100" i="23"/>
  <c r="Q100" i="23"/>
  <c r="W100" i="23" s="1"/>
  <c r="R100" i="23"/>
  <c r="T96" i="23"/>
  <c r="P96" i="23"/>
  <c r="S96" i="23"/>
  <c r="Q96" i="23"/>
  <c r="W96" i="23" s="1"/>
  <c r="R96" i="23"/>
  <c r="T101" i="23"/>
  <c r="P101" i="23"/>
  <c r="S101" i="23"/>
  <c r="Q101" i="23"/>
  <c r="W101" i="23" s="1"/>
  <c r="R101" i="23"/>
  <c r="S95" i="23"/>
  <c r="R95" i="23"/>
  <c r="T95" i="23"/>
  <c r="P95" i="23"/>
  <c r="Q95" i="23"/>
  <c r="W95" i="23" s="1"/>
  <c r="T99" i="23"/>
  <c r="P99" i="23"/>
  <c r="S99" i="23"/>
  <c r="R99" i="23"/>
  <c r="Q99" i="23"/>
  <c r="W99" i="23" s="1"/>
  <c r="S102" i="23"/>
  <c r="R102" i="23"/>
  <c r="T102" i="23"/>
  <c r="P102" i="23"/>
  <c r="Q102" i="23"/>
  <c r="W102" i="23" s="1"/>
  <c r="T103" i="23"/>
  <c r="P103" i="23"/>
  <c r="S103" i="23"/>
  <c r="Q103" i="23"/>
  <c r="W103" i="23" s="1"/>
  <c r="R103" i="23"/>
  <c r="P74" i="23"/>
  <c r="S74" i="23"/>
  <c r="P105" i="23"/>
  <c r="S105" i="23"/>
  <c r="S104" i="23" s="1"/>
  <c r="V39" i="23"/>
  <c r="S39" i="23"/>
  <c r="S37" i="23" s="1"/>
  <c r="R12" i="23"/>
  <c r="Q12" i="23"/>
  <c r="S12" i="23"/>
  <c r="T12" i="23"/>
  <c r="T8" i="23"/>
  <c r="S8" i="23"/>
  <c r="Q8" i="23"/>
  <c r="R8" i="23"/>
  <c r="G123" i="28"/>
  <c r="V8" i="23"/>
  <c r="R74" i="23"/>
  <c r="P12" i="23"/>
  <c r="P28" i="23"/>
  <c r="H27" i="25"/>
  <c r="R39" i="23"/>
  <c r="R37" i="23" s="1"/>
  <c r="P39" i="23"/>
  <c r="Q39" i="23"/>
  <c r="W39" i="23" s="1"/>
  <c r="T39" i="23"/>
  <c r="O39" i="23"/>
  <c r="O12" i="23"/>
  <c r="O8" i="23"/>
  <c r="O100" i="23"/>
  <c r="O96" i="23"/>
  <c r="O38" i="23"/>
  <c r="O97" i="23"/>
  <c r="O101" i="23"/>
  <c r="O98" i="23"/>
  <c r="O99" i="23"/>
  <c r="O103" i="23"/>
  <c r="R105" i="23"/>
  <c r="R104" i="23" s="1"/>
  <c r="T105" i="23"/>
  <c r="T104" i="23" s="1"/>
  <c r="O105" i="23"/>
  <c r="Q105" i="23"/>
  <c r="O102" i="23"/>
  <c r="O74" i="23"/>
  <c r="O95" i="23"/>
  <c r="Q74" i="23"/>
  <c r="W74" i="23" s="1"/>
  <c r="T74" i="23"/>
  <c r="H36" i="25"/>
  <c r="O28" i="23"/>
  <c r="V7" i="23" l="1"/>
  <c r="P7" i="23"/>
  <c r="T7" i="23"/>
  <c r="S7" i="23"/>
  <c r="R7" i="23"/>
  <c r="O7" i="23"/>
  <c r="Q7" i="23"/>
  <c r="G8" i="28"/>
  <c r="S73" i="23"/>
  <c r="W8" i="23"/>
  <c r="P104" i="23"/>
  <c r="W12" i="23"/>
  <c r="Q104" i="23"/>
  <c r="W104" i="23" s="1"/>
  <c r="W105" i="23"/>
  <c r="O123" i="19"/>
  <c r="V74" i="23"/>
  <c r="H6" i="25"/>
  <c r="H102" i="25"/>
  <c r="V105" i="23"/>
  <c r="V104" i="23" s="1"/>
  <c r="H71" i="25"/>
  <c r="O104" i="23"/>
  <c r="P73" i="23"/>
  <c r="Q37" i="23"/>
  <c r="W37" i="23" s="1"/>
  <c r="P37" i="23"/>
  <c r="T37" i="23"/>
  <c r="R73" i="23"/>
  <c r="Q28" i="23"/>
  <c r="W28" i="23" s="1"/>
  <c r="Q73" i="23"/>
  <c r="W73" i="23" s="1"/>
  <c r="O73" i="23"/>
  <c r="T28" i="23"/>
  <c r="R28" i="23"/>
  <c r="T73" i="23"/>
  <c r="O37" i="23"/>
  <c r="W7" i="23" l="1"/>
  <c r="S6" i="23"/>
  <c r="V73" i="23"/>
  <c r="Q123" i="19"/>
  <c r="V37" i="23"/>
  <c r="H5" i="25"/>
  <c r="S92" i="19"/>
  <c r="S4" i="19"/>
  <c r="P6" i="23"/>
  <c r="Q6" i="23"/>
  <c r="R6" i="23"/>
  <c r="O6" i="23"/>
  <c r="T6" i="23"/>
  <c r="D9" i="34" l="1"/>
  <c r="D8" i="34"/>
  <c r="F6" i="44"/>
  <c r="V6" i="23"/>
  <c r="D7" i="34"/>
  <c r="F8" i="32" s="1"/>
  <c r="D6" i="34"/>
  <c r="E6" i="34"/>
  <c r="S123" i="19"/>
  <c r="F8" i="34" l="1"/>
  <c r="F9" i="32"/>
  <c r="F7" i="32"/>
  <c r="F9" i="44"/>
  <c r="F11" i="34"/>
  <c r="F13" i="34"/>
  <c r="F12" i="34"/>
  <c r="I19" i="32"/>
  <c r="I17" i="32"/>
  <c r="F10" i="34"/>
  <c r="O265" i="15"/>
  <c r="F7" i="34"/>
  <c r="J8" i="32"/>
  <c r="K8" i="32" s="1"/>
  <c r="F6" i="34"/>
  <c r="I9" i="32" l="1"/>
  <c r="J9" i="32"/>
  <c r="K9" i="32" s="1"/>
  <c r="J19" i="32"/>
  <c r="K19" i="32" s="1"/>
  <c r="J17" i="32"/>
  <c r="K17" i="32" s="1"/>
  <c r="I8" i="32"/>
  <c r="J20" i="32"/>
  <c r="K20" i="32" s="1"/>
  <c r="I20" i="32"/>
  <c r="J22" i="32"/>
  <c r="K22" i="32" s="1"/>
  <c r="J18" i="32"/>
  <c r="K18" i="32" s="1"/>
  <c r="I18" i="32"/>
  <c r="J7" i="32"/>
  <c r="I7" i="32"/>
  <c r="F9" i="34" l="1"/>
  <c r="F10" i="32"/>
  <c r="J10" i="32" s="1"/>
  <c r="K10" i="32" s="1"/>
  <c r="K7" i="32"/>
  <c r="I22" i="32"/>
  <c r="J6" i="32" l="1"/>
  <c r="I10" i="32"/>
  <c r="I6" i="32" s="1"/>
  <c r="S257" i="15"/>
  <c r="S258" i="15"/>
  <c r="S253" i="15"/>
  <c r="S259" i="15"/>
  <c r="S252" i="15" l="1"/>
  <c r="S251" i="15"/>
  <c r="S185" i="15"/>
  <c r="S184" i="15" l="1"/>
  <c r="S183" i="15"/>
  <c r="S182" i="15"/>
  <c r="S262" i="15"/>
  <c r="S261" i="15"/>
  <c r="S254" i="15"/>
  <c r="S256" i="15"/>
  <c r="S255" i="15"/>
  <c r="S260" i="15"/>
  <c r="J12" i="33" l="1"/>
  <c r="J13" i="33"/>
  <c r="I13" i="33"/>
  <c r="S263" i="15"/>
  <c r="J36" i="33" l="1"/>
  <c r="I36" i="33"/>
  <c r="I42" i="33"/>
  <c r="J42" i="33"/>
  <c r="J35" i="33"/>
  <c r="I35" i="33"/>
  <c r="J39" i="33"/>
  <c r="I39" i="33"/>
  <c r="J32" i="33"/>
  <c r="I32" i="33"/>
  <c r="I41" i="33"/>
  <c r="J41" i="33"/>
  <c r="I34" i="33"/>
  <c r="J34" i="33"/>
  <c r="I40" i="33"/>
  <c r="J40" i="33"/>
  <c r="I14" i="33"/>
  <c r="J14" i="33"/>
  <c r="J17" i="33"/>
  <c r="I17" i="33"/>
  <c r="I12" i="33"/>
  <c r="S5" i="15"/>
  <c r="D19" i="34" s="1"/>
  <c r="F19" i="34" s="1"/>
  <c r="H19" i="34" s="1"/>
  <c r="F53" i="33" l="1"/>
  <c r="I53" i="33" s="1"/>
  <c r="F75" i="33"/>
  <c r="F9" i="33"/>
  <c r="I9" i="33" s="1"/>
  <c r="F31" i="33"/>
  <c r="D31" i="34"/>
  <c r="F31" i="34" s="1"/>
  <c r="F17" i="44"/>
  <c r="D17" i="34"/>
  <c r="F17" i="34" s="1"/>
  <c r="S4" i="15"/>
  <c r="J23" i="33"/>
  <c r="I23" i="33"/>
  <c r="C28" i="11"/>
  <c r="I75" i="33" l="1"/>
  <c r="J75" i="33"/>
  <c r="J9" i="33"/>
  <c r="J53" i="33"/>
  <c r="I31" i="33"/>
  <c r="J31" i="33"/>
  <c r="F16" i="44"/>
  <c r="D18" i="34"/>
  <c r="F18" i="34" s="1"/>
  <c r="H18" i="34" s="1"/>
  <c r="F87" i="33"/>
  <c r="F21" i="33"/>
  <c r="F65" i="33"/>
  <c r="I65" i="33" s="1"/>
  <c r="F43" i="33"/>
  <c r="F51" i="33"/>
  <c r="F7" i="33"/>
  <c r="F73" i="33"/>
  <c r="F29" i="33"/>
  <c r="P17" i="34"/>
  <c r="H17" i="34"/>
  <c r="N17" i="34"/>
  <c r="O17" i="34"/>
  <c r="O17" i="44"/>
  <c r="N17" i="44"/>
  <c r="P17" i="44"/>
  <c r="H17" i="44"/>
  <c r="P16" i="44"/>
  <c r="O16" i="44"/>
  <c r="N16" i="44"/>
  <c r="H16" i="44"/>
  <c r="D16" i="34"/>
  <c r="F16" i="34" s="1"/>
  <c r="P16" i="34" s="1"/>
  <c r="F25" i="44"/>
  <c r="H31" i="34"/>
  <c r="N31" i="34"/>
  <c r="P31" i="34"/>
  <c r="O31" i="34"/>
  <c r="S265" i="15"/>
  <c r="E25" i="34"/>
  <c r="F25" i="34" s="1"/>
  <c r="D26" i="34"/>
  <c r="F26" i="34" s="1"/>
  <c r="E21" i="34"/>
  <c r="D21" i="34"/>
  <c r="J18" i="33"/>
  <c r="J10" i="33"/>
  <c r="I10" i="33"/>
  <c r="F52" i="33" l="1"/>
  <c r="J52" i="33" s="1"/>
  <c r="F74" i="33"/>
  <c r="F8" i="33"/>
  <c r="I8" i="33" s="1"/>
  <c r="F30" i="33"/>
  <c r="F60" i="33"/>
  <c r="F82" i="33"/>
  <c r="I82" i="33" s="1"/>
  <c r="F16" i="33"/>
  <c r="I16" i="33" s="1"/>
  <c r="F38" i="33"/>
  <c r="F28" i="33"/>
  <c r="J28" i="33" s="1"/>
  <c r="F6" i="33"/>
  <c r="J6" i="33" s="1"/>
  <c r="F50" i="33"/>
  <c r="J50" i="33" s="1"/>
  <c r="F72" i="33"/>
  <c r="I72" i="33" s="1"/>
  <c r="F15" i="33"/>
  <c r="J15" i="33" s="1"/>
  <c r="F81" i="33"/>
  <c r="F59" i="33"/>
  <c r="F37" i="33"/>
  <c r="I73" i="33"/>
  <c r="J73" i="33"/>
  <c r="J51" i="33"/>
  <c r="I51" i="33"/>
  <c r="N16" i="34"/>
  <c r="H16" i="34"/>
  <c r="O16" i="34"/>
  <c r="N25" i="44"/>
  <c r="P25" i="44"/>
  <c r="H25" i="44"/>
  <c r="O25" i="44"/>
  <c r="H26" i="34"/>
  <c r="P26" i="34"/>
  <c r="N26" i="34"/>
  <c r="O26" i="34"/>
  <c r="H25" i="34"/>
  <c r="P25" i="34"/>
  <c r="N25" i="34"/>
  <c r="O25" i="34"/>
  <c r="J65" i="33"/>
  <c r="J87" i="33"/>
  <c r="I87" i="33"/>
  <c r="J43" i="33"/>
  <c r="I43" i="33"/>
  <c r="F21" i="34"/>
  <c r="J29" i="33"/>
  <c r="I29" i="33"/>
  <c r="I7" i="33"/>
  <c r="I18" i="33"/>
  <c r="J74" i="33" l="1"/>
  <c r="I74" i="33"/>
  <c r="J8" i="33"/>
  <c r="I52" i="33"/>
  <c r="I30" i="33"/>
  <c r="J30" i="33"/>
  <c r="F11" i="33"/>
  <c r="F55" i="33"/>
  <c r="J55" i="33" s="1"/>
  <c r="F77" i="33"/>
  <c r="F33" i="33"/>
  <c r="I28" i="33"/>
  <c r="I50" i="33"/>
  <c r="I6" i="33"/>
  <c r="J72" i="33"/>
  <c r="H21" i="34"/>
  <c r="P21" i="34"/>
  <c r="N21" i="34"/>
  <c r="O21" i="34"/>
  <c r="I15" i="33"/>
  <c r="I81" i="33"/>
  <c r="J81" i="33"/>
  <c r="I59" i="33"/>
  <c r="J59" i="33"/>
  <c r="J37" i="33"/>
  <c r="I37" i="33"/>
  <c r="J82" i="33"/>
  <c r="I60" i="33"/>
  <c r="J60" i="33"/>
  <c r="J16" i="33"/>
  <c r="J38" i="33"/>
  <c r="I38" i="33"/>
  <c r="J7" i="33"/>
  <c r="U73" i="23"/>
  <c r="U37" i="23"/>
  <c r="J49" i="33" l="1"/>
  <c r="P8" i="33" s="1"/>
  <c r="I55" i="33"/>
  <c r="I49" i="33" s="1"/>
  <c r="O8" i="33" s="1"/>
  <c r="J77" i="33"/>
  <c r="J71" i="33" s="1"/>
  <c r="P9" i="33" s="1"/>
  <c r="I77" i="33"/>
  <c r="I71" i="33" s="1"/>
  <c r="O9" i="33" s="1"/>
  <c r="J33" i="33"/>
  <c r="J27" i="33" s="1"/>
  <c r="P7" i="33" s="1"/>
  <c r="I33" i="33"/>
  <c r="I27" i="33" s="1"/>
  <c r="O7" i="33" s="1"/>
  <c r="J11" i="33"/>
  <c r="I11" i="33"/>
  <c r="U6" i="23"/>
  <c r="W6" i="23" l="1"/>
  <c r="I65" i="32" s="1"/>
  <c r="J65" i="32" l="1"/>
  <c r="K65" i="32" s="1"/>
  <c r="B37" i="21" s="1"/>
  <c r="D37" i="21" s="1"/>
  <c r="B41" i="21" l="1"/>
  <c r="D41" i="21" s="1"/>
  <c r="B39" i="21"/>
  <c r="B40" i="21"/>
  <c r="M17" i="34"/>
  <c r="D39" i="21" l="1"/>
  <c r="D40" i="21"/>
  <c r="I3" i="32"/>
  <c r="J3" i="32" l="1"/>
  <c r="I20" i="33" l="1"/>
  <c r="J20" i="33"/>
  <c r="J21" i="33"/>
  <c r="I21" i="33"/>
  <c r="K6" i="32"/>
  <c r="K3" i="32"/>
  <c r="B36" i="21" s="1"/>
  <c r="D36" i="21" s="1"/>
  <c r="N6" i="33"/>
  <c r="I19" i="33"/>
  <c r="J19" i="33"/>
  <c r="J5" i="33" l="1"/>
  <c r="I5" i="33"/>
  <c r="O6" i="33" s="1"/>
  <c r="P6" i="33" l="1"/>
  <c r="B38" i="21" s="1"/>
  <c r="D3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Thomas Fauck</author>
  </authors>
  <commentList>
    <comment ref="H3" authorId="0" shapeId="0" xr:uid="{5858B1BA-8EEF-4039-99AC-25501223A71A}">
      <text>
        <r>
          <rPr>
            <b/>
            <sz val="9"/>
            <color indexed="81"/>
            <rFont val="Segoe UI"/>
            <family val="2"/>
          </rPr>
          <t xml:space="preserve">Thomas Fauck:
Färbt sich eine Zelle mit dem Zinsbetrag rot, ist das Anlagegut bereits abgeschrieben. In diesen Fällen ist der abgestimmte Investitions- und Finanzierungsplan vom Leistungsträger auf korrekte Umsetzung zu prüfen.
</t>
        </r>
      </text>
    </comment>
  </commentList>
</comments>
</file>

<file path=xl/sharedStrings.xml><?xml version="1.0" encoding="utf-8"?>
<sst xmlns="http://schemas.openxmlformats.org/spreadsheetml/2006/main" count="2023" uniqueCount="1139">
  <si>
    <t>Bezeichnung</t>
  </si>
  <si>
    <t>Tarif</t>
  </si>
  <si>
    <t>JSZ</t>
  </si>
  <si>
    <t>S 12</t>
  </si>
  <si>
    <t>S 13</t>
  </si>
  <si>
    <t>EG 8</t>
  </si>
  <si>
    <t>EG 5</t>
  </si>
  <si>
    <t>EG 4</t>
  </si>
  <si>
    <t>EG 6</t>
  </si>
  <si>
    <t>S 14</t>
  </si>
  <si>
    <t>EG 1</t>
  </si>
  <si>
    <t>EG 2</t>
  </si>
  <si>
    <t>EG 2 Ü</t>
  </si>
  <si>
    <t>EG 3</t>
  </si>
  <si>
    <t>EG 7</t>
  </si>
  <si>
    <t>EG 10</t>
  </si>
  <si>
    <t>EG 11</t>
  </si>
  <si>
    <t>EG 12</t>
  </si>
  <si>
    <t>EG 13</t>
  </si>
  <si>
    <t>EG 14</t>
  </si>
  <si>
    <t>EG 15</t>
  </si>
  <si>
    <t>EG 15 Ü</t>
  </si>
  <si>
    <t>S 2</t>
  </si>
  <si>
    <t>S 3</t>
  </si>
  <si>
    <t>S 4</t>
  </si>
  <si>
    <t>S 7</t>
  </si>
  <si>
    <t>S 9</t>
  </si>
  <si>
    <t>S 10</t>
  </si>
  <si>
    <t>S 15</t>
  </si>
  <si>
    <t>S 16</t>
  </si>
  <si>
    <t>S 17</t>
  </si>
  <si>
    <t>S 18</t>
  </si>
  <si>
    <t>Gruppe</t>
  </si>
  <si>
    <t>Beschreibung</t>
  </si>
  <si>
    <t>Sozial- und Erziehungsdienst im Bereich des Öffentlichen Dienstes</t>
  </si>
  <si>
    <t>Angestellte des Öffentlichen Dienste im Bereich der Kommunen</t>
  </si>
  <si>
    <t>_KAW999934</t>
  </si>
  <si>
    <t>J</t>
  </si>
  <si>
    <t>_KAW999929</t>
  </si>
  <si>
    <t>b60010a5-6353-4e0e-9df0-d8c6923d27dc</t>
  </si>
  <si>
    <t>Werte &gt;&gt;&gt;</t>
  </si>
  <si>
    <t>Arbeitgeberanteil zur Sozialversicherung</t>
  </si>
  <si>
    <t xml:space="preserve">Quelle: </t>
  </si>
  <si>
    <t>Stand:</t>
  </si>
  <si>
    <t>Kürzel</t>
  </si>
  <si>
    <t>Inhalt</t>
  </si>
  <si>
    <t>Anteil in %</t>
  </si>
  <si>
    <t>KV</t>
  </si>
  <si>
    <t>Krankenversicherung</t>
  </si>
  <si>
    <t>RV</t>
  </si>
  <si>
    <t>Rentenversicherung</t>
  </si>
  <si>
    <t>AV</t>
  </si>
  <si>
    <t>Arbeitslosenversicherung</t>
  </si>
  <si>
    <t>PV</t>
  </si>
  <si>
    <t>Pflegeversicherung</t>
  </si>
  <si>
    <t>hälftig AG und AN</t>
  </si>
  <si>
    <t>Insolvenzgeldumlage</t>
  </si>
  <si>
    <t>U2</t>
  </si>
  <si>
    <t>Mutterschaftsaufwendungen</t>
  </si>
  <si>
    <t>U3</t>
  </si>
  <si>
    <t>Gesamt</t>
  </si>
  <si>
    <t>S 11a</t>
  </si>
  <si>
    <t>S 11b</t>
  </si>
  <si>
    <t>S 8a</t>
  </si>
  <si>
    <t>S 8b</t>
  </si>
  <si>
    <t>E 9c</t>
  </si>
  <si>
    <t>E 9b</t>
  </si>
  <si>
    <t>E 9a</t>
  </si>
  <si>
    <t>E 7a</t>
  </si>
  <si>
    <t>EG 9c</t>
  </si>
  <si>
    <t>EG 9b</t>
  </si>
  <si>
    <t>EG 9a</t>
  </si>
  <si>
    <t>EG 1</t>
  </si>
  <si>
    <t>EG 2</t>
  </si>
  <si>
    <t>EG 3</t>
  </si>
  <si>
    <t>EG 4</t>
  </si>
  <si>
    <t>EG 5</t>
  </si>
  <si>
    <t>EG 6</t>
  </si>
  <si>
    <t>EG 7</t>
  </si>
  <si>
    <t>EG 8</t>
  </si>
  <si>
    <t>EG 9</t>
  </si>
  <si>
    <t>EG 10</t>
  </si>
  <si>
    <t>EG 11</t>
  </si>
  <si>
    <t>EG 12</t>
  </si>
  <si>
    <t>EG 13</t>
  </si>
  <si>
    <t>Peko-Rechner</t>
  </si>
  <si>
    <t>S 18</t>
  </si>
  <si>
    <t>S 17</t>
  </si>
  <si>
    <t>S 16</t>
  </si>
  <si>
    <t>S 15</t>
  </si>
  <si>
    <t>S 14</t>
  </si>
  <si>
    <t>S 13</t>
  </si>
  <si>
    <t>S 12</t>
  </si>
  <si>
    <t>S 11b</t>
  </si>
  <si>
    <t>S 11a</t>
  </si>
  <si>
    <t>S 10</t>
  </si>
  <si>
    <t>S 9</t>
  </si>
  <si>
    <t>S 8b</t>
  </si>
  <si>
    <t>S 8a</t>
  </si>
  <si>
    <t>S 7</t>
  </si>
  <si>
    <t>S 4</t>
  </si>
  <si>
    <t>S 3</t>
  </si>
  <si>
    <t>S 2</t>
  </si>
  <si>
    <t>TVL_S</t>
  </si>
  <si>
    <t>K 2</t>
  </si>
  <si>
    <t>K 3</t>
  </si>
  <si>
    <t>K 4</t>
  </si>
  <si>
    <t>K 5</t>
  </si>
  <si>
    <t>K 6</t>
  </si>
  <si>
    <t>K 7</t>
  </si>
  <si>
    <t>K 8</t>
  </si>
  <si>
    <t>K 9</t>
  </si>
  <si>
    <t>K 10</t>
  </si>
  <si>
    <t>K 11</t>
  </si>
  <si>
    <t>K 12</t>
  </si>
  <si>
    <t>K 13</t>
  </si>
  <si>
    <t>K 14</t>
  </si>
  <si>
    <t>Kirchliche Arbeitnehmerinnen Diakonie</t>
  </si>
  <si>
    <t>AVR</t>
  </si>
  <si>
    <t>AVB_Parität</t>
  </si>
  <si>
    <t xml:space="preserve">A </t>
  </si>
  <si>
    <t xml:space="preserve">B </t>
  </si>
  <si>
    <t xml:space="preserve">C </t>
  </si>
  <si>
    <t xml:space="preserve">D </t>
  </si>
  <si>
    <t xml:space="preserve">E </t>
  </si>
  <si>
    <t xml:space="preserve">F </t>
  </si>
  <si>
    <t xml:space="preserve">G </t>
  </si>
  <si>
    <t xml:space="preserve">H </t>
  </si>
  <si>
    <t>KTD</t>
  </si>
  <si>
    <t>Kirchlicher Tarifvertrag Diakonie</t>
  </si>
  <si>
    <t>Arbeitsvertragsbedingungen des Paritätischen Wohlfahrtsverbandes</t>
  </si>
  <si>
    <t>DRK</t>
  </si>
  <si>
    <t>E 15Ü</t>
  </si>
  <si>
    <t>E 15</t>
  </si>
  <si>
    <t>E 14</t>
  </si>
  <si>
    <t>E 13</t>
  </si>
  <si>
    <t>E 12</t>
  </si>
  <si>
    <t>E 11</t>
  </si>
  <si>
    <t>E 10</t>
  </si>
  <si>
    <t>E 9</t>
  </si>
  <si>
    <t>E 8</t>
  </si>
  <si>
    <t>E 7</t>
  </si>
  <si>
    <t>E 6</t>
  </si>
  <si>
    <t>E 6a</t>
  </si>
  <si>
    <t>E 6b</t>
  </si>
  <si>
    <t>E 5</t>
  </si>
  <si>
    <t>E 4</t>
  </si>
  <si>
    <t>E 3</t>
  </si>
  <si>
    <t>E 2</t>
  </si>
  <si>
    <t>E 1</t>
  </si>
  <si>
    <t>Arbeitsvertragsrichtlinien für Einrichtungen der Diakonie</t>
  </si>
  <si>
    <t xml:space="preserve">S 18 </t>
  </si>
  <si>
    <t xml:space="preserve">S 17 </t>
  </si>
  <si>
    <t xml:space="preserve">S 16 Ü </t>
  </si>
  <si>
    <t xml:space="preserve">S 16 </t>
  </si>
  <si>
    <t xml:space="preserve">S 15 </t>
  </si>
  <si>
    <t xml:space="preserve">S 14 </t>
  </si>
  <si>
    <t xml:space="preserve">S 13 Ü </t>
  </si>
  <si>
    <t xml:space="preserve">S 13 </t>
  </si>
  <si>
    <t xml:space="preserve">S 12 </t>
  </si>
  <si>
    <t xml:space="preserve">S 11b </t>
  </si>
  <si>
    <t xml:space="preserve">S 11a </t>
  </si>
  <si>
    <t xml:space="preserve">S 9 </t>
  </si>
  <si>
    <t xml:space="preserve">S 8b </t>
  </si>
  <si>
    <t xml:space="preserve">S 8a </t>
  </si>
  <si>
    <t xml:space="preserve">S 7 </t>
  </si>
  <si>
    <t xml:space="preserve">S 4 </t>
  </si>
  <si>
    <t xml:space="preserve">S 3 </t>
  </si>
  <si>
    <t xml:space="preserve">S 2 </t>
  </si>
  <si>
    <t>Deutsches Rotes Kreuz</t>
  </si>
  <si>
    <t>Verwaltung</t>
  </si>
  <si>
    <t>Küchenpers.</t>
  </si>
  <si>
    <t>Hauswirtschaft</t>
  </si>
  <si>
    <t>Techn. Personal</t>
  </si>
  <si>
    <t>Nachtwache</t>
  </si>
  <si>
    <t>Rufbereitschaft</t>
  </si>
  <si>
    <t>Nachtbereitschaft</t>
  </si>
  <si>
    <t>1.1</t>
  </si>
  <si>
    <t>1.1.1</t>
  </si>
  <si>
    <t>1.2</t>
  </si>
  <si>
    <t>2.1</t>
  </si>
  <si>
    <t>2.3</t>
  </si>
  <si>
    <t>2.2</t>
  </si>
  <si>
    <t>3.2</t>
  </si>
  <si>
    <t>3.1</t>
  </si>
  <si>
    <t>2.4</t>
  </si>
  <si>
    <t>2.5</t>
  </si>
  <si>
    <t>Sonstiges Pers.</t>
  </si>
  <si>
    <t>6.2</t>
  </si>
  <si>
    <t>6.1</t>
  </si>
  <si>
    <t>6.3</t>
  </si>
  <si>
    <t>5.1</t>
  </si>
  <si>
    <t>5.2</t>
  </si>
  <si>
    <t>5.3</t>
  </si>
  <si>
    <t>Ziffer</t>
  </si>
  <si>
    <t>4.1</t>
  </si>
  <si>
    <t>Pflegefachkräfte</t>
  </si>
  <si>
    <t>Sozpäd. Assistent.</t>
  </si>
  <si>
    <t>4.4</t>
  </si>
  <si>
    <t>4.5</t>
  </si>
  <si>
    <t>Praktikantinnen</t>
  </si>
  <si>
    <t>Funktion</t>
  </si>
  <si>
    <t>Pflegedienste</t>
  </si>
  <si>
    <t>Wirtschaftsdienst</t>
  </si>
  <si>
    <t>Erziehung_und_Betr.</t>
  </si>
  <si>
    <t>Leitung_Verw.</t>
  </si>
  <si>
    <t>Grp._übergr._Dst.</t>
  </si>
  <si>
    <t>Sonstiges_Pers.</t>
  </si>
  <si>
    <t>Arbeitsvorbereit.</t>
  </si>
  <si>
    <t>Gruppenpers. (WfbM)</t>
  </si>
  <si>
    <t>Psychologinnen</t>
  </si>
  <si>
    <t>Beitragsbemessungsgrenze RV/ AV</t>
  </si>
  <si>
    <t>Beitragsbemessungsgrenze KV/ PV</t>
  </si>
  <si>
    <t>Beschäftigungsbeginn:</t>
  </si>
  <si>
    <t>%-Satz JSZ</t>
  </si>
  <si>
    <t>AVR Caritas Anl. 33</t>
  </si>
  <si>
    <t>Caritas_Anl._33</t>
  </si>
  <si>
    <t>Strukturblatt</t>
  </si>
  <si>
    <t>1.</t>
  </si>
  <si>
    <t>Allgemeine Angaben</t>
  </si>
  <si>
    <t>Name des Leistungsangebotes</t>
  </si>
  <si>
    <t>Name</t>
  </si>
  <si>
    <t>1.1.2</t>
  </si>
  <si>
    <t>Straße</t>
  </si>
  <si>
    <t>1.1.3</t>
  </si>
  <si>
    <t>PLZ / Ort</t>
  </si>
  <si>
    <t>1.1.4</t>
  </si>
  <si>
    <t>Landkreis / kreisfreie Stadt</t>
  </si>
  <si>
    <t>1.1.5</t>
  </si>
  <si>
    <t>Telefonnummer</t>
  </si>
  <si>
    <t>1.1.6</t>
  </si>
  <si>
    <t>Faxnummer</t>
  </si>
  <si>
    <t>1.1.7</t>
  </si>
  <si>
    <t>e-mail</t>
  </si>
  <si>
    <t>1.1.8</t>
  </si>
  <si>
    <t>Standorte, ggf. Anlage beifügen</t>
  </si>
  <si>
    <t>Name des Leistungserbringers</t>
  </si>
  <si>
    <t>1.2.1</t>
  </si>
  <si>
    <t>1.2.2</t>
  </si>
  <si>
    <t>1.2.3</t>
  </si>
  <si>
    <t>1.2.4</t>
  </si>
  <si>
    <t>1.2.5</t>
  </si>
  <si>
    <t>1.2.6</t>
  </si>
  <si>
    <t>1.2.7</t>
  </si>
  <si>
    <t>Rechtsform (z.B. gGmbH, e.V.)</t>
  </si>
  <si>
    <t>1.2.8</t>
  </si>
  <si>
    <t>Status *)</t>
  </si>
  <si>
    <t>freigemeinnützig</t>
  </si>
  <si>
    <t>öffentlich-rechtlich</t>
  </si>
  <si>
    <t>privatgewerblich</t>
  </si>
  <si>
    <t>1.2.9</t>
  </si>
  <si>
    <t>Verbandszugehörigkeit zu *)</t>
  </si>
  <si>
    <t>AWO</t>
  </si>
  <si>
    <t>Caritas</t>
  </si>
  <si>
    <t>DPWV</t>
  </si>
  <si>
    <t>DW</t>
  </si>
  <si>
    <t>bpa</t>
  </si>
  <si>
    <t>APH</t>
  </si>
  <si>
    <t>Forum Sozial</t>
  </si>
  <si>
    <t>keine</t>
  </si>
  <si>
    <t>Sonstige:**)</t>
  </si>
  <si>
    <t>*) entsprechendes ankreuzen</t>
  </si>
  <si>
    <t>**) bitte Namen und Anschrift eingeben</t>
  </si>
  <si>
    <t>F2018</t>
  </si>
  <si>
    <t>Az.:</t>
  </si>
  <si>
    <t>Name:</t>
  </si>
  <si>
    <t>Straße:</t>
  </si>
  <si>
    <t>PLZ / Ort:</t>
  </si>
  <si>
    <t xml:space="preserve">Telefon / Fax </t>
  </si>
  <si>
    <t>Email - Adresse</t>
  </si>
  <si>
    <t>Telefon / Fax</t>
  </si>
  <si>
    <t>Landkreis / kreisfreie Stadt:</t>
  </si>
  <si>
    <t xml:space="preserve">Leistungsart nach dem SGB IX: </t>
  </si>
  <si>
    <t xml:space="preserve">Faktoren für die Kalkulation </t>
  </si>
  <si>
    <t xml:space="preserve">  Instandhaltungsatz pauschal in %</t>
  </si>
  <si>
    <t xml:space="preserve">  EK - Zinsatz </t>
  </si>
  <si>
    <t xml:space="preserve">  Inventarpauschale: Afa-Satz</t>
  </si>
  <si>
    <t xml:space="preserve">  Inventarpauschale: Nutzungsdauer</t>
  </si>
  <si>
    <t>NEU</t>
  </si>
  <si>
    <t>bisher</t>
  </si>
  <si>
    <t>Differenz in %</t>
  </si>
  <si>
    <t xml:space="preserve">  Basiswert EK-Zins Inverntar in %</t>
  </si>
  <si>
    <t>Der Unterzeichner versichert mit seiner Unterschrift, dass keine Änderungen an hinterlegten Formeln oder anderen fest hinterlegten und geschützten Angaben, ohne ausdrücklichen Hinweis und entsprechende Kennzeichnung und Erläuterung, vorgenommen wurden.</t>
  </si>
  <si>
    <t>Für den Leistungserbringer:</t>
  </si>
  <si>
    <t>Ort, Datum</t>
  </si>
  <si>
    <t>Unterschrift / Stempel</t>
  </si>
  <si>
    <t>Antragsjahr</t>
  </si>
  <si>
    <t>Vereinbarte Investitionsvorhaben¹</t>
  </si>
  <si>
    <t>mit (Träger der Eingliederungshilfe)</t>
  </si>
  <si>
    <t>am</t>
  </si>
  <si>
    <r>
      <t>Anschaffungs- Herstelljahr /</t>
    </r>
    <r>
      <rPr>
        <b/>
        <sz val="10"/>
        <rFont val="Arial"/>
        <family val="2"/>
      </rPr>
      <t xml:space="preserve"> Afa-Beginn </t>
    </r>
    <r>
      <rPr>
        <b/>
        <sz val="9"/>
        <color indexed="10"/>
        <rFont val="Arial"/>
        <family val="2"/>
      </rPr>
      <t>**</t>
    </r>
  </si>
  <si>
    <r>
      <t xml:space="preserve">Anschaffungs- oder Herstellungs-kosten </t>
    </r>
    <r>
      <rPr>
        <b/>
        <sz val="9"/>
        <color indexed="10"/>
        <rFont val="Arial"/>
        <family val="2"/>
      </rPr>
      <t>***</t>
    </r>
  </si>
  <si>
    <t xml:space="preserve"> davon:          vereinbarte Grundstücke</t>
  </si>
  <si>
    <r>
      <t xml:space="preserve">Übergangs-regelung lt. Ziffer 3.4.13 AVV </t>
    </r>
    <r>
      <rPr>
        <b/>
        <u/>
        <sz val="9"/>
        <rFont val="Arial"/>
        <family val="2"/>
      </rPr>
      <t xml:space="preserve">Verzinsung Grundstücke </t>
    </r>
    <r>
      <rPr>
        <b/>
        <sz val="9"/>
        <color indexed="10"/>
        <rFont val="Arial"/>
        <family val="2"/>
      </rPr>
      <t xml:space="preserve"> Bis 31.12.2015 für Altfälle</t>
    </r>
  </si>
  <si>
    <t>finanziert mit:</t>
  </si>
  <si>
    <t xml:space="preserve">Rest-Laufzeit </t>
  </si>
  <si>
    <t>jährliche Abschreibung</t>
  </si>
  <si>
    <t>RBW-EK (Verzinsung)</t>
  </si>
  <si>
    <t>RBW - EK (ohne Verzinsung)</t>
  </si>
  <si>
    <t>RBW öff. Fördermittel</t>
  </si>
  <si>
    <t>Summe Restdarlehen aus Blatt "Darlehen"</t>
  </si>
  <si>
    <t>Eigenkapital mit EK-Verzinsung</t>
  </si>
  <si>
    <t>Eigenkapital ohne EK-Verzinsung</t>
  </si>
  <si>
    <t>langfristigen Darlehen</t>
  </si>
  <si>
    <t>Gesamtsummen</t>
  </si>
  <si>
    <t>a) je Gebäude und zu Gebäuden gehörende technische Anlage</t>
  </si>
  <si>
    <t>b) Technische Anlagen</t>
  </si>
  <si>
    <r>
      <t>c) Inventar (</t>
    </r>
    <r>
      <rPr>
        <b/>
        <sz val="10"/>
        <color indexed="10"/>
        <rFont val="Arial"/>
        <family val="2"/>
      </rPr>
      <t>*</t>
    </r>
    <r>
      <rPr>
        <b/>
        <sz val="10"/>
        <rFont val="Arial"/>
        <family val="2"/>
      </rPr>
      <t>)</t>
    </r>
  </si>
  <si>
    <t>Inventarpauschale (aus Blatt "Basisdaten")</t>
  </si>
  <si>
    <r>
      <t>d) Kraftfahrzeuge (</t>
    </r>
    <r>
      <rPr>
        <b/>
        <sz val="10"/>
        <color indexed="10"/>
        <rFont val="Arial"/>
        <family val="2"/>
      </rPr>
      <t>**</t>
    </r>
    <r>
      <rPr>
        <b/>
        <sz val="10"/>
        <rFont val="Arial"/>
        <family val="2"/>
      </rPr>
      <t>)</t>
    </r>
  </si>
  <si>
    <t>e) GWG</t>
  </si>
  <si>
    <r>
      <t>¹</t>
    </r>
    <r>
      <rPr>
        <sz val="10"/>
        <rFont val="Arial"/>
        <family val="2"/>
      </rPr>
      <t xml:space="preserve"> einschließlich Angabe des Standortes</t>
    </r>
  </si>
  <si>
    <r>
      <t>*</t>
    </r>
    <r>
      <rPr>
        <sz val="10"/>
        <rFont val="Arial"/>
        <family val="2"/>
      </rPr>
      <t xml:space="preserve"> </t>
    </r>
    <r>
      <rPr>
        <sz val="10"/>
        <rFont val="Arial"/>
        <family val="2"/>
      </rPr>
      <t>Sofern eine Inventarpauschale pro Platz vereinbart werden soll, kann die Erfassung der Pauschale über der Zelle H39 im Basisblatt erfolgen.</t>
    </r>
  </si>
  <si>
    <r>
      <t>**</t>
    </r>
    <r>
      <rPr>
        <sz val="10"/>
        <rFont val="Arial"/>
        <family val="2"/>
      </rPr>
      <t xml:space="preserve"> Das Anschaffungs- und Herstelljahr bezeichnet das erste Jahr der Abschreibung mit Berücksichtigung in der Vergütung. Es muss keine Identität zum der realen Anschaffungszeitpunkt gegeben sein.</t>
    </r>
  </si>
  <si>
    <r>
      <t>***</t>
    </r>
    <r>
      <rPr>
        <sz val="10"/>
        <rFont val="Arial"/>
        <family val="2"/>
      </rPr>
      <t xml:space="preserve"> Im Bereich der KFZ bitte nur den Anteil der Anschaffungs- und Herstellkosten angeben, der für </t>
    </r>
    <r>
      <rPr>
        <sz val="10"/>
        <color rgb="FFFF0000"/>
        <rFont val="Arial"/>
        <family val="2"/>
      </rPr>
      <t>das Leistungsangebot</t>
    </r>
    <r>
      <rPr>
        <sz val="10"/>
        <rFont val="Arial"/>
        <family val="2"/>
      </rPr>
      <t xml:space="preserve"> geltend gemacht wird. Wird das KFZ nur zu 50 Prozent</t>
    </r>
  </si>
  <si>
    <r>
      <t xml:space="preserve">     </t>
    </r>
    <r>
      <rPr>
        <sz val="10"/>
        <color rgb="FFFF0000"/>
        <rFont val="Arial"/>
        <family val="2"/>
      </rPr>
      <t>vom Leistungsangebot</t>
    </r>
    <r>
      <rPr>
        <sz val="10"/>
        <rFont val="Arial"/>
        <family val="2"/>
      </rPr>
      <t xml:space="preserve"> genutzt, werden entsprechend 50 % der Anschaffungs- und Herstellkosten erfasst.</t>
    </r>
  </si>
  <si>
    <t xml:space="preserve">     In der Spalte vereinbarte Investitionsvorhaben tragen Sie als Text das Kennzeichen, evtl das Kennzeichen eines zu ersetzenden KFZ und den Nutzungsanteil ein</t>
  </si>
  <si>
    <t xml:space="preserve">     Bsp: KI-KI-502 ; Ersatz für KI-KI - 501; Anteil 100%</t>
  </si>
  <si>
    <r>
      <t xml:space="preserve">Abgestimmter Miet- und / oder Leasing-vertrag ist beigefügt                 </t>
    </r>
    <r>
      <rPr>
        <b/>
        <u/>
        <sz val="10"/>
        <rFont val="Arial"/>
        <family val="2"/>
      </rPr>
      <t xml:space="preserve"> (</t>
    </r>
    <r>
      <rPr>
        <b/>
        <u/>
        <sz val="14"/>
        <rFont val="Arial"/>
        <family val="2"/>
      </rPr>
      <t>X</t>
    </r>
    <r>
      <rPr>
        <b/>
        <u/>
        <sz val="10"/>
        <rFont val="Arial"/>
        <family val="2"/>
      </rPr>
      <t xml:space="preserve"> für ja)</t>
    </r>
  </si>
  <si>
    <r>
      <t xml:space="preserve">Es besteht eine unmittelbare oder mittelbare persönliche, sachliche oder wirtschaftliche Verflechtung der Vertragsparteien           </t>
    </r>
    <r>
      <rPr>
        <b/>
        <u/>
        <sz val="10"/>
        <rFont val="Arial"/>
        <family val="2"/>
      </rPr>
      <t xml:space="preserve"> </t>
    </r>
    <r>
      <rPr>
        <b/>
        <u/>
        <sz val="14"/>
        <rFont val="Arial"/>
        <family val="2"/>
      </rPr>
      <t xml:space="preserve">(X </t>
    </r>
    <r>
      <rPr>
        <b/>
        <u/>
        <sz val="10"/>
        <rFont val="Arial"/>
        <family val="2"/>
      </rPr>
      <t>für Ja)</t>
    </r>
  </si>
  <si>
    <t>monatlich</t>
  </si>
  <si>
    <t>jährlich</t>
  </si>
  <si>
    <t>a) Mietobjekte (mit Anschrift)</t>
  </si>
  <si>
    <t>b) Pacht- Erbpachtobjekte (mit Anschrift)</t>
  </si>
  <si>
    <t>AHK</t>
  </si>
  <si>
    <t>Baujahr</t>
  </si>
  <si>
    <t>Index</t>
  </si>
  <si>
    <t>Instandhaltung</t>
  </si>
  <si>
    <t xml:space="preserve">
Kosten
(bei Gebäuden Nettokaltmiete)</t>
  </si>
  <si>
    <t xml:space="preserve">noch zu tilgen¹: </t>
  </si>
  <si>
    <t>Zinsen im Ver-einbarungs-zeitraum</t>
  </si>
  <si>
    <t>Jahr</t>
  </si>
  <si>
    <t>Betrag</t>
  </si>
  <si>
    <t xml:space="preserve">c) Inventar </t>
  </si>
  <si>
    <t>d) Kraftfahrzeuge</t>
  </si>
  <si>
    <t>¹ Darlehnsstand am Tag vor Beginn des Vereinbarungszeitraums</t>
  </si>
  <si>
    <t>Kostenart</t>
  </si>
  <si>
    <t>Sonstiges Personal</t>
  </si>
  <si>
    <t>Geschäftsbedarf</t>
  </si>
  <si>
    <t>Portokosten</t>
  </si>
  <si>
    <t>Reisekosten</t>
  </si>
  <si>
    <t>Beratungs- und Prüf-ungskosten, Gerichts- und Anwaltsgebühren</t>
  </si>
  <si>
    <t>Sachkosten der
Zentralverwaltung</t>
  </si>
  <si>
    <r>
      <t xml:space="preserve">Sonstiges
</t>
    </r>
    <r>
      <rPr>
        <sz val="8"/>
        <rFont val="Arial"/>
        <family val="2"/>
      </rPr>
      <t>(bitte erläutern)</t>
    </r>
  </si>
  <si>
    <t>Grundstücksabgaben</t>
  </si>
  <si>
    <t>Versicherungsbeiträge</t>
  </si>
  <si>
    <t>7.1</t>
  </si>
  <si>
    <t>Betriebskosten</t>
  </si>
  <si>
    <t>7.2</t>
  </si>
  <si>
    <t>Kfz.-Steuern/
Kfz.-Versicherung</t>
  </si>
  <si>
    <t>7.3</t>
  </si>
  <si>
    <t>Basisleistung</t>
  </si>
  <si>
    <t>Letzte Vergütungsvereinbarung vom:</t>
  </si>
  <si>
    <t>Baukostenindex gemäß § 85 Abs.3 SGB IV</t>
  </si>
  <si>
    <t>EK-Zinssatz</t>
  </si>
  <si>
    <t>Anmerkung:</t>
  </si>
  <si>
    <t>Der Baukostenindex des jeweiligen Jahres wird im Folgejahr bekannt gegeben, und hat Gültigkeit für das dem Folgejahr
folgende Jahr.
Beispiel: Der Baukostenindex 2009 wird in 2010 bekannt-gegeben und hat Gültigkeit für das Jahr 2011</t>
  </si>
  <si>
    <t>festverzinsliche Wertpapiere inländischer Emittenten</t>
  </si>
  <si>
    <t>festverzinsl. Wertpapiere inländischer Emittenten
Ermittlung aus den Monatswerten</t>
  </si>
  <si>
    <t>Herstellungs-
jahr</t>
  </si>
  <si>
    <t>gilt für das Jahr</t>
  </si>
  <si>
    <t>Index - Basis = 2015</t>
  </si>
  <si>
    <t>Index - Basis = 2010</t>
  </si>
  <si>
    <t>Index (1914 in EUR)</t>
  </si>
  <si>
    <t>gilt für Jahr</t>
  </si>
  <si>
    <t>5 -Jahreswerte gem. 3.4.11 AVV-SH</t>
  </si>
  <si>
    <t>Monat</t>
  </si>
  <si>
    <t>Prozent-Monat</t>
  </si>
  <si>
    <t>Quelle:</t>
  </si>
  <si>
    <t>https://www.destatis.de/DE/Publikationen/Thematisch/Preise/Baupreise/BauwirtschaftPreise.html</t>
  </si>
  <si>
    <t>Link:</t>
  </si>
  <si>
    <t>Preisindex für den Neubau von Wohngebäuden</t>
  </si>
  <si>
    <t>Wöchentliche Arbeitszeit:</t>
  </si>
  <si>
    <t>Urlaubstage:</t>
  </si>
  <si>
    <t>Zu Ziffer 9 der Kalkulationsgrundlage: Instandhaltung</t>
  </si>
  <si>
    <t>Anmerkung: Die Angaben werden automatisch aus anderen Blättern übernommen!</t>
  </si>
  <si>
    <t xml:space="preserve">Gemäß vereinbarten Investitionsvorhaben Instandhaltung und Instandsetzung für </t>
  </si>
  <si>
    <t>An-schaffungs-/ Her-stellungs-jahr</t>
  </si>
  <si>
    <t>Stamm-versicherungs-summe</t>
  </si>
  <si>
    <t xml:space="preserve">Anschaffungs- oder Herstellungs-kosten </t>
  </si>
  <si>
    <t>Baukosten-index Herstellungs-jahr</t>
  </si>
  <si>
    <t>lt. Anlage</t>
  </si>
  <si>
    <t>Summe a) zu Ziffer 9.1 :</t>
  </si>
  <si>
    <t>Summe b) zu Ziffer 9.2:</t>
  </si>
  <si>
    <t>c) Inventar (Pauschalwertansatz*)</t>
  </si>
  <si>
    <t>Summe c) zu Ziffer 9.3:</t>
  </si>
  <si>
    <t>d) Kraftfahrzeuge (Pauschalwertansatz*)</t>
  </si>
  <si>
    <t>Summe d) zu Ziffer 9.4:</t>
  </si>
  <si>
    <t>e) Mietobjekte</t>
  </si>
  <si>
    <t>Jährliche Nettokaltmiete</t>
  </si>
  <si>
    <t>Summe e) zu Ziffer 9.5:</t>
  </si>
  <si>
    <t>In Einzelfällen, bei denen nachgewiesen wird, dass die Kosten für die Instandhaltung höher sind, kann eine gesonderte Vereinbarung getroffen werden.</t>
  </si>
  <si>
    <t>Bemerkungen</t>
  </si>
  <si>
    <t>3.3</t>
  </si>
  <si>
    <t>3.4</t>
  </si>
  <si>
    <t>3.5</t>
  </si>
  <si>
    <t>Index - Basis = 2005 (nachricht-lich)</t>
  </si>
  <si>
    <t>Nettojahres-
arbeitszeit (VZÄ)</t>
  </si>
  <si>
    <t>allein durch AG; Höhe wird durch KK bestimmt</t>
  </si>
  <si>
    <t>Kalkulation der Basisleistung</t>
  </si>
  <si>
    <t>Kostengruppe</t>
  </si>
  <si>
    <t>Anzahl Stellen 
(Vollzeitkräfte)</t>
  </si>
  <si>
    <t>Stellenschlüsel</t>
  </si>
  <si>
    <t>Personalkosten
 in €</t>
  </si>
  <si>
    <t>externe Vergabe
 in €</t>
  </si>
  <si>
    <t>Erläuterung</t>
  </si>
  <si>
    <t>Angebot 
Leistungsträger
in €</t>
  </si>
  <si>
    <t>Personalkosten</t>
  </si>
  <si>
    <t>Summe Personalkosten</t>
  </si>
  <si>
    <t>Overhead</t>
  </si>
  <si>
    <t>gesetzliche Vorgaben</t>
  </si>
  <si>
    <t>Datenschutz</t>
  </si>
  <si>
    <t>Qualitätssicherung</t>
  </si>
  <si>
    <t>Arbeitnehmermitbestimmung</t>
  </si>
  <si>
    <t>Sachkosten</t>
  </si>
  <si>
    <t>Parameter</t>
  </si>
  <si>
    <t>Sachkosten
 in €</t>
  </si>
  <si>
    <t>Angebot Leistungsträger
in €</t>
  </si>
  <si>
    <t>Summe Partizipation und Gesetzliche Vorgaben</t>
  </si>
  <si>
    <t>Partizipation</t>
  </si>
  <si>
    <t>Bewohnerbeirat</t>
  </si>
  <si>
    <t>Werkstattrat</t>
  </si>
  <si>
    <t>Frauenbeauftragte</t>
  </si>
  <si>
    <t>sonstige Aufwendungen zur Unterstützung der Partizipation</t>
  </si>
  <si>
    <t>Gesetzliche Vorgaben</t>
  </si>
  <si>
    <t>Hygiene, Reinigung, Infektionsschutz</t>
  </si>
  <si>
    <t>technische Prüfungen</t>
  </si>
  <si>
    <t>Betriebs-verwaltung</t>
  </si>
  <si>
    <t>Beiträge zu Spitzenverbänden</t>
  </si>
  <si>
    <t>Fuhrpark</t>
  </si>
  <si>
    <r>
      <rPr>
        <b/>
        <u/>
        <sz val="10"/>
        <rFont val="Arial"/>
        <family val="2"/>
      </rPr>
      <t>pauschale</t>
    </r>
    <r>
      <rPr>
        <b/>
        <sz val="10"/>
        <rFont val="Arial"/>
        <family val="2"/>
      </rPr>
      <t xml:space="preserve"> Berechnung der Sachkosten 
optional zur Einzeldarstellung</t>
    </r>
  </si>
  <si>
    <t>Investitionskosten</t>
  </si>
  <si>
    <t>Summe
FK-Zinsen aus Blatt "Darlehen"</t>
  </si>
  <si>
    <t>Bewirtschaft-ungskosten</t>
  </si>
  <si>
    <t>Summe Basisleistung:</t>
  </si>
  <si>
    <t>Wert letzte
Vereinbarung
in €</t>
  </si>
  <si>
    <r>
      <t>Summe Sachkosten Einzeldarstellung</t>
    </r>
    <r>
      <rPr>
        <b/>
        <sz val="10"/>
        <color theme="0"/>
        <rFont val="Arial"/>
        <family val="2"/>
      </rPr>
      <t xml:space="preserve"> - ACHTUNG nur besondere Wohnformen/ Wo Prozentuale Verteilung KDU u. Fachfläche?</t>
    </r>
  </si>
  <si>
    <t>AN-Mitbestimmung</t>
  </si>
  <si>
    <t>7.4</t>
  </si>
  <si>
    <t>mon. Betrag/ VZÄ</t>
  </si>
  <si>
    <t>Anmerkung</t>
  </si>
  <si>
    <t>Spalte1</t>
  </si>
  <si>
    <t>Jahres-
sonder-
zahlung</t>
  </si>
  <si>
    <t>Ergebnis</t>
  </si>
  <si>
    <t>Ermittlung der Feiertage in Schleswig-Holstein</t>
  </si>
  <si>
    <t xml:space="preserve">Feiertage, die immer auf einen Arbeitstag fallen </t>
  </si>
  <si>
    <t>Jahresarbeitszeit einer Vollzeitkraft</t>
  </si>
  <si>
    <t>Tage</t>
  </si>
  <si>
    <t>Stunden</t>
  </si>
  <si>
    <t>(volle Berücksichtigung mit 1,0 pro Tag)</t>
  </si>
  <si>
    <t>Tage/ Jahr</t>
  </si>
  <si>
    <t>Karfreitag</t>
  </si>
  <si>
    <t>Woche</t>
  </si>
  <si>
    <t>Ostermontag</t>
  </si>
  <si>
    <t>Ø tägliche Arbeitszeit</t>
  </si>
  <si>
    <t>Christi Himmelfahrt</t>
  </si>
  <si>
    <t>Pfingstmontag</t>
  </si>
  <si>
    <t>Bruttoarbeitszeit/ Jahr</t>
  </si>
  <si>
    <t>Summe</t>
  </si>
  <si>
    <t>Feiertage, die auch auf Samstage oder Sonntage fallen können</t>
  </si>
  <si>
    <t>(anteilige Berücksichtigung mit 5/7 pro Tag)</t>
  </si>
  <si>
    <t>Feiertage</t>
  </si>
  <si>
    <t>Neujahrstag</t>
  </si>
  <si>
    <t>Tag der Arbeit (01.05.)</t>
  </si>
  <si>
    <t>Erkrankungen, Kur-, Heilverfahren,</t>
  </si>
  <si>
    <t>Tag der deutschen Einheit (03.10.)</t>
  </si>
  <si>
    <t>Sanatoriumsaufenthalte (einschließlich</t>
  </si>
  <si>
    <t>Reformationstag (31.10.)</t>
  </si>
  <si>
    <t>Nachkuren)</t>
  </si>
  <si>
    <t>Heiligabend</t>
  </si>
  <si>
    <t>1. Weihnachtstag</t>
  </si>
  <si>
    <t xml:space="preserve">Samstage </t>
  </si>
  <si>
    <t>2. Weihnachtstag</t>
  </si>
  <si>
    <t>Sonntage</t>
  </si>
  <si>
    <t>Silvester</t>
  </si>
  <si>
    <t>Gesamtabzug durch Feiertage</t>
  </si>
  <si>
    <t>Nettoarbeitstage</t>
  </si>
  <si>
    <t>Name des Leistungsangebotes:</t>
  </si>
  <si>
    <t>Vorgeschlagener Verein-
barungszeitraum (von … bis):</t>
  </si>
  <si>
    <t>Sozialpäd. Assist.</t>
  </si>
  <si>
    <t>Leitung gesamt</t>
  </si>
  <si>
    <t>Gesamtsumme:</t>
  </si>
  <si>
    <t>BFD, FSJ</t>
  </si>
  <si>
    <t>Kein Tarif</t>
  </si>
  <si>
    <t>Keine Tarifbindung</t>
  </si>
  <si>
    <t>Ohne_Tarif</t>
  </si>
  <si>
    <t>davon Investitionsaufwendungen</t>
  </si>
  <si>
    <t>Zulagen nominal</t>
  </si>
  <si>
    <t>Zulagen prozentual</t>
  </si>
  <si>
    <t>%</t>
  </si>
  <si>
    <t>Jahressonder-zahlung
[gem. VZÄ-Anteil]
- jährlich -</t>
  </si>
  <si>
    <t>AG-Anteil
KV/ PV
[gem. VZÄ-Anteil]
- jährlich -</t>
  </si>
  <si>
    <t>AG-Anteil
ZV
[gem. VZÄ-Anteil]
- jährlich -</t>
  </si>
  <si>
    <t>Entgelt
[gem. VZÄ-Anteil]
- monatlich -</t>
  </si>
  <si>
    <t>Zulagen
[gem. VZÄ-Anteil]
- jährlich -</t>
  </si>
  <si>
    <t xml:space="preserve">
Funktion
- Auswahl -</t>
  </si>
  <si>
    <t xml:space="preserve">
Tätigkeit/ Ausbildung
- Auswahl -</t>
  </si>
  <si>
    <t xml:space="preserve">
Tarif
- Auswahl -</t>
  </si>
  <si>
    <t xml:space="preserve">
Verg.-Gruppe
- Auswahl -</t>
  </si>
  <si>
    <t xml:space="preserve">
Zeitstufe
- Eingabe -</t>
  </si>
  <si>
    <t xml:space="preserve">
Stellenanteil
- Eingabe -</t>
  </si>
  <si>
    <t>Zuschläge
[gem. VZÄ-Anteil]
- jährlich -</t>
  </si>
  <si>
    <t>Jahres-AG-Brutto
[gem. VZÄ-
Anteil]
- gesamt -</t>
  </si>
  <si>
    <t>AG-Anteil
AV/ RV/ Uml.
[gem. VZÄ-Anteil]
- jährlich -</t>
  </si>
  <si>
    <t>Jahres-AG-Brutto
[gem. VZÄ-
Anteil]
- gesamt -</t>
  </si>
  <si>
    <r>
      <t>Personalstellen</t>
    </r>
    <r>
      <rPr>
        <sz val="9"/>
        <rFont val="Calibri"/>
        <family val="2"/>
        <scheme val="minor"/>
      </rPr>
      <t xml:space="preserve">                        (umgerechnet auf Vollzeitkräfte)</t>
    </r>
  </si>
  <si>
    <r>
      <t xml:space="preserve">Arbeitszeit, die für Fachleistungsstunden zur Verfügung steht </t>
    </r>
    <r>
      <rPr>
        <sz val="12"/>
        <rFont val="Arial"/>
        <family val="2"/>
      </rPr>
      <t>(Berechnung für 1 Vollzeitkraft)</t>
    </r>
  </si>
  <si>
    <t>ES 3</t>
  </si>
  <si>
    <t>ES 4</t>
  </si>
  <si>
    <t>ES 5</t>
  </si>
  <si>
    <t>ES 7</t>
  </si>
  <si>
    <t>ES 8</t>
  </si>
  <si>
    <t>ES 9</t>
  </si>
  <si>
    <t>ES 10</t>
  </si>
  <si>
    <t>ES 11</t>
  </si>
  <si>
    <t>ES 12</t>
  </si>
  <si>
    <t>mtl. Entgelt
gem. Tarif-Tabelle
(VZÄ)</t>
  </si>
  <si>
    <t>8.1</t>
  </si>
  <si>
    <t>8.2</t>
  </si>
  <si>
    <t>Pauschalsatz Minijob</t>
  </si>
  <si>
    <t>Minijob</t>
  </si>
  <si>
    <t>Berufsgenossenschaft</t>
  </si>
  <si>
    <t>Fort- und Weiterbildungskosten</t>
  </si>
  <si>
    <r>
      <t xml:space="preserve">Prüfungsgebühren
</t>
    </r>
    <r>
      <rPr>
        <sz val="10"/>
        <rFont val="Arial"/>
        <family val="2"/>
      </rPr>
      <t>z.B Selbstbestimmungsstärkungsgesetz</t>
    </r>
  </si>
  <si>
    <t>Leitung Bereich</t>
  </si>
  <si>
    <t>Leitung vor Ort</t>
  </si>
  <si>
    <t>Stellen-/
Personalnr.
- Eingabe -</t>
  </si>
  <si>
    <t>Einstellungs-
datum
- Eingabe -</t>
  </si>
  <si>
    <t>Sozial-, Heilpädagog*innen, Sozialarbeiter*innen</t>
  </si>
  <si>
    <t>Köch*innen</t>
  </si>
  <si>
    <t>Praktikant*innen</t>
  </si>
  <si>
    <t>Pflegehelfer*innen</t>
  </si>
  <si>
    <t>Reinigungskräfte</t>
  </si>
  <si>
    <t>3.6</t>
  </si>
  <si>
    <t>Alltagsbegleiter*innen</t>
  </si>
  <si>
    <r>
      <rPr>
        <b/>
        <sz val="11"/>
        <rFont val="Arial"/>
        <family val="2"/>
      </rPr>
      <t>Leitung</t>
    </r>
    <r>
      <rPr>
        <sz val="10"/>
        <rFont val="Arial"/>
        <family val="2"/>
      </rPr>
      <t xml:space="preserve">
z.B. Leitung - Gesamt /Bereich /vor Ort 
</t>
    </r>
  </si>
  <si>
    <t>Begleitende_Assist.</t>
  </si>
  <si>
    <t>Sozialpädagog*in</t>
  </si>
  <si>
    <t>Heilpädagog*in</t>
  </si>
  <si>
    <t>Sozialarbeiter*in</t>
  </si>
  <si>
    <t>Erzieher*in</t>
  </si>
  <si>
    <t>Heilerz.-Pfleger*in</t>
  </si>
  <si>
    <t>Ergotherapeut*in</t>
  </si>
  <si>
    <t>Krankengymnast*in</t>
  </si>
  <si>
    <t>Logopäd*in</t>
  </si>
  <si>
    <t>Hauswirtschafter*in</t>
  </si>
  <si>
    <t>Köch*in</t>
  </si>
  <si>
    <t>Kinderpfleger*in</t>
  </si>
  <si>
    <t>Alltagsbegleiter*in</t>
  </si>
  <si>
    <t>Pflegehelfer*in</t>
  </si>
  <si>
    <t>Kirchl. Anerk. Heimerz.</t>
  </si>
  <si>
    <t>3.7</t>
  </si>
  <si>
    <t>Ergotherapeut*innen, Logopäd*innen, Krankengymnast*innen</t>
  </si>
  <si>
    <t>1.2.10</t>
  </si>
  <si>
    <t>Betriebsrat</t>
  </si>
  <si>
    <t>Mitarbeitervertretung</t>
  </si>
  <si>
    <r>
      <t xml:space="preserve">
Betrag gem. Anlage zu § 25 LRV nach § 131 SGB IX </t>
    </r>
    <r>
      <rPr>
        <b/>
        <vertAlign val="superscript"/>
        <sz val="9"/>
        <color rgb="FFFF0000"/>
        <rFont val="Arial"/>
        <family val="2"/>
      </rPr>
      <t>****</t>
    </r>
  </si>
  <si>
    <t>1.2.11</t>
  </si>
  <si>
    <t>1.2.11.1</t>
  </si>
  <si>
    <t>1.2.11.2</t>
  </si>
  <si>
    <t>1.2.11.3</t>
  </si>
  <si>
    <t>1.2.12</t>
  </si>
  <si>
    <t>Vertretungsberechtigte Ansprechperson/ Funktion</t>
  </si>
  <si>
    <t>Angewandter Tarif (Auswahlfeld)</t>
  </si>
  <si>
    <t>ZKV</t>
  </si>
  <si>
    <t>Zusatzbeitrag Krankenversicherung</t>
  </si>
  <si>
    <t>öffentlichen Fördermitteln/ Erlöse (KFZ)</t>
  </si>
  <si>
    <t>Qualifizierte_Assist.</t>
  </si>
  <si>
    <t>Erzieher*innen,
Heilerziehungepfleger*innen</t>
  </si>
  <si>
    <t>Hauswirtschafter*innen</t>
  </si>
  <si>
    <r>
      <rPr>
        <b/>
        <sz val="10"/>
        <rFont val="Arial"/>
        <family val="2"/>
      </rPr>
      <t>Verwaltung
(</t>
    </r>
    <r>
      <rPr>
        <sz val="10"/>
        <rFont val="Arial"/>
        <family val="2"/>
      </rPr>
      <t>zentral, dezentral, extern)</t>
    </r>
  </si>
  <si>
    <t>8.3</t>
  </si>
  <si>
    <t>3.8</t>
  </si>
  <si>
    <t xml:space="preserve">Summe a) </t>
  </si>
  <si>
    <t xml:space="preserve">Summe b) </t>
  </si>
  <si>
    <t xml:space="preserve">b) EDV-Anlagen </t>
  </si>
  <si>
    <t>Summe b)</t>
  </si>
  <si>
    <t>c) sonstige Anlagen</t>
  </si>
  <si>
    <t>Summe c)</t>
  </si>
  <si>
    <t>d) KFZ Leasing</t>
  </si>
  <si>
    <t>Summe d)</t>
  </si>
  <si>
    <t>Zu Mieten und Pachten sowie Miet- und Leasingverträgen der Kalkulationsgrundlage</t>
  </si>
  <si>
    <r>
      <t xml:space="preserve">Abgestimmter Miet- und/oder Leasingvertrag liegt dem Träger der Einglieder-ungshilfe vor                           </t>
    </r>
    <r>
      <rPr>
        <b/>
        <u/>
        <sz val="10"/>
        <rFont val="Arial"/>
        <family val="2"/>
      </rPr>
      <t xml:space="preserve"> </t>
    </r>
    <r>
      <rPr>
        <u/>
        <sz val="10"/>
        <rFont val="Arial"/>
        <family val="2"/>
      </rPr>
      <t>(</t>
    </r>
    <r>
      <rPr>
        <b/>
        <u/>
        <sz val="14"/>
        <rFont val="Arial"/>
        <family val="2"/>
      </rPr>
      <t>X</t>
    </r>
    <r>
      <rPr>
        <u/>
        <sz val="10"/>
        <rFont val="Arial"/>
        <family val="2"/>
      </rPr>
      <t xml:space="preserve"> f</t>
    </r>
    <r>
      <rPr>
        <b/>
        <u/>
        <sz val="10"/>
        <rFont val="Arial"/>
        <family val="2"/>
      </rPr>
      <t>ür ja)</t>
    </r>
  </si>
  <si>
    <t>Tagessatz = 1;  (sonst Fachleistungsstunde)</t>
  </si>
  <si>
    <t>Tagessatz</t>
  </si>
  <si>
    <t>Assistenzleistungen</t>
  </si>
  <si>
    <t>Erzieher*innen, Heilerziehungspfleger*innen</t>
  </si>
  <si>
    <t>Vorhalteleistungen</t>
  </si>
  <si>
    <t>Sozialpädagogische Assistent*innen
kirchl. anerkannte Heimerzieher*innen
Kinderpfleger*innen
Heilerziehungspflegehelfer*innen</t>
  </si>
  <si>
    <t>Kinderpflegerin</t>
  </si>
  <si>
    <t>Heilerz.-pflegehelferin</t>
  </si>
  <si>
    <t>Praktikantin</t>
  </si>
  <si>
    <t>Heilerziehungspflegerin</t>
  </si>
  <si>
    <t>Alltagsbegleiterin</t>
  </si>
  <si>
    <t>Hilfskräfte</t>
  </si>
  <si>
    <t>Ex-Inler</t>
  </si>
  <si>
    <t>Pflegehelferin</t>
  </si>
  <si>
    <t>Hauswirtschafterin</t>
  </si>
  <si>
    <t>Köchin</t>
  </si>
  <si>
    <t>Dipl.-Pädagogin</t>
  </si>
  <si>
    <t>Sozialpädagogin</t>
  </si>
  <si>
    <t>Sozialarbeiterin</t>
  </si>
  <si>
    <t>Heilpädagogin</t>
  </si>
  <si>
    <t>Therapeutin</t>
  </si>
  <si>
    <t>Erzieherin</t>
  </si>
  <si>
    <t>Ergotherapeutin</t>
  </si>
  <si>
    <t>Logopädin</t>
  </si>
  <si>
    <t>Krankengymnastin</t>
  </si>
  <si>
    <t>Sozialpädagogische Assitent*innen,
kirchl. anerkannte Heimerzieher*innen,
Heilerziehungspflegehelfer*innen, Kinderpfleger*innen</t>
  </si>
  <si>
    <t>Erziehung- u. Betreuung</t>
  </si>
  <si>
    <t>Pflege</t>
  </si>
  <si>
    <t>Haus-wirtschaft</t>
  </si>
  <si>
    <t>Angebot Leistungserbringer in €</t>
  </si>
  <si>
    <t>Zeitkorridor</t>
  </si>
  <si>
    <t>I</t>
  </si>
  <si>
    <t>II</t>
  </si>
  <si>
    <t>III</t>
  </si>
  <si>
    <t>IV</t>
  </si>
  <si>
    <t>Angebot
Leistungserbringer
in €/ Tag</t>
  </si>
  <si>
    <t>Angebot
Leistungsträger
in €/ Tag</t>
  </si>
  <si>
    <t>Zeitkorridor I</t>
  </si>
  <si>
    <t>Zeitkorridor II</t>
  </si>
  <si>
    <t>Zeitkorridor III</t>
  </si>
  <si>
    <t>Zeitkorridor IV</t>
  </si>
  <si>
    <t>Med. u. pflegerischer Sachbedarf</t>
  </si>
  <si>
    <t>Tagespauschale
in €</t>
  </si>
  <si>
    <t>Tagespauschale in €</t>
  </si>
  <si>
    <t>Summe Investitionskosten (aus Investdaten, Darlehen, Miete-Pacht-Leasing; Instandhaltung)</t>
  </si>
  <si>
    <t>Sonst. Personal</t>
  </si>
  <si>
    <t>3.9</t>
  </si>
  <si>
    <t>Inventarpauschale:</t>
  </si>
  <si>
    <t>Erholungsurlaub</t>
  </si>
  <si>
    <t>SchwbG, Treue-, Sonder-, Bildungurlaub,</t>
  </si>
  <si>
    <t>sonst. Ganztägige Dienstbefr., Mutterschutz</t>
  </si>
  <si>
    <r>
      <t>****</t>
    </r>
    <r>
      <rPr>
        <sz val="10"/>
        <rFont val="Arial"/>
        <family val="2"/>
      </rPr>
      <t xml:space="preserve"> In Fällen, in denen die Anschaffungs- und Herstellungskosten nicht nachzuweisen sind bzw. unterhalb eines realistischen Wertansatzes liegen (Spenden, Vermächtnis, Überlassung
      unterhalb der Gestehungskosten), gilt ersatzweise das Ergebnis der zuständigen Gutachterausschusses bzw. eines öffentlich bestellten und vereidigten Gutachter als Berechnungsbasis. </t>
    </r>
  </si>
  <si>
    <t>Aufwendungen für Anmietung und/ oder Pacht/ Erbpacht von Grundstücken und Gebäuden (s. § 25 Abs. 3 LRV SGB IX)</t>
  </si>
  <si>
    <t>Aufwendungen für sonstige Miet- und Leasingkosten (s. § 25 Abs. 3 LRV SGB IX)</t>
  </si>
  <si>
    <t>gem. Ziffer 3.4.7 AVV-SH (siehe § 25 Abs. 3 LRV SGB IX)</t>
  </si>
  <si>
    <t>Erläuterungen zur Bearbeitung:</t>
  </si>
  <si>
    <t>Basis:</t>
  </si>
  <si>
    <t>Struktur:</t>
  </si>
  <si>
    <t>Netto JAZ</t>
  </si>
  <si>
    <t>Netto-JAZ jährlich</t>
  </si>
  <si>
    <t>Hauswirt-
schaft</t>
  </si>
  <si>
    <t>Sonstiges
Personal</t>
  </si>
  <si>
    <t>Gesetzliche
Vorgaben</t>
  </si>
  <si>
    <t>Funktion / Qualifikation</t>
  </si>
  <si>
    <t>allein durch AG</t>
  </si>
  <si>
    <r>
      <t xml:space="preserve">Leitung
</t>
    </r>
    <r>
      <rPr>
        <sz val="10"/>
        <rFont val="Calibri"/>
        <family val="2"/>
        <scheme val="minor"/>
      </rPr>
      <t>(Gesamt, Bereich, vor Ort)</t>
    </r>
  </si>
  <si>
    <r>
      <rPr>
        <b/>
        <sz val="10"/>
        <rFont val="Calibri"/>
        <family val="2"/>
        <scheme val="minor"/>
      </rPr>
      <t>Verwaltung</t>
    </r>
    <r>
      <rPr>
        <sz val="10"/>
        <rFont val="Calibri"/>
        <family val="2"/>
        <scheme val="minor"/>
      </rPr>
      <t xml:space="preserve">
(zentral, dezentral, extern)</t>
    </r>
  </si>
  <si>
    <t>Bei Fragen wenden Sie sich gern an die für Sie zuständigen Mitarbeiter*innen.</t>
  </si>
  <si>
    <t>Arbeitssicherheit</t>
  </si>
  <si>
    <t>Personal-/ Sachkosten
 in €</t>
  </si>
  <si>
    <r>
      <rPr>
        <b/>
        <sz val="10"/>
        <rFont val="Calibri"/>
        <family val="2"/>
        <scheme val="minor"/>
      </rPr>
      <t xml:space="preserve">Wirtschafts-, Versorgungs- und technische Dienste
</t>
    </r>
    <r>
      <rPr>
        <sz val="10"/>
        <rFont val="Calibri"/>
        <family val="2"/>
        <scheme val="minor"/>
      </rPr>
      <t>z.B. Hauswirtschaftsleitung, Hauswirtschaft, Technisches Personal, Hausmeister*in, Gärtner*in</t>
    </r>
  </si>
  <si>
    <t>Angebot Leistungserbringer
in €</t>
  </si>
  <si>
    <t>Sonst._Personal</t>
  </si>
  <si>
    <t>TVL_ S</t>
  </si>
  <si>
    <r>
      <rPr>
        <b/>
        <sz val="10"/>
        <rFont val="Arial"/>
        <family val="2"/>
      </rPr>
      <t xml:space="preserve">Wirtschafts-, Versorgungs- und technische Dienste
</t>
    </r>
    <r>
      <rPr>
        <sz val="10"/>
        <rFont val="Arial"/>
        <family val="2"/>
      </rPr>
      <t>z.B. Hauswirtschaftsleitung, Hauswirtschaft,Technisches Personal, Hausmeister*in, Gärtner*in</t>
    </r>
  </si>
  <si>
    <t>Hausmeister*in</t>
  </si>
  <si>
    <t>Gärtner*in</t>
  </si>
  <si>
    <t xml:space="preserve">(wenn abweichend)
Anzahl der Leistungsberechtigten </t>
  </si>
  <si>
    <t>Leistungsberechtigte Ist (Wenn Eintrag, erfolgt die Übernahme in das Blatt Basisleistung)</t>
  </si>
  <si>
    <t>134</t>
  </si>
  <si>
    <t>Heilerz.-Pflegehelfer*in</t>
  </si>
  <si>
    <t>Zahl der Leistungs-berechtigten</t>
  </si>
  <si>
    <t>Grundsätzliches:</t>
  </si>
  <si>
    <t>Eingaben zur Berechnung der Investitionskosten</t>
  </si>
  <si>
    <t>Fortschreibung gemäß Baukosten-index  / Baupreisindex</t>
  </si>
  <si>
    <t>Baupreisindex</t>
  </si>
  <si>
    <t>Personal</t>
  </si>
  <si>
    <t>Kosten
 Ø pro VZÄ</t>
  </si>
  <si>
    <t>Zeitkorridor 1</t>
  </si>
  <si>
    <t>Zeitkorridor 2</t>
  </si>
  <si>
    <t>Zeitkorridor 3</t>
  </si>
  <si>
    <t>Zeitkorridor 4</t>
  </si>
  <si>
    <t>eP</t>
  </si>
  <si>
    <t>Hk</t>
  </si>
  <si>
    <t>Die Basis der Indizes wurde auf 2015 umgestellt!!!</t>
  </si>
  <si>
    <t xml:space="preserve">Die Träger- und die Einrichtungsdaten werden vom Blatt Basis hierher übertragen. 
Bitte in den gelb hinterlegten Feldern die entsprechenden Eintragungen vornehmen.
Den angewandten Tarif wählen Sie bitte aus der hinterlegten Liste aus. Bitte wählen Sie  "ohne_Tarif" aus, wenn Sie keinen Tarif anwenden, der angewandte Tarif nicht hinterlegt ist oder Sie sich für die Mitarbeiter*invergütung an einem Tarifwerk orientieren, aber nicht alle Bestandteile übernehmen.
</t>
  </si>
  <si>
    <t>Spalte2</t>
  </si>
  <si>
    <t>Fachleistung</t>
  </si>
  <si>
    <t>Keine</t>
  </si>
  <si>
    <t>DRK, gültig ab 01.04.2021</t>
  </si>
  <si>
    <t>Darlehensaufnahme</t>
  </si>
  <si>
    <t>Darlehensgeber</t>
  </si>
  <si>
    <t>Darlehens-nummer</t>
  </si>
  <si>
    <t>AfA -Prozent</t>
  </si>
  <si>
    <t>nur für Werkstätten und Tagesförderstätten !</t>
  </si>
  <si>
    <t>Beförderung von Menschen mit Behinderung</t>
  </si>
  <si>
    <t xml:space="preserve">Ergänzende Angaben zur Kalkulation der Vergütung für die Beförderung von Menschen mit Behinderung </t>
  </si>
  <si>
    <t xml:space="preserve">Platzzahl </t>
  </si>
  <si>
    <t>Auslastung in Tagen</t>
  </si>
  <si>
    <t>in €</t>
  </si>
  <si>
    <t>Personalaufwand</t>
  </si>
  <si>
    <r>
      <t xml:space="preserve">Wirtschafts-, Versorgungs- und technische Dienste </t>
    </r>
    <r>
      <rPr>
        <sz val="6"/>
        <rFont val="Arial"/>
        <family val="2"/>
      </rPr>
      <t>(evtl. wegen Zuordnung weiter auflisten)</t>
    </r>
  </si>
  <si>
    <r>
      <t xml:space="preserve">Sonstige Personalkosten </t>
    </r>
    <r>
      <rPr>
        <sz val="6"/>
        <rFont val="Arial"/>
        <family val="2"/>
      </rPr>
      <t>(z. B. Berufsgenossenschaft)</t>
    </r>
  </si>
  <si>
    <t>Betriebsverwaltung</t>
  </si>
  <si>
    <r>
      <t>Betriebskosten</t>
    </r>
    <r>
      <rPr>
        <sz val="6"/>
        <rFont val="Arial"/>
        <family val="2"/>
      </rPr>
      <t xml:space="preserve"> (dazu gehören insbesondere Treibstoff- und Schmiermittelkosten)</t>
    </r>
  </si>
  <si>
    <t>Kfz-Steuern / Kfz-Versicherung</t>
  </si>
  <si>
    <t>Fremdbeförderung</t>
  </si>
  <si>
    <t>Kraftfahrzeuge</t>
  </si>
  <si>
    <t>Miet-/Wartungskosten</t>
  </si>
  <si>
    <t>Kfz-Leasing</t>
  </si>
  <si>
    <t>Zinsaufwendungen</t>
  </si>
  <si>
    <t xml:space="preserve">Abschreibung </t>
  </si>
  <si>
    <t>Summe der Aufwendungen:</t>
  </si>
  <si>
    <t>Zuschüsse</t>
  </si>
  <si>
    <t>Erträge</t>
  </si>
  <si>
    <t>Sonstige Erträge</t>
  </si>
  <si>
    <t>Summe der Einnahmen:</t>
  </si>
  <si>
    <t>Gesamtsumme</t>
  </si>
  <si>
    <t>Hilfspersonal</t>
  </si>
  <si>
    <t>Zuschläge</t>
  </si>
  <si>
    <t>RBW-AHK</t>
  </si>
  <si>
    <t>RBW langfristige Darlehen</t>
  </si>
  <si>
    <t>Einnahmen</t>
  </si>
  <si>
    <t>Summe aus Einnahmen</t>
  </si>
  <si>
    <t>Einnahmen aus Verkauf u. Dienstleistung</t>
  </si>
  <si>
    <t>Einnahmen aus Vermietung u. Verpachtung</t>
  </si>
  <si>
    <t>Einnahmen aus Zuschüssen</t>
  </si>
  <si>
    <t>Einnahmen aus Bewirtung von Gästen</t>
  </si>
  <si>
    <t>Einnahmen aus Einspeisevergütung</t>
  </si>
  <si>
    <t>Vorhalte-
struktur</t>
  </si>
  <si>
    <t>(Typ, Kennzeichen)</t>
  </si>
  <si>
    <t>Tragen Sie die Zahl der Leistungsberechtigten in den jeweiligen Zeitkorridoren in die Zellen M6 bis M9 ein.</t>
  </si>
  <si>
    <t>Miete-Leasing-Pacht</t>
  </si>
  <si>
    <t>Stundensatz gem.
§ 21 Abs. 7 LRV</t>
  </si>
  <si>
    <t>TVöD_Bund</t>
  </si>
  <si>
    <t>E 2Ü</t>
  </si>
  <si>
    <t>Angestellte des Öffentlichen Dienste im Bereich des Bundes</t>
  </si>
  <si>
    <t>Heizung</t>
  </si>
  <si>
    <t>Strom</t>
  </si>
  <si>
    <t>Sachaufw. zur Sicherstellung der erford. Fachleistung</t>
  </si>
  <si>
    <t>Stellen-schlüssel</t>
  </si>
  <si>
    <t>1a</t>
  </si>
  <si>
    <t>1b</t>
  </si>
  <si>
    <t>4a</t>
  </si>
  <si>
    <t>4b</t>
  </si>
  <si>
    <t>5b</t>
  </si>
  <si>
    <t>5c</t>
  </si>
  <si>
    <t>6b</t>
  </si>
  <si>
    <t>9a</t>
  </si>
  <si>
    <t>Caritas_RK_Ost</t>
  </si>
  <si>
    <t>AVR Caritas (RK Ost - Gebiet West)</t>
  </si>
  <si>
    <t>15</t>
  </si>
  <si>
    <t>14</t>
  </si>
  <si>
    <t>13</t>
  </si>
  <si>
    <t>12</t>
  </si>
  <si>
    <t>11</t>
  </si>
  <si>
    <t>10</t>
  </si>
  <si>
    <t>9c</t>
  </si>
  <si>
    <t>9b</t>
  </si>
  <si>
    <t>8</t>
  </si>
  <si>
    <t>7</t>
  </si>
  <si>
    <t>6</t>
  </si>
  <si>
    <t>5</t>
  </si>
  <si>
    <t>4</t>
  </si>
  <si>
    <t>3</t>
  </si>
  <si>
    <t>2</t>
  </si>
  <si>
    <t>1</t>
  </si>
  <si>
    <t>TV_AVH</t>
  </si>
  <si>
    <t>Tarifvertrag für die Arbeitsrechtliche Vereinigung Hamburg e.V.</t>
  </si>
  <si>
    <r>
      <t xml:space="preserve">Hier erfassen Sie Leitungs-, Verwaltungs-, technisches und sonstiges Personal sowie </t>
    </r>
    <r>
      <rPr>
        <b/>
        <sz val="11"/>
        <color theme="1"/>
        <rFont val="Calibri"/>
        <family val="2"/>
        <scheme val="minor"/>
      </rPr>
      <t>ausschließlich</t>
    </r>
    <r>
      <rPr>
        <sz val="11"/>
        <color theme="1"/>
        <rFont val="Calibri"/>
        <family val="2"/>
        <scheme val="minor"/>
      </rPr>
      <t xml:space="preserve"> im Nachtdienst Beschäftigte.
In den Spalten A, B, G und H tragen Sie die Angaben manuell ein.
In den Spalten C bis  F öffnen sich Dropdownfelder, wenn eine Zelle angeklickt wird. Beginnen Sie in Spalte C und arbeiten nach rechts weiter. Ihre Auswahl fungiert wie ein Filter und stellt in der jeweiligen Nachbarspalte nur noch auf die getroffene Auswahl die passenden weiteren Auswahlmöglichkeiten zur Verfügung.
</t>
    </r>
    <r>
      <rPr>
        <b/>
        <sz val="11"/>
        <color theme="1"/>
        <rFont val="Calibri"/>
        <family val="2"/>
        <scheme val="minor"/>
      </rPr>
      <t>Sollten Sie eine bereits getroffene Auswahl in den Spalten C oder E ändern, müssen Sie anschließend in den Spalten D bzw. F die Auswahl erneut treffen, da es sonst zu Fehlern aufgrund einer nicht möglichen Kombination aus Funktion und Tätigkeit/ Ausbildung bzw. Tarif und Vergütungsgruppe kommen kann.</t>
    </r>
    <r>
      <rPr>
        <sz val="11"/>
        <color theme="1"/>
        <rFont val="Calibri"/>
        <family val="2"/>
        <scheme val="minor"/>
      </rPr>
      <t xml:space="preserve">
Anhand Ihrer Eingaben wird bei Anwendung eines Tarifwerkes das Tabellenentgelt für eine Vollzeitkraft automatisch in Spalte J eingetragen. Den Prozentwert einer bereits feststehenden oder vermuteten Tarifsteigerung tragen Sie in Zelle J1 ein.
</t>
    </r>
    <r>
      <rPr>
        <b/>
        <sz val="11"/>
        <color theme="1"/>
        <rFont val="Calibri"/>
        <family val="2"/>
        <scheme val="minor"/>
      </rPr>
      <t>Wenden Sie keinen Tarif an, wählen Sie in Spalte E "ohne Tarif" und in Spalte F "keine" (zwingend erforderlich für die Berechnung) aus.</t>
    </r>
    <r>
      <rPr>
        <sz val="11"/>
        <color theme="1"/>
        <rFont val="Calibri"/>
        <family val="2"/>
        <scheme val="minor"/>
      </rPr>
      <t xml:space="preserve">
</t>
    </r>
  </si>
  <si>
    <t>RTV_Mürwiker</t>
  </si>
  <si>
    <t>Rahmentarifvertrag für AN der Die Mürwiker GmbH</t>
  </si>
  <si>
    <t>V</t>
  </si>
  <si>
    <t>VI</t>
  </si>
  <si>
    <r>
      <rPr>
        <b/>
        <sz val="14"/>
        <rFont val="Calibri"/>
        <family val="2"/>
        <scheme val="minor"/>
      </rPr>
      <t>Keine Formelberechnung möglich!</t>
    </r>
    <r>
      <rPr>
        <b/>
        <sz val="12"/>
        <rFont val="Calibri"/>
        <family val="2"/>
        <scheme val="minor"/>
      </rPr>
      <t xml:space="preserve">
Jahressonderzahlung gem. Anl. 14 des Tarifvertrages:</t>
    </r>
    <r>
      <rPr>
        <sz val="12"/>
        <rFont val="Calibri"/>
        <family val="2"/>
        <scheme val="minor"/>
      </rPr>
      <t xml:space="preserve">
(1) Die oder der MAin, die oder der sich am 1. November eines Jahres in einem Beschäftigungsverhältnis befindet, das mindestens bis zum 31. Dezember des Jahres besteht, erhält eine Jahressonderzahlung (JSZ).
(2) Die Höhe der JSZ errechnet sich aus der Summe der Bezüge gemäß Unterabsatz 3 der Monate Januar bis einschließlich Oktober des Jahres, dividiert durch zehn. Für Mitarbeiterinnen und Mitarbeiter, mit denen vertraglich variable Mehrarbeit vereinbart ist, erhöht sich dieser Betrag um die durchschnittliche Vergütung der tatsächlich geleisteten Mehrarbeit.
Beginnt das Beschäftigungsverhältnis nach dem 1. Oktober, wird die Jahressonderzahlung auf der Basis der Bezüge für den Monat November, dividiert durch zehn, berechnet (also 10 %).
Zu den Bezügen zählt das monatliche Tabellenentgelt, die Kinderzulage, ggf. die Besitzstandszulage, die in Monatsbeträgen festgelegten Zulagen sowie die Zeitzuschläge gemäß § 20a AVR.</t>
    </r>
  </si>
  <si>
    <t>Anzahl Leistungsberechtigte (LB)
lt. LV</t>
  </si>
  <si>
    <t>Auslastungsgrad</t>
  </si>
  <si>
    <t>LV vom:</t>
  </si>
  <si>
    <t>Personal individuell erfassen</t>
  </si>
  <si>
    <t>Bitte Erläuterungen beachten!</t>
  </si>
  <si>
    <t>Die Werte der gelb hinterlegten Zellen in Spalte B sind für die Berechnung der Nettojahresarbeitszeit einer Normalarbeitskraft von der KGSt veröffentlicht. Soweit in Ihrer Einrichtung abweichende Werte aufgetreten sind, überschreiben Sie die Werte. Nachweise für die eingetragenen Werte sind in diesem Fall erforderlich.
Soweit Heiligabend und Silvester in dem angewandten Tarifwerk oder im Arbeitsvertrag als Feiertage benannt werden, überschreiben Sie die in den gelb hinterlegten Zellen in Spalte G mit dem Wert 0,714. Handelt es sich um Arbeitstage, setzen Sie 0 als Werte ein.</t>
  </si>
  <si>
    <t>(B) Personal</t>
  </si>
  <si>
    <r>
      <t xml:space="preserve">Tragen Sie die Vollzeitäquivalenten des vorgehaltenen Personal und deren Kosten für die jeweilige Profession ein. Für die Verteilung des Personals lesen Sie bitte die vorstehenden Erläuterungen zu </t>
    </r>
    <r>
      <rPr>
        <i/>
        <sz val="11"/>
        <color theme="1"/>
        <rFont val="Calibri"/>
        <family val="2"/>
        <scheme val="minor"/>
      </rPr>
      <t>(A) Personal</t>
    </r>
    <r>
      <rPr>
        <sz val="11"/>
        <color theme="1"/>
        <rFont val="Calibri"/>
        <family val="2"/>
        <scheme val="minor"/>
      </rPr>
      <t>.</t>
    </r>
  </si>
  <si>
    <r>
      <t xml:space="preserve">Erhalten Ihre Mitarbeiter*innen eine Zulage, tragen Sie für deren Berechnung deren Bezeichnung(en) und deren Nominal- oder Prozentwert(e) (Höhe für 1 Vollzeitkraft) auf dem Blatt </t>
    </r>
    <r>
      <rPr>
        <b/>
        <i/>
        <sz val="11"/>
        <color theme="1"/>
        <rFont val="Calibri"/>
        <family val="2"/>
        <scheme val="minor"/>
      </rPr>
      <t>(A)</t>
    </r>
    <r>
      <rPr>
        <b/>
        <sz val="11"/>
        <color theme="1"/>
        <rFont val="Calibri"/>
        <family val="2"/>
        <scheme val="minor"/>
      </rPr>
      <t xml:space="preserve"> </t>
    </r>
    <r>
      <rPr>
        <b/>
        <i/>
        <sz val="11"/>
        <color theme="1"/>
        <rFont val="Calibri"/>
        <family val="2"/>
        <scheme val="minor"/>
      </rPr>
      <t>AG-Anteil Soz.Vers.</t>
    </r>
    <r>
      <rPr>
        <sz val="11"/>
        <color theme="1"/>
        <rFont val="Calibri"/>
        <family val="2"/>
        <scheme val="minor"/>
      </rPr>
      <t xml:space="preserve"> in dem entsprechenden Bereich ein.
Soweit nur einzelne Mitarbeiter*innen eine Zulage erhalten oder deren Höhe von der anderer Mitarbeiter*innen abweicht, können Sie den in Spalte M  errechneten Wert überschreiben.
Leisten Sie einen Beitrag zur zusätzlichen Altersvorsorge oder gewähren Sie Zuschläge (nicht sozialversicherungspflichtig), tragen Sie die Prozentwerte in Zelle  Q1 bzw. R1 ein. Zuschläge können auch individuell für Mitarbeiter*innen in der entsprechenden Zelle in Spalte R eingetragen werden.
Für Minijobber*innen und Fremdpersonal wählen Sie bitte in Spalte E </t>
    </r>
    <r>
      <rPr>
        <b/>
        <sz val="11"/>
        <color theme="1"/>
        <rFont val="Calibri"/>
        <family val="2"/>
        <scheme val="minor"/>
      </rPr>
      <t>in allen Fällen</t>
    </r>
    <r>
      <rPr>
        <sz val="11"/>
        <color theme="1"/>
        <rFont val="Calibri"/>
        <family val="2"/>
        <scheme val="minor"/>
      </rPr>
      <t xml:space="preserve"> </t>
    </r>
    <r>
      <rPr>
        <b/>
        <sz val="11"/>
        <color theme="1"/>
        <rFont val="Calibri"/>
        <family val="2"/>
        <scheme val="minor"/>
      </rPr>
      <t xml:space="preserve">(auch bei Tarifanwendung) </t>
    </r>
    <r>
      <rPr>
        <sz val="11"/>
        <color theme="1"/>
        <rFont val="Calibri"/>
        <family val="2"/>
        <scheme val="minor"/>
      </rPr>
      <t>"ohne_Tarif" aus, tragen den Beschäftigungsumfang in Spalte H und das monatliche Entgelt (bei Honorarkräften den Durchschnittswert) manuell in der entsprechenden Zelle in Spalte L ein. In Spalte J tragen Sie in diesen Fällen bitte keine Werte ein.</t>
    </r>
  </si>
  <si>
    <r>
      <t xml:space="preserve">(A) Personal BL
</t>
    </r>
    <r>
      <rPr>
        <sz val="11"/>
        <color theme="1"/>
        <rFont val="Calibri"/>
        <family val="2"/>
        <scheme val="minor"/>
      </rPr>
      <t>(nur für individuelle Personalerfassung)</t>
    </r>
  </si>
  <si>
    <r>
      <t xml:space="preserve">(A) Personal
</t>
    </r>
    <r>
      <rPr>
        <sz val="11"/>
        <color theme="1"/>
        <rFont val="Calibri"/>
        <family val="2"/>
        <scheme val="minor"/>
      </rPr>
      <t>(nur für individuelle Personalerfassung)</t>
    </r>
  </si>
  <si>
    <r>
      <t xml:space="preserve">Kostenerfassung und -verteilung analog zum Blatt </t>
    </r>
    <r>
      <rPr>
        <i/>
        <sz val="11"/>
        <color theme="1"/>
        <rFont val="Calibri"/>
        <family val="2"/>
        <scheme val="minor"/>
      </rPr>
      <t>Investdaten</t>
    </r>
    <r>
      <rPr>
        <sz val="11"/>
        <color theme="1"/>
        <rFont val="Calibri"/>
        <family val="2"/>
        <scheme val="minor"/>
      </rPr>
      <t>.</t>
    </r>
  </si>
  <si>
    <t>Die übrigen Blätter und deren Anwendung sollten aus dem alten Formularsatz bekannt bzw. selbsterklärend sein.</t>
  </si>
  <si>
    <t>Fremdpersonal</t>
  </si>
  <si>
    <t>Gruppenübergreifender Dienst</t>
  </si>
  <si>
    <t>Personal-schlüssel</t>
  </si>
  <si>
    <t>Az:</t>
  </si>
  <si>
    <t>Übertrag Fremd-kapitalzinsen in Investdaten</t>
  </si>
  <si>
    <t>Beförderung</t>
  </si>
  <si>
    <t xml:space="preserve"> …</t>
  </si>
  <si>
    <t>…</t>
  </si>
  <si>
    <t>Angebot zur Vereinbarung einer Vergütung nach § 125 Abs.1 Nr. 2 SGB IX für Leistungen gem. § 58 SGB IX
(Werkstätten)</t>
  </si>
  <si>
    <t>Reinigungs-, Putz- und Verbrauchsmaterial</t>
  </si>
  <si>
    <t>Für die Kalkulation</t>
  </si>
  <si>
    <t>Päd. Leistungen</t>
  </si>
  <si>
    <t>Kalkulation der personenabhängigen Leistung Zeitkorridor 1</t>
  </si>
  <si>
    <t>Kalkulation der personenabhängigen Leistung Zeitkorridor 4</t>
  </si>
  <si>
    <t>Kalkulation der personenabhängigen Leistung Zeitkorridor 3</t>
  </si>
  <si>
    <t>Kalkulation der personenabhängigen Leistung Zeitkorridor 2</t>
  </si>
  <si>
    <t>TVöD_SuE</t>
  </si>
  <si>
    <t>TVöD_VKA</t>
  </si>
  <si>
    <t>Gebühren Telekommunikation/ Internet</t>
  </si>
  <si>
    <t>Kommunikationsanlagen</t>
  </si>
  <si>
    <t>Gruppenleiter-Meister</t>
  </si>
  <si>
    <t>Gruppenleiter</t>
  </si>
  <si>
    <t>136</t>
  </si>
  <si>
    <t>137</t>
  </si>
  <si>
    <t>Angebotsjahr:</t>
  </si>
  <si>
    <r>
      <t xml:space="preserve">Neben den Träger- und Einrichtungsdaten tragen Sie bitte die regelmäßige Wochenarbeitszeit einer Vollzeitmitarbeiter*in und den zustehenden Erholungsurlaub ein. Aus den Eingaben errechnet sich die Nettojahresarbeitszeit auf dem Blatt </t>
    </r>
    <r>
      <rPr>
        <i/>
        <sz val="11"/>
        <color theme="1"/>
        <rFont val="Calibri"/>
        <family val="2"/>
        <scheme val="minor"/>
      </rPr>
      <t>Netto JAZ</t>
    </r>
    <r>
      <rPr>
        <sz val="11"/>
        <color theme="1"/>
        <rFont val="Calibri"/>
        <family val="2"/>
        <scheme val="minor"/>
      </rPr>
      <t xml:space="preserve">.
</t>
    </r>
    <r>
      <rPr>
        <b/>
        <sz val="11"/>
        <color rgb="FFFF0000"/>
        <rFont val="Calibri"/>
        <family val="2"/>
        <scheme val="minor"/>
      </rPr>
      <t xml:space="preserve">Für die individuellen Erfassung und Kalkulation der Personalkosten auf den Registern </t>
    </r>
    <r>
      <rPr>
        <b/>
        <i/>
        <sz val="11"/>
        <color rgb="FFFF0000"/>
        <rFont val="Calibri"/>
        <family val="2"/>
        <scheme val="minor"/>
      </rPr>
      <t>(A) Personal BL</t>
    </r>
    <r>
      <rPr>
        <b/>
        <sz val="11"/>
        <color rgb="FFFF0000"/>
        <rFont val="Calibri"/>
        <family val="2"/>
        <scheme val="minor"/>
      </rPr>
      <t xml:space="preserve"> und </t>
    </r>
    <r>
      <rPr>
        <b/>
        <i/>
        <sz val="11"/>
        <color rgb="FFFF0000"/>
        <rFont val="Calibri"/>
        <family val="2"/>
        <scheme val="minor"/>
      </rPr>
      <t>(A) Personal FL</t>
    </r>
    <r>
      <rPr>
        <b/>
        <sz val="11"/>
        <color rgb="FFFF0000"/>
        <rFont val="Calibri"/>
        <family val="2"/>
        <scheme val="minor"/>
      </rPr>
      <t xml:space="preserve"> muss in Zelle B27 der Wert 1 eingetragen sein. Die Eingaben werden auf das Blatt </t>
    </r>
    <r>
      <rPr>
        <b/>
        <i/>
        <sz val="11"/>
        <color rgb="FFFF0000"/>
        <rFont val="Calibri"/>
        <family val="2"/>
        <scheme val="minor"/>
      </rPr>
      <t>(A) Personal</t>
    </r>
    <r>
      <rPr>
        <b/>
        <sz val="11"/>
        <color rgb="FFFF0000"/>
        <rFont val="Calibri"/>
        <family val="2"/>
        <scheme val="minor"/>
      </rPr>
      <t xml:space="preserve"> übertragen.
Für eine Sammelerfassung des Personals und der Kosten benutzen Sie das Blatt </t>
    </r>
    <r>
      <rPr>
        <b/>
        <i/>
        <sz val="11"/>
        <color rgb="FFFF0000"/>
        <rFont val="Calibri"/>
        <family val="2"/>
        <scheme val="minor"/>
      </rPr>
      <t>(B) Personal</t>
    </r>
    <r>
      <rPr>
        <b/>
        <sz val="11"/>
        <color rgb="FFFF0000"/>
        <rFont val="Calibri"/>
        <family val="2"/>
        <scheme val="minor"/>
      </rPr>
      <t>. In diesem Fall müssen Ihre Eingaben mittels externer Excel-Liste plausibel gemacht werden.</t>
    </r>
  </si>
  <si>
    <t>TVL</t>
  </si>
  <si>
    <t>E 13Ü</t>
  </si>
  <si>
    <t>Tarifvertrag für die Länder-Allgemeiner Teil</t>
  </si>
  <si>
    <t>Tarifvertrag für die Länder-Beschäftigte im Sozial- und Erziehungsdienst</t>
  </si>
  <si>
    <t>Sozialversicherungsbeiträge 2023 (Lohn-Info.de)</t>
  </si>
  <si>
    <t>TV-L, gültig von 01.12.2022 bis 30.09.2023</t>
  </si>
  <si>
    <t>Gruppenleiter-Meister*in</t>
  </si>
  <si>
    <t>Gruppenleiter*in</t>
  </si>
  <si>
    <t>Ohne_anderer_Tarif</t>
  </si>
  <si>
    <t>Leistungserbringer:</t>
  </si>
  <si>
    <r>
      <t xml:space="preserve">Hier tragen Sie bitte das für die Erbringung der persönlichen Assistenz beschäftigte pädagogische Personal </t>
    </r>
    <r>
      <rPr>
        <b/>
        <sz val="11"/>
        <color theme="1"/>
        <rFont val="Calibri"/>
        <family val="2"/>
        <scheme val="minor"/>
      </rPr>
      <t xml:space="preserve"> </t>
    </r>
    <r>
      <rPr>
        <sz val="11"/>
        <color theme="1"/>
        <rFont val="Calibri"/>
        <family val="2"/>
        <scheme val="minor"/>
      </rPr>
      <t xml:space="preserve">ein. Die Anwendung ist identisch zu der im Blatt </t>
    </r>
    <r>
      <rPr>
        <i/>
        <sz val="11"/>
        <color theme="1"/>
        <rFont val="Calibri"/>
        <family val="2"/>
        <scheme val="minor"/>
      </rPr>
      <t>(A) Personal BL</t>
    </r>
    <r>
      <rPr>
        <sz val="11"/>
        <color theme="1"/>
        <rFont val="Calibri"/>
        <family val="2"/>
        <scheme val="minor"/>
      </rPr>
      <t xml:space="preserve"> mit Ausnahme der nicht vorhandenen Auswahl der Funktion.</t>
    </r>
  </si>
  <si>
    <t xml:space="preserve">Soweit ein Tarif zu Sonderzahlungen verpflichtet, wird der entsprechenden Prozentwert für die jeweilige Entgeltgruppe automatisch in Spalte K eingetragen (Ausnahme AVR; gehen Sie wie im nächsten Satz beschrieben vor)
Soweit Sie außerhalb tariflicher Verpflichtungen eine für alle Mitarbeiter*innen gleiche  prozentuale Sonderzahlung leisten, tragen Sie den Prozentsatz in Zelle K1 ein. Bei unterschiedlichen Prozentwerten, tragen Sie den jeweiligen Prozentwert in die entsprechende Zelle in Spalte K ein. Leisten Sie als Sonderzahlung Nominalwerte, tragen Sie diese in der jeweiligen Zeile in Spalte N ein.
</t>
  </si>
  <si>
    <t xml:space="preserve">Nehmen Sie bitte manuell die Verteilung des Personals gem. LV auf die Zeitkorridore in den Spalten I bis O vor.
</t>
  </si>
  <si>
    <t>Vorhandene Vertretungsgremien *)</t>
  </si>
  <si>
    <t>Wasserver- und -entsorgung</t>
  </si>
  <si>
    <t>Entgelttabelle TV-L S, gültig ab 01.12.2022</t>
  </si>
  <si>
    <t>AWO Schleswig-Holstein gGmbH -A- (Leitungen, Verwaltungskräfte)</t>
  </si>
  <si>
    <t>AWO Schleswig-Holstein gGmbH -B- (Sozial- und Erziehungsdienst)</t>
  </si>
  <si>
    <t>AWO Schleswig-Holstein gGmbH -P- (Pflegekräfte)</t>
  </si>
  <si>
    <t>AWO_gGmbH_A</t>
  </si>
  <si>
    <t>AWO_gGmbH_B</t>
  </si>
  <si>
    <t>AWO_gGmbH_P</t>
  </si>
  <si>
    <t>EG 9</t>
  </si>
  <si>
    <t>Awo Schleswig-Holstein gGmbH -A-, ab 01.04.2023</t>
  </si>
  <si>
    <t>AWO SH gGmbH -B-, ab 01.04.2023</t>
  </si>
  <si>
    <t>AWO SH gGmbH -P-, ab 01.04.2023</t>
  </si>
  <si>
    <t>EG 12a</t>
  </si>
  <si>
    <t>EG 11b</t>
  </si>
  <si>
    <t>EG 11a</t>
  </si>
  <si>
    <t>EG 10a</t>
  </si>
  <si>
    <t>EG 9d</t>
  </si>
  <si>
    <t>EG 8a</t>
  </si>
  <si>
    <t>EG 7a</t>
  </si>
  <si>
    <t>EG 4a</t>
  </si>
  <si>
    <t>EG 3a</t>
  </si>
  <si>
    <r>
      <t xml:space="preserve">Zellen, die nicht für Eingaben vorgesehen sind, wurden gesperrt. Mit Ausnahme auf den Blättern </t>
    </r>
    <r>
      <rPr>
        <i/>
        <sz val="11"/>
        <color theme="1"/>
        <rFont val="Calibri"/>
        <family val="2"/>
        <scheme val="minor"/>
      </rPr>
      <t>(A) Personal BL</t>
    </r>
    <r>
      <rPr>
        <sz val="11"/>
        <color theme="1"/>
        <rFont val="Calibri"/>
        <family val="2"/>
        <scheme val="minor"/>
      </rPr>
      <t xml:space="preserve"> und </t>
    </r>
    <r>
      <rPr>
        <i/>
        <sz val="11"/>
        <color theme="1"/>
        <rFont val="Calibri"/>
        <family val="2"/>
        <scheme val="minor"/>
      </rPr>
      <t>(A) Personal FL</t>
    </r>
    <r>
      <rPr>
        <sz val="11"/>
        <color theme="1"/>
        <rFont val="Calibri"/>
        <family val="2"/>
        <scheme val="minor"/>
      </rPr>
      <t xml:space="preserve"> sind Eingabefelder gelb hinterlegt.
Sollten für Ihr Angebot Begebenheiten vorliegen, die sich nicht zu 100 % in dem Formularsatz darstellen lassen, fügen Sie bitte Kommentare und/oder ein Tabellenblatt ein und ergänzen dort Ihre Eintragungen mit entsprechenden Bemerkungen/ Hinweisen.</t>
    </r>
  </si>
  <si>
    <r>
      <t xml:space="preserve">(A) Pers. paL
</t>
    </r>
    <r>
      <rPr>
        <sz val="11"/>
        <color theme="1"/>
        <rFont val="Calibri"/>
        <family val="2"/>
        <scheme val="minor"/>
      </rPr>
      <t>(nur für individuelle Personalerfassung)</t>
    </r>
  </si>
  <si>
    <t>Datum</t>
  </si>
  <si>
    <t>Änderungen/ Ergänzungen</t>
  </si>
  <si>
    <t>Update-Liste</t>
  </si>
  <si>
    <t>Nur für kalkulatorische Zwecke, keine Personalvereinbarung</t>
  </si>
  <si>
    <t>Entgelttabelle TVöD SuE , gültig abn 01.03.2024</t>
  </si>
  <si>
    <t>Entgelttabelle TVöD VKA, gültig ab 01.03.2024</t>
  </si>
  <si>
    <t>AVR Caritas Anlage 33, gültig ab 01.03.2024</t>
  </si>
  <si>
    <t>AVR Caritas (RK Ost - Gebiet West), ab 01.03.2024</t>
  </si>
  <si>
    <t xml:space="preserve">4.458,20 € </t>
  </si>
  <si>
    <t xml:space="preserve">4.571,79 € </t>
  </si>
  <si>
    <t xml:space="preserve">5.134,51 € </t>
  </si>
  <si>
    <t xml:space="preserve">5.556,51 € </t>
  </si>
  <si>
    <t xml:space="preserve">6.189,53 € </t>
  </si>
  <si>
    <t>6.576,36 €</t>
  </si>
  <si>
    <t xml:space="preserve">4.110,52 € </t>
  </si>
  <si>
    <t xml:space="preserve">4.395,96 € </t>
  </si>
  <si>
    <t xml:space="preserve">4.853,14 € </t>
  </si>
  <si>
    <t xml:space="preserve">5.697,17 € </t>
  </si>
  <si>
    <t>6.027,75 €</t>
  </si>
  <si>
    <t xml:space="preserve">4.026,38 € </t>
  </si>
  <si>
    <t xml:space="preserve">4.304,54 € </t>
  </si>
  <si>
    <t xml:space="preserve">4.614,00 € </t>
  </si>
  <si>
    <t xml:space="preserve">4.993,81 € </t>
  </si>
  <si>
    <t xml:space="preserve">5.415,82 € </t>
  </si>
  <si>
    <t>5.669,04 €</t>
  </si>
  <si>
    <t xml:space="preserve">3.884,14 € </t>
  </si>
  <si>
    <t xml:space="preserve">4.149,76 € </t>
  </si>
  <si>
    <t xml:space="preserve">4.431,15 € </t>
  </si>
  <si>
    <t xml:space="preserve">4.754,68 € </t>
  </si>
  <si>
    <t xml:space="preserve">5.275,17 € </t>
  </si>
  <si>
    <t>5.500,22 €</t>
  </si>
  <si>
    <t xml:space="preserve">3.847,03 € </t>
  </si>
  <si>
    <t xml:space="preserve">4.109,38 € </t>
  </si>
  <si>
    <t xml:space="preserve">4.422,05 € </t>
  </si>
  <si>
    <t xml:space="preserve">4.740,10 € </t>
  </si>
  <si>
    <t xml:space="preserve">5.091,81 € </t>
  </si>
  <si>
    <t>5.337,97 €</t>
  </si>
  <si>
    <t xml:space="preserve">3.756,97 € </t>
  </si>
  <si>
    <t xml:space="preserve">4.012,60 € </t>
  </si>
  <si>
    <t xml:space="preserve">4.360,80 € </t>
  </si>
  <si>
    <t xml:space="preserve">4.642,12 € </t>
  </si>
  <si>
    <t>5.169,65 €</t>
  </si>
  <si>
    <t xml:space="preserve">3.747,09 € </t>
  </si>
  <si>
    <t xml:space="preserve">4.002,01 € </t>
  </si>
  <si>
    <t xml:space="preserve">4.335,64 € </t>
  </si>
  <si>
    <t xml:space="preserve">4.631,04 € </t>
  </si>
  <si>
    <t xml:space="preserve">4.996,80 € </t>
  </si>
  <si>
    <t>5.151,53 €</t>
  </si>
  <si>
    <t xml:space="preserve">3.697,55 € </t>
  </si>
  <si>
    <t xml:space="preserve">3.948,84 € </t>
  </si>
  <si>
    <t xml:space="preserve">4.125,39 € </t>
  </si>
  <si>
    <t xml:space="preserve">4.575,55 € </t>
  </si>
  <si>
    <t xml:space="preserve">4.927,22 € </t>
  </si>
  <si>
    <t>5.138,23 €</t>
  </si>
  <si>
    <t xml:space="preserve">3.631,49 € </t>
  </si>
  <si>
    <t xml:space="preserve">3.877,94 € </t>
  </si>
  <si>
    <t xml:space="preserve">4.053,00 € </t>
  </si>
  <si>
    <t xml:space="preserve">4.501,47 € </t>
  </si>
  <si>
    <t>5.064,15 €</t>
  </si>
  <si>
    <t xml:space="preserve">3.394,81 € </t>
  </si>
  <si>
    <t xml:space="preserve">3.718,24 € </t>
  </si>
  <si>
    <t xml:space="preserve">3.879,97 € </t>
  </si>
  <si>
    <t xml:space="preserve">4.363,14 € </t>
  </si>
  <si>
    <t xml:space="preserve">4.757,25 € </t>
  </si>
  <si>
    <t>5.080,96 €</t>
  </si>
  <si>
    <t xml:space="preserve">3.371,39 € </t>
  </si>
  <si>
    <t xml:space="preserve">3.598,79 € </t>
  </si>
  <si>
    <t xml:space="preserve">3.864,55 € </t>
  </si>
  <si>
    <t xml:space="preserve">4.253,22 € </t>
  </si>
  <si>
    <t xml:space="preserve">4.620,71 € </t>
  </si>
  <si>
    <t>4.902,44 €</t>
  </si>
  <si>
    <t xml:space="preserve">3.303,85 € </t>
  </si>
  <si>
    <t xml:space="preserve">3.526,31 € </t>
  </si>
  <si>
    <t xml:space="preserve">3.755,83 € </t>
  </si>
  <si>
    <t xml:space="preserve">3.973,29 € </t>
  </si>
  <si>
    <t xml:space="preserve">4.185,86 € </t>
  </si>
  <si>
    <t>4.409,39 €</t>
  </si>
  <si>
    <t xml:space="preserve">3.223,59 € </t>
  </si>
  <si>
    <t xml:space="preserve">3.440,19 € </t>
  </si>
  <si>
    <t xml:space="preserve">3.655,70 € </t>
  </si>
  <si>
    <t xml:space="preserve">3.871,17 € </t>
  </si>
  <si>
    <t xml:space="preserve">4.032,82 € </t>
  </si>
  <si>
    <t>4.276,40 €</t>
  </si>
  <si>
    <t xml:space="preserve">3.091,81 € </t>
  </si>
  <si>
    <t xml:space="preserve">3.298,76 € </t>
  </si>
  <si>
    <t xml:space="preserve">3.487,33 € </t>
  </si>
  <si>
    <t xml:space="preserve">3.615,30 € </t>
  </si>
  <si>
    <t xml:space="preserve">3.736,51 € </t>
  </si>
  <si>
    <t>3.925,36 €</t>
  </si>
  <si>
    <t xml:space="preserve">2.924,89 € </t>
  </si>
  <si>
    <t xml:space="preserve">3.119,62 € </t>
  </si>
  <si>
    <t xml:space="preserve">3.300,78 € </t>
  </si>
  <si>
    <t xml:space="preserve">3.467,12 € </t>
  </si>
  <si>
    <t xml:space="preserve">3.543,23 € </t>
  </si>
  <si>
    <t>3.634,14 €</t>
  </si>
  <si>
    <t xml:space="preserve">2.719,14 € </t>
  </si>
  <si>
    <t xml:space="preserve">2.838,41 € </t>
  </si>
  <si>
    <t xml:space="preserve">2.926,64 € </t>
  </si>
  <si>
    <t xml:space="preserve">3.022,45 € </t>
  </si>
  <si>
    <t xml:space="preserve">3.130,19 € </t>
  </si>
  <si>
    <t>3.237,95 €</t>
  </si>
  <si>
    <t xml:space="preserve">5.587,77 € </t>
  </si>
  <si>
    <t xml:space="preserve">6.058,64 € </t>
  </si>
  <si>
    <t xml:space="preserve">6.529,54 € </t>
  </si>
  <si>
    <t xml:space="preserve">6.776,60 € </t>
  </si>
  <si>
    <t xml:space="preserve">7.023,59 € </t>
  </si>
  <si>
    <t xml:space="preserve">7.270,52 € </t>
  </si>
  <si>
    <t xml:space="preserve">7.517,56 € </t>
  </si>
  <si>
    <t xml:space="preserve">7.764,54 € </t>
  </si>
  <si>
    <t xml:space="preserve">8.011,50 € </t>
  </si>
  <si>
    <t xml:space="preserve">8.258,54 € </t>
  </si>
  <si>
    <t xml:space="preserve">8.505,53 € </t>
  </si>
  <si>
    <t>8.731,68 €</t>
  </si>
  <si>
    <t xml:space="preserve">5.188,45 € </t>
  </si>
  <si>
    <t xml:space="preserve">5.594,74 € </t>
  </si>
  <si>
    <t xml:space="preserve">6.000,99 € </t>
  </si>
  <si>
    <t xml:space="preserve">6.227,19 € </t>
  </si>
  <si>
    <t xml:space="preserve">6.453,40 € </t>
  </si>
  <si>
    <t xml:space="preserve">6.679,60 € </t>
  </si>
  <si>
    <t xml:space="preserve">6.905,88 € </t>
  </si>
  <si>
    <t xml:space="preserve">7.132,03 € </t>
  </si>
  <si>
    <t xml:space="preserve">7.358,32 € </t>
  </si>
  <si>
    <t xml:space="preserve">7.584,46 € </t>
  </si>
  <si>
    <t xml:space="preserve">7.810,69 € </t>
  </si>
  <si>
    <t>7.912,24 €</t>
  </si>
  <si>
    <t xml:space="preserve">4.826,08 € </t>
  </si>
  <si>
    <t xml:space="preserve">5.174,60 € </t>
  </si>
  <si>
    <t xml:space="preserve">5.523,17 € </t>
  </si>
  <si>
    <t xml:space="preserve">5.744,74 € </t>
  </si>
  <si>
    <t xml:space="preserve">5.966,38 € </t>
  </si>
  <si>
    <t xml:space="preserve">6.187,95 € </t>
  </si>
  <si>
    <t xml:space="preserve">6.409,54 € </t>
  </si>
  <si>
    <t xml:space="preserve">6.631,14 € </t>
  </si>
  <si>
    <t xml:space="preserve">6.852,70 € </t>
  </si>
  <si>
    <t xml:space="preserve">7.074,36 € </t>
  </si>
  <si>
    <t>7.166,68 €</t>
  </si>
  <si>
    <t xml:space="preserve">4.603,29 € </t>
  </si>
  <si>
    <t xml:space="preserve">4.901,01 € </t>
  </si>
  <si>
    <t xml:space="preserve">5.198,80 € </t>
  </si>
  <si>
    <t xml:space="preserve">5.383,44 € </t>
  </si>
  <si>
    <t xml:space="preserve">5.568,11 € </t>
  </si>
  <si>
    <t xml:space="preserve">5.752,83 € </t>
  </si>
  <si>
    <t xml:space="preserve">5.937,51 € </t>
  </si>
  <si>
    <t xml:space="preserve">6.122,18 € </t>
  </si>
  <si>
    <t xml:space="preserve">6.306,78 € </t>
  </si>
  <si>
    <t xml:space="preserve">6.491,45 € </t>
  </si>
  <si>
    <t>6.609,24 €</t>
  </si>
  <si>
    <t xml:space="preserve">4.208,91 € </t>
  </si>
  <si>
    <t xml:space="preserve">4.465,12 € </t>
  </si>
  <si>
    <t xml:space="preserve">4.721,31 € </t>
  </si>
  <si>
    <t xml:space="preserve">4.889,88 € </t>
  </si>
  <si>
    <t xml:space="preserve">5.058,37 € </t>
  </si>
  <si>
    <t xml:space="preserve">5.226,91 € </t>
  </si>
  <si>
    <t xml:space="preserve">5.395,35 € </t>
  </si>
  <si>
    <t xml:space="preserve">5.563,85 € </t>
  </si>
  <si>
    <t xml:space="preserve">5.732,41 € </t>
  </si>
  <si>
    <t xml:space="preserve">5.900,93 € </t>
  </si>
  <si>
    <t>5.926,30 €</t>
  </si>
  <si>
    <t xml:space="preserve">3.943,68 € </t>
  </si>
  <si>
    <t xml:space="preserve">4.155,76 € </t>
  </si>
  <si>
    <t xml:space="preserve">4.375,09 € </t>
  </si>
  <si>
    <t xml:space="preserve">4.522,87 € </t>
  </si>
  <si>
    <t xml:space="preserve">4.670,60 € </t>
  </si>
  <si>
    <t xml:space="preserve">4.818,29 € </t>
  </si>
  <si>
    <t xml:space="preserve">4.966,00 € </t>
  </si>
  <si>
    <t xml:space="preserve">5.113,81 € </t>
  </si>
  <si>
    <t xml:space="preserve">5.261,51 € </t>
  </si>
  <si>
    <t>5.402,34 €</t>
  </si>
  <si>
    <t xml:space="preserve">3.707,16 € </t>
  </si>
  <si>
    <t xml:space="preserve">3.884,00 € </t>
  </si>
  <si>
    <t xml:space="preserve">4.060,81 € </t>
  </si>
  <si>
    <t xml:space="preserve">4.188,13 € </t>
  </si>
  <si>
    <t xml:space="preserve">4.317,37 € </t>
  </si>
  <si>
    <t xml:space="preserve">4.446,64 € </t>
  </si>
  <si>
    <t xml:space="preserve">4.575,94 € </t>
  </si>
  <si>
    <t xml:space="preserve">4.705,21 € </t>
  </si>
  <si>
    <t xml:space="preserve">4.834,50 € </t>
  </si>
  <si>
    <t>4.936,01 €</t>
  </si>
  <si>
    <t xml:space="preserve">3.497,16 € </t>
  </si>
  <si>
    <t xml:space="preserve">3.640,93 € </t>
  </si>
  <si>
    <t xml:space="preserve">3.791,21 € </t>
  </si>
  <si>
    <t xml:space="preserve">3.901,69 € </t>
  </si>
  <si>
    <t xml:space="preserve">4.007,79 € </t>
  </si>
  <si>
    <t xml:space="preserve">4.114,30 € </t>
  </si>
  <si>
    <t xml:space="preserve">4.225,07 € </t>
  </si>
  <si>
    <t xml:space="preserve">4.335,84 € </t>
  </si>
  <si>
    <t>4.520,50 €</t>
  </si>
  <si>
    <t xml:space="preserve">3.276,29 € </t>
  </si>
  <si>
    <t xml:space="preserve">3.387,90 € </t>
  </si>
  <si>
    <t xml:space="preserve">3.503,36 € </t>
  </si>
  <si>
    <t xml:space="preserve">3.599,87 € </t>
  </si>
  <si>
    <t xml:space="preserve">3.701,53 € </t>
  </si>
  <si>
    <t xml:space="preserve">3.803,17 € </t>
  </si>
  <si>
    <t xml:space="preserve">3.904,87 € </t>
  </si>
  <si>
    <t xml:space="preserve">4.006,50 € </t>
  </si>
  <si>
    <t>4.097,10 €</t>
  </si>
  <si>
    <t xml:space="preserve">3.122,64 € </t>
  </si>
  <si>
    <t xml:space="preserve">3.215,58 € </t>
  </si>
  <si>
    <t xml:space="preserve">3.308,53 € </t>
  </si>
  <si>
    <t xml:space="preserve">3.373,96 € </t>
  </si>
  <si>
    <t xml:space="preserve">3.441,61 € </t>
  </si>
  <si>
    <t xml:space="preserve">3.509,37 € </t>
  </si>
  <si>
    <t xml:space="preserve">3.579,98 € </t>
  </si>
  <si>
    <t xml:space="preserve">3.655,08 € </t>
  </si>
  <si>
    <t xml:space="preserve">3.730,28 € </t>
  </si>
  <si>
    <t>3.785,51 €</t>
  </si>
  <si>
    <t xml:space="preserve">2.984,17 € </t>
  </si>
  <si>
    <t xml:space="preserve">3.061,98 € </t>
  </si>
  <si>
    <t xml:space="preserve">3.139,73 € </t>
  </si>
  <si>
    <t xml:space="preserve">3.194,70 € </t>
  </si>
  <si>
    <t xml:space="preserve">3.249,68 € </t>
  </si>
  <si>
    <t xml:space="preserve">3.304,67 € </t>
  </si>
  <si>
    <t xml:space="preserve">3.360,01 € </t>
  </si>
  <si>
    <t xml:space="preserve">3.417,73 € </t>
  </si>
  <si>
    <t xml:space="preserve">3.475,51 € </t>
  </si>
  <si>
    <t>3.511,39 €</t>
  </si>
  <si>
    <t xml:space="preserve">2.857,16 € </t>
  </si>
  <si>
    <t xml:space="preserve">2.921,64 € </t>
  </si>
  <si>
    <t xml:space="preserve">2.986,14 € </t>
  </si>
  <si>
    <t xml:space="preserve">3.027,85 € </t>
  </si>
  <si>
    <t xml:space="preserve">3.065,78 € </t>
  </si>
  <si>
    <t xml:space="preserve">3.103,67 € </t>
  </si>
  <si>
    <t xml:space="preserve">3.141,60 € </t>
  </si>
  <si>
    <t xml:space="preserve">3.179,54 € </t>
  </si>
  <si>
    <t xml:space="preserve">3.217,45 € </t>
  </si>
  <si>
    <t xml:space="preserve">3.255,40 € </t>
  </si>
  <si>
    <t>3.291,41 €</t>
  </si>
  <si>
    <t xml:space="preserve">2.774,71 € </t>
  </si>
  <si>
    <t xml:space="preserve">2.823,37 € </t>
  </si>
  <si>
    <t xml:space="preserve">2.872,01 € </t>
  </si>
  <si>
    <t xml:space="preserve">2.909,80 € </t>
  </si>
  <si>
    <t xml:space="preserve">2.947,56 € </t>
  </si>
  <si>
    <t xml:space="preserve">2.985,40 € </t>
  </si>
  <si>
    <t xml:space="preserve">3.023,22 € </t>
  </si>
  <si>
    <t xml:space="preserve">3.061,05 € </t>
  </si>
  <si>
    <t>3.098,81 €</t>
  </si>
  <si>
    <t xml:space="preserve">2.717,88 € </t>
  </si>
  <si>
    <t xml:space="preserve">2.770,93 € </t>
  </si>
  <si>
    <t xml:space="preserve">2.824,06 € </t>
  </si>
  <si>
    <t xml:space="preserve">2.863,89 € </t>
  </si>
  <si>
    <t xml:space="preserve">2.899,91 € </t>
  </si>
  <si>
    <t xml:space="preserve">2.935,98 € </t>
  </si>
  <si>
    <t xml:space="preserve">2.971,97 € </t>
  </si>
  <si>
    <t>3.008,03 €</t>
  </si>
  <si>
    <t xml:space="preserve">2.549,31 € </t>
  </si>
  <si>
    <t xml:space="preserve">2.590,66 € </t>
  </si>
  <si>
    <t xml:space="preserve">2.632,04 € </t>
  </si>
  <si>
    <t xml:space="preserve">2.669,77 € </t>
  </si>
  <si>
    <t xml:space="preserve">2.704,91 € </t>
  </si>
  <si>
    <t xml:space="preserve">2.740,92 € </t>
  </si>
  <si>
    <t xml:space="preserve">2.776,97 € </t>
  </si>
  <si>
    <t xml:space="preserve">2.813,01 € </t>
  </si>
  <si>
    <t>2.837,68 €</t>
  </si>
  <si>
    <t xml:space="preserve">2.413,34 € </t>
  </si>
  <si>
    <t xml:space="preserve">2.464,81 € </t>
  </si>
  <si>
    <t xml:space="preserve">2.497,18 € </t>
  </si>
  <si>
    <t xml:space="preserve">2.522,37 € </t>
  </si>
  <si>
    <t xml:space="preserve">2.547,50 € </t>
  </si>
  <si>
    <t xml:space="preserve">2.572,71 € </t>
  </si>
  <si>
    <t xml:space="preserve">2.597,83 € </t>
  </si>
  <si>
    <t xml:space="preserve">2.623,04 € </t>
  </si>
  <si>
    <t>2.648,19 €</t>
  </si>
  <si>
    <t xml:space="preserve">2.328,24 € </t>
  </si>
  <si>
    <t xml:space="preserve">2.360,57 € </t>
  </si>
  <si>
    <t xml:space="preserve">2.392,96 € </t>
  </si>
  <si>
    <t xml:space="preserve">2.418,08 € </t>
  </si>
  <si>
    <t xml:space="preserve">2.443,29 € </t>
  </si>
  <si>
    <t xml:space="preserve">2.468,43 € </t>
  </si>
  <si>
    <t xml:space="preserve">2.493,62 € </t>
  </si>
  <si>
    <t xml:space="preserve">2.518,76 € </t>
  </si>
  <si>
    <t>2.543,92 €</t>
  </si>
  <si>
    <t>S9 höheres Entgelt ab 01.10.2024</t>
  </si>
  <si>
    <t>TVöD Bund, gültig ab 01.03.2024</t>
  </si>
  <si>
    <t>AVB Paritätischer, gültig ab 01.01.2024</t>
  </si>
  <si>
    <t>AVR, gültig ab 01.07.2024</t>
  </si>
  <si>
    <t>KTD, gültig ab 01.01.2024</t>
  </si>
  <si>
    <t>Entgelttabele KTD ab 01.01.2024 eingepfllegt</t>
  </si>
  <si>
    <t>Formel in Zelle C9 auf Blatt Instandhaltung korrigiert</t>
  </si>
  <si>
    <t>Entgelttabelle TV-AVH aktualisiert; Bezeichnung KAT in TVKB geändert</t>
  </si>
  <si>
    <t>TVKB</t>
  </si>
  <si>
    <t>Entgelttabelle TVKB, gültig ab 01.01.2023</t>
  </si>
  <si>
    <t>Tarifvertrag für die Arbeitsrechtliche Vereinigung Hamburg e.V., ab 01.03.2024</t>
  </si>
  <si>
    <t>Formeln U10 bis V24 auf Blatt Investdaten korrigiert, zusätzliche Zeilen für Eingabe Kfz eingerichtet</t>
  </si>
  <si>
    <t>Stand: 26.03.2024</t>
  </si>
  <si>
    <t>Mürwiker, ab 01.03.2024</t>
  </si>
  <si>
    <t>III a</t>
  </si>
  <si>
    <t>III b</t>
  </si>
  <si>
    <t>III c</t>
  </si>
  <si>
    <t>IV a</t>
  </si>
  <si>
    <t>IV b</t>
  </si>
  <si>
    <t>IV c</t>
  </si>
  <si>
    <t>V a</t>
  </si>
  <si>
    <t>V b</t>
  </si>
  <si>
    <t>V c</t>
  </si>
  <si>
    <t>Entgelttabelle RTV Mürwiker aktualisiert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</si>
</sst>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4">
    <numFmt numFmtId="7" formatCode="#,##0.00\ &quot;€&quot;;\-#,##0.00\ &quot;€&quot;"/>
    <numFmt numFmtId="44" formatCode="_-* #,##0.00\ &quot;€&quot;_-;\-* #,##0.00\ &quot;€&quot;_-;_-* &quot;-&quot;??\ &quot;€&quot;_-;_-@_-"/>
    <numFmt numFmtId="43" formatCode="_-* #,##0.00\ _€_-;\-* #,##0.00\ _€_-;_-* &quot;-&quot;??\ _€_-;_-@_-"/>
    <numFmt numFmtId="164" formatCode="0.000%"/>
    <numFmt numFmtId="165" formatCode="0.0%"/>
    <numFmt numFmtId="166" formatCode="#,##0.00\ &quot;€&quot;"/>
    <numFmt numFmtId="167" formatCode="0.00%\ \ \ ;"/>
    <numFmt numFmtId="168" formatCode="dd/\ mmmm\ \ \ \ ;"/>
    <numFmt numFmtId="169" formatCode="&quot;vom: &quot;dd/mm/yyyy"/>
    <numFmt numFmtId="170" formatCode="&quot;bis: &quot;dd/mm/yyyy"/>
    <numFmt numFmtId="171" formatCode="#,##0\ &quot;€&quot;"/>
    <numFmt numFmtId="172" formatCode="#,##0.0"/>
    <numFmt numFmtId="173" formatCode="0.0"/>
    <numFmt numFmtId="174" formatCode="0.000"/>
    <numFmt numFmtId="175" formatCode="#,##0.00&quot; Std.&quot;"/>
    <numFmt numFmtId="176" formatCode="#,##0&quot; Std.&quot;"/>
    <numFmt numFmtId="177" formatCode="0.00%;[Red]\-0.00%"/>
    <numFmt numFmtId="178" formatCode="_-* #,##0.00\ &quot;DM&quot;_-;\-* #,##0.00\ &quot;DM&quot;_-;_-* &quot;-&quot;??\ &quot;DM&quot;_-;_-@_-"/>
    <numFmt numFmtId="179" formatCode="yyyy"/>
    <numFmt numFmtId="180" formatCode="#,##0.00_ ;[Red]\-#,##0.00\ "/>
    <numFmt numFmtId="181" formatCode="&quot;Diff. &quot;#,##0.00\ &quot;€&quot;;[Red]&quot;Diff. &quot;\-#,##0.00\ &quot;€&quot;"/>
    <numFmt numFmtId="182" formatCode="&quot;1 : &quot;0.0"/>
    <numFmt numFmtId="183" formatCode="#,##0.00_ ;\-#,##0.00\ "/>
    <numFmt numFmtId="184" formatCode="&quot;1 : &quot;0.00"/>
  </numFmts>
  <fonts count="86">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sz val="11"/>
      <color rgb="FF00B050"/>
      <name val="Calibri"/>
      <family val="2"/>
      <scheme val="minor"/>
    </font>
    <font>
      <sz val="9"/>
      <color theme="1"/>
      <name val="Calibri"/>
      <family val="2"/>
      <scheme val="minor"/>
    </font>
    <font>
      <b/>
      <sz val="14"/>
      <color theme="1"/>
      <name val="Calibri"/>
      <family val="2"/>
      <scheme val="minor"/>
    </font>
    <font>
      <sz val="14"/>
      <color rgb="FF00B050"/>
      <name val="Calibri"/>
      <family val="2"/>
      <scheme val="minor"/>
    </font>
    <font>
      <u/>
      <sz val="11"/>
      <color theme="10"/>
      <name val="Calibri"/>
      <family val="2"/>
      <scheme val="minor"/>
    </font>
    <font>
      <b/>
      <sz val="18"/>
      <color theme="1"/>
      <name val="Calibri"/>
      <family val="2"/>
      <scheme val="minor"/>
    </font>
    <font>
      <sz val="11"/>
      <name val="Calibri"/>
      <family val="2"/>
      <scheme val="minor"/>
    </font>
    <font>
      <sz val="14"/>
      <name val="Calibri"/>
      <family val="2"/>
      <scheme val="minor"/>
    </font>
    <font>
      <sz val="11"/>
      <color theme="0" tint="-0.14999847407452621"/>
      <name val="Calibri"/>
      <family val="2"/>
      <scheme val="minor"/>
    </font>
    <font>
      <b/>
      <sz val="22"/>
      <color rgb="FF00B050"/>
      <name val="Arial"/>
      <family val="2"/>
    </font>
    <font>
      <sz val="12"/>
      <name val="Calibri"/>
      <family val="2"/>
      <scheme val="minor"/>
    </font>
    <font>
      <b/>
      <sz val="12"/>
      <name val="Calibri"/>
      <family val="2"/>
      <scheme val="minor"/>
    </font>
    <font>
      <b/>
      <sz val="14"/>
      <name val="Calibri"/>
      <family val="2"/>
      <scheme val="minor"/>
    </font>
    <font>
      <sz val="10"/>
      <name val="Arial"/>
      <family val="2"/>
    </font>
    <font>
      <b/>
      <sz val="8"/>
      <name val="Arial"/>
      <family val="2"/>
    </font>
    <font>
      <sz val="8"/>
      <name val="Arial"/>
      <family val="2"/>
    </font>
    <font>
      <b/>
      <sz val="12"/>
      <name val="Arial"/>
      <family val="2"/>
    </font>
    <font>
      <b/>
      <sz val="10"/>
      <name val="Arial"/>
      <family val="2"/>
    </font>
    <font>
      <b/>
      <u/>
      <sz val="10"/>
      <color rgb="FFFF0000"/>
      <name val="Arial"/>
      <family val="2"/>
    </font>
    <font>
      <b/>
      <u/>
      <sz val="10"/>
      <name val="Arial"/>
      <family val="2"/>
    </font>
    <font>
      <sz val="7"/>
      <name val="Arial"/>
      <family val="2"/>
    </font>
    <font>
      <sz val="6"/>
      <name val="Arial"/>
      <family val="2"/>
    </font>
    <font>
      <sz val="6"/>
      <color theme="0"/>
      <name val="Arial"/>
      <family val="2"/>
    </font>
    <font>
      <b/>
      <sz val="9"/>
      <name val="Arial"/>
      <family val="2"/>
    </font>
    <font>
      <b/>
      <sz val="10"/>
      <color rgb="FFFF0000"/>
      <name val="Arial"/>
      <family val="2"/>
    </font>
    <font>
      <u/>
      <sz val="10"/>
      <color indexed="12"/>
      <name val="Arial"/>
      <family val="2"/>
    </font>
    <font>
      <sz val="9"/>
      <name val="Arial"/>
      <family val="2"/>
    </font>
    <font>
      <sz val="10"/>
      <name val="Arial"/>
      <family val="2"/>
    </font>
    <font>
      <b/>
      <sz val="10"/>
      <color indexed="10"/>
      <name val="Arial"/>
      <family val="2"/>
    </font>
    <font>
      <b/>
      <i/>
      <sz val="10"/>
      <name val="Arial"/>
      <family val="2"/>
    </font>
    <font>
      <b/>
      <sz val="9"/>
      <color indexed="10"/>
      <name val="Arial"/>
      <family val="2"/>
    </font>
    <font>
      <b/>
      <u/>
      <sz val="9"/>
      <name val="Arial"/>
      <family val="2"/>
    </font>
    <font>
      <u/>
      <sz val="10"/>
      <name val="Arial"/>
      <family val="2"/>
    </font>
    <font>
      <sz val="10"/>
      <color rgb="FFFF0000"/>
      <name val="Arial"/>
      <family val="2"/>
    </font>
    <font>
      <b/>
      <sz val="11"/>
      <name val="Arial"/>
      <family val="2"/>
    </font>
    <font>
      <sz val="10"/>
      <color indexed="9"/>
      <name val="Arial"/>
      <family val="2"/>
    </font>
    <font>
      <sz val="10"/>
      <color indexed="10"/>
      <name val="Arial"/>
      <family val="2"/>
    </font>
    <font>
      <b/>
      <u/>
      <sz val="14"/>
      <name val="Arial"/>
      <family val="2"/>
    </font>
    <font>
      <b/>
      <sz val="14"/>
      <name val="Arial"/>
      <family val="2"/>
    </font>
    <font>
      <i/>
      <sz val="10"/>
      <name val="Arial"/>
      <family val="2"/>
    </font>
    <font>
      <b/>
      <sz val="12"/>
      <color indexed="8"/>
      <name val="Calibri"/>
      <family val="2"/>
    </font>
    <font>
      <b/>
      <sz val="10"/>
      <color indexed="57"/>
      <name val="Arial"/>
      <family val="2"/>
    </font>
    <font>
      <sz val="7.5"/>
      <name val="Verdana"/>
      <family val="2"/>
    </font>
    <font>
      <u/>
      <sz val="8"/>
      <color indexed="12"/>
      <name val="Arial"/>
      <family val="2"/>
    </font>
    <font>
      <sz val="12"/>
      <name val="Arial"/>
      <family val="2"/>
    </font>
    <font>
      <sz val="11"/>
      <name val="Arial"/>
      <family val="2"/>
    </font>
    <font>
      <i/>
      <sz val="11"/>
      <name val="Arial"/>
      <family val="2"/>
    </font>
    <font>
      <b/>
      <sz val="16"/>
      <name val="Arial"/>
      <family val="2"/>
    </font>
    <font>
      <b/>
      <sz val="10"/>
      <color theme="0"/>
      <name val="Arial"/>
      <family val="2"/>
    </font>
    <font>
      <b/>
      <sz val="9"/>
      <name val="Calibri"/>
      <family val="2"/>
      <scheme val="minor"/>
    </font>
    <font>
      <sz val="9"/>
      <name val="Calibri"/>
      <family val="2"/>
      <scheme val="minor"/>
    </font>
    <font>
      <b/>
      <sz val="14"/>
      <color rgb="FFFF0000"/>
      <name val="Calibri"/>
      <family val="2"/>
      <scheme val="minor"/>
    </font>
    <font>
      <b/>
      <sz val="10"/>
      <name val="Calibri"/>
      <family val="2"/>
      <scheme val="minor"/>
    </font>
    <font>
      <sz val="10"/>
      <name val="Calibri"/>
      <family val="2"/>
      <scheme val="minor"/>
    </font>
    <font>
      <i/>
      <sz val="11"/>
      <name val="Calibri"/>
      <family val="2"/>
      <scheme val="minor"/>
    </font>
    <font>
      <sz val="10"/>
      <name val="Arial"/>
      <family val="2"/>
    </font>
    <font>
      <sz val="8"/>
      <color theme="1"/>
      <name val="Calibri"/>
      <family val="2"/>
      <scheme val="minor"/>
    </font>
    <font>
      <sz val="10"/>
      <color theme="7" tint="-0.249977111117893"/>
      <name val="Arial"/>
      <family val="2"/>
    </font>
    <font>
      <sz val="11"/>
      <name val="MetaBook-Roman"/>
    </font>
    <font>
      <b/>
      <vertAlign val="superscript"/>
      <sz val="9"/>
      <color rgb="FFFF0000"/>
      <name val="Arial"/>
      <family val="2"/>
    </font>
    <font>
      <i/>
      <sz val="10"/>
      <color theme="1"/>
      <name val="Arial"/>
      <family val="2"/>
    </font>
    <font>
      <sz val="10"/>
      <color theme="1"/>
      <name val="Arial"/>
      <family val="2"/>
    </font>
    <font>
      <b/>
      <sz val="10"/>
      <color theme="1"/>
      <name val="Arial"/>
      <family val="2"/>
    </font>
    <font>
      <b/>
      <sz val="9"/>
      <color indexed="81"/>
      <name val="Segoe UI"/>
      <family val="2"/>
    </font>
    <font>
      <b/>
      <sz val="12"/>
      <color theme="1"/>
      <name val="Calibri"/>
      <family val="2"/>
      <scheme val="minor"/>
    </font>
    <font>
      <b/>
      <sz val="10"/>
      <color theme="1"/>
      <name val="Calibri"/>
      <family val="2"/>
      <scheme val="minor"/>
    </font>
    <font>
      <sz val="11"/>
      <color theme="1"/>
      <name val="Arial"/>
      <family val="2"/>
    </font>
    <font>
      <b/>
      <sz val="12"/>
      <color rgb="FFFF0000"/>
      <name val="Arial"/>
      <family val="2"/>
    </font>
    <font>
      <b/>
      <sz val="26"/>
      <color rgb="FF00B050"/>
      <name val="Calibri"/>
      <family val="2"/>
      <scheme val="minor"/>
    </font>
    <font>
      <sz val="10"/>
      <name val="Arial"/>
      <family val="2"/>
    </font>
    <font>
      <b/>
      <sz val="12"/>
      <color indexed="10"/>
      <name val="Arial"/>
      <family val="2"/>
    </font>
    <font>
      <sz val="10"/>
      <name val="Arial"/>
      <family val="2"/>
    </font>
    <font>
      <b/>
      <sz val="11"/>
      <color rgb="FFFF0000"/>
      <name val="Arial"/>
      <family val="2"/>
    </font>
    <font>
      <sz val="11"/>
      <color theme="0"/>
      <name val="Calibri"/>
      <family val="2"/>
      <scheme val="minor"/>
    </font>
    <font>
      <sz val="9"/>
      <color theme="1"/>
      <name val="Segoe UI"/>
      <family val="2"/>
      <charset val="1"/>
    </font>
    <font>
      <sz val="9"/>
      <color theme="1"/>
      <name val="Arial"/>
      <family val="2"/>
    </font>
    <font>
      <i/>
      <sz val="11"/>
      <color theme="1"/>
      <name val="Calibri"/>
      <family val="2"/>
      <scheme val="minor"/>
    </font>
    <font>
      <b/>
      <i/>
      <sz val="11"/>
      <color theme="1"/>
      <name val="Calibri"/>
      <family val="2"/>
      <scheme val="minor"/>
    </font>
    <font>
      <b/>
      <sz val="11"/>
      <color rgb="FFFF0000"/>
      <name val="Calibri"/>
      <family val="2"/>
      <scheme val="minor"/>
    </font>
    <font>
      <b/>
      <i/>
      <sz val="11"/>
      <color rgb="FFFF0000"/>
      <name val="Calibri"/>
      <family val="2"/>
      <scheme val="minor"/>
    </font>
    <font>
      <sz val="12"/>
      <color rgb="FF00B050"/>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rgb="FFFFFF99"/>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lightGray"/>
    </fill>
    <fill>
      <patternFill patternType="solid">
        <fgColor indexed="13"/>
        <bgColor indexed="64"/>
      </patternFill>
    </fill>
    <fill>
      <patternFill patternType="solid">
        <fgColor theme="6" tint="0.59996337778862885"/>
        <bgColor indexed="64"/>
      </patternFill>
    </fill>
    <fill>
      <patternFill patternType="solid">
        <fgColor theme="6" tint="0.59999389629810485"/>
        <bgColor indexed="64"/>
      </patternFill>
    </fill>
    <fill>
      <patternFill patternType="gray0625"/>
    </fill>
    <fill>
      <patternFill patternType="solid">
        <fgColor theme="6" tint="0.79998168889431442"/>
        <bgColor indexed="64"/>
      </patternFill>
    </fill>
    <fill>
      <patternFill patternType="solid">
        <fgColor theme="9" tint="0.79998168889431442"/>
        <bgColor indexed="64"/>
      </patternFill>
    </fill>
    <fill>
      <patternFill patternType="solid">
        <fgColor indexed="22"/>
        <bgColor indexed="64"/>
      </patternFill>
    </fill>
    <fill>
      <patternFill patternType="solid">
        <fgColor rgb="FFFFFF66"/>
        <bgColor indexed="64"/>
      </patternFill>
    </fill>
    <fill>
      <patternFill patternType="gray0625">
        <bgColor auto="1"/>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auto="1"/>
      </left>
      <right style="thin">
        <color auto="1"/>
      </right>
      <top style="thin">
        <color theme="0" tint="-0.14996795556505021"/>
      </top>
      <bottom style="thin">
        <color theme="0" tint="-0.14996795556505021"/>
      </bottom>
      <diagonal/>
    </border>
    <border>
      <left style="thin">
        <color indexed="64"/>
      </left>
      <right style="thin">
        <color indexed="64"/>
      </right>
      <top/>
      <bottom/>
      <diagonal/>
    </border>
    <border>
      <left/>
      <right/>
      <top style="thin">
        <color indexed="64"/>
      </top>
      <bottom/>
      <diagonal/>
    </border>
    <border>
      <left/>
      <right style="thin">
        <color auto="1"/>
      </right>
      <top/>
      <bottom style="medium">
        <color auto="1"/>
      </bottom>
      <diagonal/>
    </border>
    <border>
      <left style="thin">
        <color auto="1"/>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ck">
        <color indexed="64"/>
      </left>
      <right/>
      <top style="thin">
        <color indexed="64"/>
      </top>
      <bottom style="medium">
        <color indexed="64"/>
      </bottom>
      <diagonal/>
    </border>
    <border>
      <left/>
      <right/>
      <top style="thin">
        <color theme="0" tint="-0.14996795556505021"/>
      </top>
      <bottom/>
      <diagonal/>
    </border>
    <border>
      <left/>
      <right style="thin">
        <color indexed="64"/>
      </right>
      <top style="double">
        <color auto="1"/>
      </top>
      <bottom/>
      <diagonal/>
    </border>
    <border>
      <left style="thin">
        <color indexed="64"/>
      </left>
      <right style="thin">
        <color indexed="64"/>
      </right>
      <top style="double">
        <color auto="1"/>
      </top>
      <bottom/>
      <diagonal/>
    </border>
    <border>
      <left style="thin">
        <color indexed="64"/>
      </left>
      <right/>
      <top style="double">
        <color auto="1"/>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thin">
        <color theme="0" tint="-0.14996795556505021"/>
      </bottom>
      <diagonal/>
    </border>
    <border>
      <left style="thin">
        <color auto="1"/>
      </left>
      <right/>
      <top style="thin">
        <color theme="0" tint="-0.14996795556505021"/>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17">
    <xf numFmtId="0" fontId="0" fillId="0" borderId="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43" fontId="1" fillId="0" borderId="0" applyFont="0" applyFill="0" applyBorder="0" applyAlignment="0" applyProtection="0"/>
    <xf numFmtId="0" fontId="30" fillId="0" borderId="0" applyNumberFormat="0" applyFill="0" applyBorder="0" applyAlignment="0" applyProtection="0">
      <alignment vertical="top"/>
      <protection locked="0"/>
    </xf>
    <xf numFmtId="0" fontId="32" fillId="0" borderId="0" applyBorder="0"/>
    <xf numFmtId="9" fontId="18" fillId="0" borderId="0" applyFont="0" applyFill="0" applyBorder="0" applyAlignment="0" applyProtection="0"/>
    <xf numFmtId="0" fontId="18" fillId="0" borderId="0"/>
    <xf numFmtId="0" fontId="18" fillId="0" borderId="0" applyBorder="0"/>
    <xf numFmtId="178" fontId="18" fillId="0" borderId="0" applyFont="0" applyFill="0" applyBorder="0" applyAlignment="0" applyProtection="0"/>
    <xf numFmtId="0" fontId="60" fillId="0" borderId="0" applyBorder="0"/>
    <xf numFmtId="44" fontId="63" fillId="0" borderId="0" applyFont="0" applyFill="0" applyBorder="0" applyAlignment="0" applyProtection="0"/>
    <xf numFmtId="0" fontId="74" fillId="0" borderId="0" applyBorder="0"/>
    <xf numFmtId="0" fontId="76" fillId="0" borderId="0" applyBorder="0"/>
    <xf numFmtId="0" fontId="79" fillId="0" borderId="0"/>
    <xf numFmtId="43" fontId="79" fillId="0" borderId="0" applyFont="0" applyFill="0" applyBorder="0" applyAlignment="0" applyProtection="0"/>
  </cellStyleXfs>
  <cellXfs count="1469">
    <xf numFmtId="0" fontId="0" fillId="0" borderId="0" xfId="0"/>
    <xf numFmtId="0" fontId="0" fillId="0" borderId="0" xfId="0" applyBorder="1"/>
    <xf numFmtId="0" fontId="4" fillId="0" borderId="0" xfId="0" applyFont="1"/>
    <xf numFmtId="0" fontId="4" fillId="0" borderId="0" xfId="0" applyFont="1" applyBorder="1"/>
    <xf numFmtId="0" fontId="4" fillId="0" borderId="0" xfId="0" applyFont="1" applyAlignment="1">
      <alignment horizontal="center"/>
    </xf>
    <xf numFmtId="0" fontId="4" fillId="3" borderId="0" xfId="0" applyFont="1" applyFill="1" applyBorder="1" applyAlignment="1">
      <alignment horizontal="center" vertical="center"/>
    </xf>
    <xf numFmtId="44" fontId="8" fillId="0" borderId="0" xfId="1" applyFont="1" applyBorder="1" applyAlignment="1">
      <alignment horizontal="center" vertical="center"/>
    </xf>
    <xf numFmtId="9" fontId="4" fillId="3" borderId="0" xfId="2" applyFont="1" applyFill="1" applyBorder="1" applyAlignment="1">
      <alignment horizontal="center"/>
    </xf>
    <xf numFmtId="0" fontId="4" fillId="3" borderId="0" xfId="0" applyNumberFormat="1" applyFont="1" applyFill="1" applyBorder="1" applyAlignment="1">
      <alignment horizontal="center" vertical="center"/>
    </xf>
    <xf numFmtId="0" fontId="5" fillId="0" borderId="1" xfId="0" applyFont="1" applyBorder="1" applyAlignment="1" applyProtection="1">
      <alignment horizontal="center"/>
      <protection locked="0"/>
    </xf>
    <xf numFmtId="0" fontId="5" fillId="0" borderId="1" xfId="0" applyNumberFormat="1" applyFont="1" applyBorder="1" applyAlignment="1" applyProtection="1">
      <alignment horizontal="center"/>
      <protection locked="0"/>
    </xf>
    <xf numFmtId="44" fontId="1" fillId="3" borderId="0" xfId="1" applyFont="1" applyFill="1" applyBorder="1" applyProtection="1"/>
    <xf numFmtId="0" fontId="0" fillId="3" borderId="7" xfId="0" applyFill="1" applyBorder="1" applyAlignment="1" applyProtection="1">
      <alignment horizontal="center" vertical="center" wrapText="1"/>
    </xf>
    <xf numFmtId="0" fontId="5" fillId="0" borderId="1" xfId="0" applyFont="1" applyBorder="1" applyAlignment="1" applyProtection="1">
      <alignment horizontal="center" vertical="center"/>
      <protection locked="0"/>
    </xf>
    <xf numFmtId="0" fontId="0" fillId="3" borderId="1" xfId="0" applyFill="1" applyBorder="1" applyAlignment="1" applyProtection="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xf>
    <xf numFmtId="0" fontId="5" fillId="0" borderId="6" xfId="0" applyFont="1" applyBorder="1"/>
    <xf numFmtId="0" fontId="0" fillId="4" borderId="10" xfId="0" applyFill="1" applyBorder="1"/>
    <xf numFmtId="10" fontId="8" fillId="0" borderId="0" xfId="2" applyNumberFormat="1" applyFont="1" applyBorder="1"/>
    <xf numFmtId="44" fontId="8" fillId="0" borderId="0" xfId="1" applyFont="1" applyFill="1" applyBorder="1" applyAlignment="1">
      <alignment horizontal="center" vertical="center"/>
    </xf>
    <xf numFmtId="10" fontId="0" fillId="0" borderId="0" xfId="0" applyNumberFormat="1"/>
    <xf numFmtId="10" fontId="8" fillId="0" borderId="0" xfId="1" applyNumberFormat="1" applyFont="1" applyBorder="1" applyAlignment="1">
      <alignment horizontal="center" vertical="center"/>
    </xf>
    <xf numFmtId="10" fontId="8" fillId="0" borderId="0" xfId="1" applyNumberFormat="1" applyFont="1" applyBorder="1" applyAlignment="1">
      <alignment vertical="center"/>
    </xf>
    <xf numFmtId="0" fontId="4"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4" fillId="0" borderId="0" xfId="0" applyFont="1" applyFill="1" applyBorder="1"/>
    <xf numFmtId="0" fontId="4" fillId="0" borderId="0" xfId="0" applyFont="1" applyFill="1"/>
    <xf numFmtId="44" fontId="8" fillId="0" borderId="0" xfId="1" applyNumberFormat="1" applyFont="1" applyBorder="1" applyAlignment="1">
      <alignment horizontal="center" vertical="center"/>
    </xf>
    <xf numFmtId="44" fontId="8" fillId="0" borderId="0" xfId="0" applyNumberFormat="1" applyFont="1" applyFill="1" applyBorder="1" applyAlignment="1">
      <alignment horizontal="center" vertical="center"/>
    </xf>
    <xf numFmtId="0" fontId="5" fillId="0" borderId="7" xfId="0" applyFont="1" applyBorder="1" applyAlignment="1" applyProtection="1">
      <alignment horizontal="center" vertical="center"/>
      <protection locked="0"/>
    </xf>
    <xf numFmtId="0" fontId="5" fillId="0" borderId="7" xfId="0" applyFont="1" applyBorder="1" applyAlignment="1" applyProtection="1">
      <alignment horizontal="center"/>
      <protection locked="0"/>
    </xf>
    <xf numFmtId="0" fontId="5" fillId="0" borderId="7" xfId="0" applyNumberFormat="1" applyFont="1" applyBorder="1" applyAlignment="1" applyProtection="1">
      <alignment horizontal="center"/>
      <protection locked="0"/>
    </xf>
    <xf numFmtId="2" fontId="5" fillId="0" borderId="2" xfId="0" applyNumberFormat="1" applyFont="1" applyBorder="1" applyAlignment="1" applyProtection="1">
      <alignment horizontal="center" vertical="center"/>
      <protection locked="0"/>
    </xf>
    <xf numFmtId="49" fontId="0" fillId="0" borderId="0" xfId="0" applyNumberFormat="1"/>
    <xf numFmtId="49" fontId="3" fillId="0" borderId="0" xfId="0" applyNumberFormat="1" applyFont="1"/>
    <xf numFmtId="0" fontId="3" fillId="0" borderId="0" xfId="0" applyFont="1"/>
    <xf numFmtId="0" fontId="4" fillId="3" borderId="0" xfId="0" applyFont="1" applyFill="1" applyBorder="1" applyAlignment="1">
      <alignment horizontal="center" vertical="center" wrapText="1"/>
    </xf>
    <xf numFmtId="0" fontId="4" fillId="0" borderId="0" xfId="0" applyFont="1" applyBorder="1" applyAlignment="1">
      <alignment horizontal="center"/>
    </xf>
    <xf numFmtId="0" fontId="10" fillId="0" borderId="0" xfId="0" applyFont="1" applyFill="1" applyBorder="1" applyAlignment="1">
      <alignment vertical="center" wrapText="1"/>
    </xf>
    <xf numFmtId="0" fontId="0" fillId="3" borderId="0" xfId="0" applyFill="1" applyProtection="1"/>
    <xf numFmtId="0" fontId="0" fillId="0" borderId="0" xfId="0" applyProtection="1"/>
    <xf numFmtId="44" fontId="3" fillId="3" borderId="5" xfId="1" applyFont="1" applyFill="1" applyBorder="1" applyAlignment="1" applyProtection="1"/>
    <xf numFmtId="44" fontId="3" fillId="3" borderId="0" xfId="1" applyFont="1" applyFill="1" applyBorder="1" applyAlignment="1" applyProtection="1"/>
    <xf numFmtId="49" fontId="5" fillId="3" borderId="0" xfId="1" applyNumberFormat="1" applyFont="1" applyFill="1" applyBorder="1" applyAlignment="1" applyProtection="1">
      <alignment horizontal="center"/>
    </xf>
    <xf numFmtId="44" fontId="3" fillId="3" borderId="0" xfId="1" applyFont="1" applyFill="1" applyBorder="1" applyAlignment="1" applyProtection="1">
      <alignment horizontal="right"/>
    </xf>
    <xf numFmtId="10" fontId="5" fillId="3" borderId="0" xfId="2" applyNumberFormat="1" applyFont="1" applyFill="1" applyBorder="1" applyAlignment="1" applyProtection="1">
      <alignment horizontal="center"/>
    </xf>
    <xf numFmtId="164" fontId="2" fillId="3" borderId="0" xfId="2" applyNumberFormat="1" applyFont="1" applyFill="1" applyBorder="1" applyAlignment="1" applyProtection="1">
      <alignment horizontal="center"/>
    </xf>
    <xf numFmtId="165" fontId="5" fillId="3" borderId="0" xfId="1" applyNumberFormat="1" applyFont="1" applyFill="1" applyBorder="1" applyAlignment="1" applyProtection="1">
      <alignment horizontal="center"/>
    </xf>
    <xf numFmtId="9" fontId="5" fillId="3" borderId="0" xfId="1" applyNumberFormat="1" applyFont="1" applyFill="1" applyBorder="1" applyAlignment="1" applyProtection="1">
      <alignment horizontal="center"/>
    </xf>
    <xf numFmtId="0" fontId="0" fillId="3" borderId="11"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44" fontId="2" fillId="0" borderId="1" xfId="1" applyFont="1" applyBorder="1" applyProtection="1"/>
    <xf numFmtId="0" fontId="0" fillId="3" borderId="0" xfId="0" applyFill="1" applyBorder="1" applyAlignment="1" applyProtection="1">
      <alignment horizontal="center"/>
    </xf>
    <xf numFmtId="44" fontId="2" fillId="0" borderId="7" xfId="1" applyFont="1" applyBorder="1" applyProtection="1"/>
    <xf numFmtId="0" fontId="5" fillId="5" borderId="17" xfId="0" applyFont="1" applyFill="1" applyBorder="1" applyAlignment="1" applyProtection="1">
      <alignment horizontal="center" vertical="center"/>
    </xf>
    <xf numFmtId="0" fontId="5" fillId="5" borderId="17" xfId="0" applyFont="1" applyFill="1" applyBorder="1" applyAlignment="1" applyProtection="1">
      <alignment horizontal="center"/>
    </xf>
    <xf numFmtId="0" fontId="5" fillId="5" borderId="17" xfId="0" applyNumberFormat="1" applyFont="1" applyFill="1" applyBorder="1" applyAlignment="1" applyProtection="1">
      <alignment horizontal="center"/>
    </xf>
    <xf numFmtId="10" fontId="2" fillId="5" borderId="17" xfId="1" applyNumberFormat="1" applyFont="1" applyFill="1" applyBorder="1" applyProtection="1"/>
    <xf numFmtId="0" fontId="0" fillId="3" borderId="0" xfId="0" applyFill="1" applyBorder="1" applyProtection="1"/>
    <xf numFmtId="0" fontId="0" fillId="0" borderId="0" xfId="0" applyFill="1" applyBorder="1" applyProtection="1"/>
    <xf numFmtId="2" fontId="0" fillId="3" borderId="0" xfId="0" applyNumberFormat="1" applyFill="1" applyBorder="1" applyAlignment="1" applyProtection="1">
      <alignment horizontal="center"/>
    </xf>
    <xf numFmtId="3" fontId="1" fillId="3" borderId="0" xfId="1" applyNumberFormat="1" applyFont="1" applyFill="1" applyBorder="1" applyProtection="1"/>
    <xf numFmtId="10" fontId="2" fillId="3" borderId="0" xfId="1" applyNumberFormat="1" applyFont="1" applyFill="1" applyBorder="1" applyAlignment="1" applyProtection="1">
      <alignment horizontal="center"/>
    </xf>
    <xf numFmtId="10" fontId="8" fillId="0" borderId="0" xfId="0" applyNumberFormat="1" applyFont="1" applyFill="1" applyBorder="1" applyAlignment="1">
      <alignment horizontal="center" vertical="center"/>
    </xf>
    <xf numFmtId="0" fontId="3" fillId="0" borderId="18" xfId="0" applyFont="1" applyBorder="1" applyAlignment="1">
      <alignment horizontal="center"/>
    </xf>
    <xf numFmtId="0" fontId="3" fillId="0" borderId="19" xfId="0" applyFont="1" applyBorder="1" applyAlignment="1">
      <alignment horizontal="center"/>
    </xf>
    <xf numFmtId="168" fontId="0" fillId="0" borderId="6" xfId="0" applyNumberFormat="1" applyBorder="1"/>
    <xf numFmtId="167" fontId="0" fillId="0" borderId="5" xfId="0" applyNumberFormat="1" applyFont="1" applyBorder="1"/>
    <xf numFmtId="10" fontId="5" fillId="3" borderId="0" xfId="1" applyNumberFormat="1" applyFont="1" applyFill="1" applyBorder="1" applyAlignment="1" applyProtection="1">
      <alignment horizontal="center"/>
      <protection locked="0"/>
    </xf>
    <xf numFmtId="0" fontId="18" fillId="0" borderId="0" xfId="0" applyFont="1" applyFill="1" applyProtection="1"/>
    <xf numFmtId="0" fontId="20" fillId="0" borderId="0" xfId="0" applyFont="1" applyFill="1" applyBorder="1" applyProtection="1"/>
    <xf numFmtId="0" fontId="20" fillId="0" borderId="0" xfId="0" applyFont="1" applyFill="1" applyProtection="1"/>
    <xf numFmtId="0" fontId="20" fillId="0" borderId="0" xfId="0" applyFont="1" applyFill="1" applyAlignment="1" applyProtection="1">
      <alignment horizontal="center"/>
    </xf>
    <xf numFmtId="49" fontId="21" fillId="0" borderId="0" xfId="0" applyNumberFormat="1" applyFont="1" applyFill="1" applyBorder="1" applyProtection="1"/>
    <xf numFmtId="49" fontId="22" fillId="0" borderId="11" xfId="0" applyNumberFormat="1" applyFont="1" applyFill="1" applyBorder="1" applyProtection="1"/>
    <xf numFmtId="0" fontId="20" fillId="0" borderId="17" xfId="0" applyFont="1" applyFill="1" applyBorder="1" applyProtection="1"/>
    <xf numFmtId="0" fontId="20" fillId="0" borderId="14" xfId="0" applyFont="1" applyFill="1" applyBorder="1" applyProtection="1"/>
    <xf numFmtId="49" fontId="22" fillId="0" borderId="5" xfId="0" applyNumberFormat="1" applyFont="1" applyFill="1" applyBorder="1" applyProtection="1"/>
    <xf numFmtId="49" fontId="22" fillId="0" borderId="5" xfId="0" applyNumberFormat="1" applyFont="1" applyFill="1" applyBorder="1" applyAlignment="1" applyProtection="1">
      <alignment wrapText="1"/>
    </xf>
    <xf numFmtId="49" fontId="19" fillId="0" borderId="5" xfId="0" applyNumberFormat="1" applyFont="1" applyFill="1" applyBorder="1" applyProtection="1"/>
    <xf numFmtId="0" fontId="20" fillId="0" borderId="6" xfId="0" applyFont="1" applyFill="1" applyBorder="1" applyProtection="1"/>
    <xf numFmtId="0" fontId="23" fillId="0" borderId="17" xfId="0" applyFont="1" applyFill="1" applyBorder="1" applyProtection="1"/>
    <xf numFmtId="0" fontId="24" fillId="0" borderId="17" xfId="0" applyFont="1" applyFill="1" applyBorder="1" applyProtection="1"/>
    <xf numFmtId="0" fontId="18" fillId="0" borderId="0" xfId="0" applyFont="1" applyFill="1" applyBorder="1" applyProtection="1"/>
    <xf numFmtId="0" fontId="18" fillId="0" borderId="0" xfId="0" applyFont="1" applyFill="1" applyBorder="1" applyAlignment="1" applyProtection="1">
      <alignment wrapText="1"/>
    </xf>
    <xf numFmtId="0" fontId="18" fillId="0" borderId="0" xfId="0" applyFont="1" applyFill="1" applyBorder="1" applyAlignment="1" applyProtection="1">
      <alignment horizontal="left"/>
    </xf>
    <xf numFmtId="0" fontId="22" fillId="0" borderId="5" xfId="0" applyFont="1" applyFill="1" applyBorder="1" applyProtection="1"/>
    <xf numFmtId="0" fontId="20" fillId="7" borderId="0" xfId="0" applyFont="1" applyFill="1" applyBorder="1" applyProtection="1"/>
    <xf numFmtId="0" fontId="18" fillId="7" borderId="0" xfId="0" applyFont="1" applyFill="1" applyBorder="1" applyProtection="1"/>
    <xf numFmtId="49" fontId="19" fillId="0" borderId="23" xfId="0" applyNumberFormat="1" applyFont="1" applyFill="1" applyBorder="1" applyProtection="1"/>
    <xf numFmtId="0" fontId="25" fillId="0" borderId="9" xfId="0" applyFont="1" applyFill="1" applyBorder="1" applyAlignment="1" applyProtection="1">
      <alignment horizontal="left"/>
    </xf>
    <xf numFmtId="0" fontId="26" fillId="0" borderId="9" xfId="0" applyFont="1" applyFill="1" applyBorder="1" applyAlignment="1" applyProtection="1">
      <alignment wrapText="1"/>
    </xf>
    <xf numFmtId="0" fontId="20" fillId="0" borderId="9" xfId="0" applyFont="1" applyFill="1" applyBorder="1" applyProtection="1"/>
    <xf numFmtId="0" fontId="20" fillId="0" borderId="10" xfId="0" applyFont="1" applyFill="1" applyBorder="1" applyProtection="1"/>
    <xf numFmtId="49" fontId="19" fillId="0" borderId="0" xfId="0" applyNumberFormat="1" applyFont="1" applyFill="1" applyBorder="1" applyAlignment="1" applyProtection="1">
      <alignment horizontal="left"/>
    </xf>
    <xf numFmtId="0" fontId="20" fillId="8" borderId="0" xfId="0" applyFont="1" applyFill="1" applyBorder="1" applyProtection="1"/>
    <xf numFmtId="0" fontId="20" fillId="8" borderId="0" xfId="0" applyFont="1" applyFill="1" applyProtection="1"/>
    <xf numFmtId="0" fontId="22" fillId="0" borderId="0" xfId="0" applyFont="1" applyFill="1" applyProtection="1"/>
    <xf numFmtId="0" fontId="27" fillId="0" borderId="0" xfId="0" applyFont="1" applyFill="1" applyProtection="1"/>
    <xf numFmtId="0" fontId="18" fillId="0" borderId="0" xfId="0" applyFont="1" applyFill="1" applyAlignment="1" applyProtection="1">
      <alignment vertical="center"/>
    </xf>
    <xf numFmtId="0" fontId="0" fillId="0" borderId="0" xfId="0" applyBorder="1" applyAlignment="1" applyProtection="1">
      <alignment vertical="center"/>
      <protection locked="0"/>
    </xf>
    <xf numFmtId="0" fontId="0" fillId="0" borderId="29" xfId="0" applyBorder="1" applyAlignment="1" applyProtection="1">
      <alignment vertical="center"/>
      <protection locked="0"/>
    </xf>
    <xf numFmtId="0" fontId="22" fillId="0" borderId="31" xfId="0" applyFont="1" applyFill="1" applyBorder="1" applyAlignment="1" applyProtection="1">
      <alignment vertical="center"/>
    </xf>
    <xf numFmtId="0" fontId="22" fillId="0" borderId="0" xfId="0" applyFont="1" applyFill="1" applyAlignment="1" applyProtection="1">
      <alignment vertical="center"/>
    </xf>
    <xf numFmtId="49" fontId="18" fillId="7" borderId="33" xfId="0" applyNumberFormat="1" applyFont="1" applyFill="1" applyBorder="1" applyAlignment="1" applyProtection="1">
      <alignment horizontal="left" vertical="center"/>
      <protection locked="0"/>
    </xf>
    <xf numFmtId="0" fontId="28" fillId="0" borderId="43" xfId="0" applyFont="1" applyFill="1" applyBorder="1" applyAlignment="1" applyProtection="1">
      <alignment vertical="center" wrapText="1"/>
    </xf>
    <xf numFmtId="0" fontId="18" fillId="0" borderId="0" xfId="0" applyFont="1" applyFill="1" applyBorder="1" applyAlignment="1" applyProtection="1">
      <alignment vertical="center"/>
    </xf>
    <xf numFmtId="0" fontId="18" fillId="0" borderId="29" xfId="0" applyFont="1" applyFill="1" applyBorder="1" applyAlignment="1" applyProtection="1">
      <alignment vertical="center"/>
    </xf>
    <xf numFmtId="0" fontId="18" fillId="10" borderId="45" xfId="0" applyFont="1" applyFill="1" applyBorder="1" applyAlignment="1" applyProtection="1">
      <alignment horizontal="left" vertical="center"/>
    </xf>
    <xf numFmtId="0" fontId="18" fillId="10" borderId="8" xfId="0" applyFont="1" applyFill="1" applyBorder="1" applyAlignment="1" applyProtection="1">
      <alignment horizontal="left" vertical="center"/>
    </xf>
    <xf numFmtId="10" fontId="18" fillId="10" borderId="46" xfId="2" applyNumberFormat="1" applyFont="1" applyFill="1" applyBorder="1" applyAlignment="1" applyProtection="1">
      <alignment horizontal="center" vertical="center"/>
    </xf>
    <xf numFmtId="169" fontId="31" fillId="7" borderId="1" xfId="0" applyNumberFormat="1" applyFont="1" applyFill="1" applyBorder="1" applyAlignment="1" applyProtection="1">
      <alignment horizontal="center" vertical="center"/>
      <protection locked="0"/>
    </xf>
    <xf numFmtId="170" fontId="31" fillId="7" borderId="1" xfId="0" applyNumberFormat="1" applyFont="1" applyFill="1" applyBorder="1" applyAlignment="1" applyProtection="1">
      <alignment horizontal="center" vertical="center"/>
      <protection locked="0"/>
    </xf>
    <xf numFmtId="14" fontId="18" fillId="0" borderId="33" xfId="0" applyNumberFormat="1" applyFont="1" applyFill="1" applyBorder="1" applyAlignment="1" applyProtection="1">
      <alignment horizontal="center" vertical="center"/>
    </xf>
    <xf numFmtId="10" fontId="29" fillId="10" borderId="48" xfId="2" applyNumberFormat="1" applyFont="1" applyFill="1" applyBorder="1" applyAlignment="1" applyProtection="1">
      <alignment horizontal="center" vertical="center"/>
    </xf>
    <xf numFmtId="0" fontId="28" fillId="0" borderId="49" xfId="0" applyFont="1" applyFill="1" applyBorder="1" applyAlignment="1" applyProtection="1">
      <alignment vertical="center" wrapText="1"/>
    </xf>
    <xf numFmtId="14" fontId="31" fillId="7" borderId="1" xfId="0" applyNumberFormat="1" applyFont="1" applyFill="1" applyBorder="1" applyAlignment="1" applyProtection="1">
      <alignment horizontal="center" vertical="center"/>
      <protection locked="0"/>
    </xf>
    <xf numFmtId="0" fontId="28" fillId="0" borderId="9" xfId="0" applyFont="1" applyFill="1" applyBorder="1" applyAlignment="1" applyProtection="1">
      <alignment horizontal="center" vertical="center"/>
    </xf>
    <xf numFmtId="0" fontId="18" fillId="10" borderId="50" xfId="0" applyFont="1" applyFill="1" applyBorder="1" applyAlignment="1" applyProtection="1">
      <alignment horizontal="left" vertical="center"/>
    </xf>
    <xf numFmtId="0" fontId="18" fillId="10" borderId="51" xfId="0" applyFont="1" applyFill="1" applyBorder="1" applyAlignment="1" applyProtection="1">
      <alignment horizontal="left" vertical="center"/>
    </xf>
    <xf numFmtId="10" fontId="18" fillId="10" borderId="48" xfId="2" applyNumberFormat="1" applyFont="1" applyFill="1" applyBorder="1" applyAlignment="1" applyProtection="1">
      <alignment horizontal="center" vertical="center"/>
    </xf>
    <xf numFmtId="0" fontId="20" fillId="0" borderId="31" xfId="0" applyFont="1" applyFill="1" applyBorder="1" applyAlignment="1" applyProtection="1">
      <alignment horizontal="left" vertical="center"/>
    </xf>
    <xf numFmtId="0" fontId="18" fillId="10" borderId="43" xfId="0" applyFont="1" applyFill="1" applyBorder="1" applyAlignment="1" applyProtection="1">
      <alignment horizontal="left" vertical="center"/>
    </xf>
    <xf numFmtId="0" fontId="18" fillId="10" borderId="1" xfId="0" applyFont="1" applyFill="1" applyBorder="1" applyAlignment="1" applyProtection="1">
      <alignment horizontal="left" vertical="center"/>
    </xf>
    <xf numFmtId="0" fontId="18" fillId="10" borderId="33" xfId="0" applyFont="1" applyFill="1" applyBorder="1" applyAlignment="1" applyProtection="1">
      <alignment horizontal="center" vertical="center"/>
    </xf>
    <xf numFmtId="0" fontId="22" fillId="0" borderId="0" xfId="0" applyFont="1" applyFill="1" applyBorder="1" applyAlignment="1" applyProtection="1">
      <alignment horizontal="center" vertical="center"/>
      <protection locked="0"/>
    </xf>
    <xf numFmtId="43" fontId="18" fillId="0" borderId="0" xfId="4" applyFont="1" applyFill="1" applyBorder="1" applyAlignment="1" applyProtection="1">
      <alignment horizontal="center" vertical="center"/>
      <protection locked="0"/>
    </xf>
    <xf numFmtId="166" fontId="18" fillId="0" borderId="17" xfId="0" applyNumberFormat="1" applyFont="1" applyFill="1" applyBorder="1" applyAlignment="1" applyProtection="1">
      <alignment horizontal="left" vertical="center" wrapText="1"/>
    </xf>
    <xf numFmtId="0" fontId="0" fillId="0" borderId="5" xfId="0" applyBorder="1" applyAlignment="1">
      <alignment vertical="center"/>
    </xf>
    <xf numFmtId="166" fontId="0" fillId="0" borderId="0" xfId="0" applyNumberFormat="1" applyAlignment="1">
      <alignment vertical="center"/>
    </xf>
    <xf numFmtId="0" fontId="0" fillId="0" borderId="6" xfId="0" applyBorder="1" applyAlignment="1">
      <alignment vertical="center"/>
    </xf>
    <xf numFmtId="0" fontId="0" fillId="0" borderId="0" xfId="0" applyAlignment="1">
      <alignment vertical="center"/>
    </xf>
    <xf numFmtId="0" fontId="22" fillId="0" borderId="23" xfId="0" applyFont="1" applyBorder="1" applyAlignment="1">
      <alignment vertical="center"/>
    </xf>
    <xf numFmtId="0" fontId="22" fillId="0" borderId="9" xfId="0" applyFont="1" applyBorder="1" applyAlignment="1">
      <alignment vertical="center"/>
    </xf>
    <xf numFmtId="0" fontId="22" fillId="0" borderId="10" xfId="0" applyFont="1" applyBorder="1" applyAlignment="1">
      <alignment vertical="center"/>
    </xf>
    <xf numFmtId="0" fontId="22" fillId="0" borderId="0" xfId="0" applyFont="1" applyFill="1" applyBorder="1" applyAlignment="1" applyProtection="1">
      <alignment vertical="center" wrapText="1"/>
    </xf>
    <xf numFmtId="0" fontId="22" fillId="0" borderId="0" xfId="0" applyFont="1" applyFill="1" applyAlignment="1" applyProtection="1">
      <alignment vertical="center" wrapText="1"/>
    </xf>
    <xf numFmtId="0" fontId="22" fillId="0" borderId="0" xfId="0" applyFont="1" applyFill="1" applyAlignment="1" applyProtection="1">
      <alignment vertical="top" wrapText="1"/>
    </xf>
    <xf numFmtId="165" fontId="0" fillId="0" borderId="62" xfId="7" applyNumberFormat="1" applyFont="1" applyFill="1" applyBorder="1" applyAlignment="1" applyProtection="1">
      <alignment horizontal="center"/>
      <protection locked="0"/>
    </xf>
    <xf numFmtId="165" fontId="0" fillId="0" borderId="51" xfId="7" applyNumberFormat="1" applyFont="1" applyFill="1" applyBorder="1" applyAlignment="1" applyProtection="1">
      <alignment horizontal="center"/>
      <protection locked="0"/>
    </xf>
    <xf numFmtId="165" fontId="0" fillId="0" borderId="28" xfId="7" applyNumberFormat="1" applyFont="1" applyFill="1" applyBorder="1" applyAlignment="1" applyProtection="1">
      <alignment horizontal="center"/>
      <protection locked="0"/>
    </xf>
    <xf numFmtId="165" fontId="0" fillId="7" borderId="1" xfId="7" applyNumberFormat="1" applyFont="1" applyFill="1" applyBorder="1" applyAlignment="1" applyProtection="1">
      <alignment horizontal="center"/>
      <protection locked="0"/>
    </xf>
    <xf numFmtId="10" fontId="0" fillId="0" borderId="62" xfId="7" applyNumberFormat="1" applyFont="1" applyFill="1" applyBorder="1" applyAlignment="1" applyProtection="1">
      <alignment horizontal="center" vertical="center"/>
    </xf>
    <xf numFmtId="10" fontId="0" fillId="7" borderId="28" xfId="7" applyNumberFormat="1" applyFont="1" applyFill="1" applyBorder="1" applyAlignment="1" applyProtection="1">
      <alignment horizontal="center"/>
      <protection locked="0"/>
    </xf>
    <xf numFmtId="10" fontId="0" fillId="7" borderId="1" xfId="7" applyNumberFormat="1" applyFont="1" applyFill="1" applyBorder="1" applyAlignment="1" applyProtection="1">
      <alignment horizontal="center"/>
      <protection locked="0"/>
    </xf>
    <xf numFmtId="0" fontId="21" fillId="0" borderId="11" xfId="0" applyFont="1" applyBorder="1" applyAlignment="1" applyProtection="1">
      <alignment horizontal="left"/>
    </xf>
    <xf numFmtId="0" fontId="0" fillId="0" borderId="17" xfId="0" applyBorder="1" applyAlignment="1" applyProtection="1"/>
    <xf numFmtId="166" fontId="34" fillId="0" borderId="7" xfId="0" applyNumberFormat="1" applyFont="1" applyBorder="1" applyAlignment="1" applyProtection="1"/>
    <xf numFmtId="0" fontId="34" fillId="0" borderId="7" xfId="0" applyFont="1" applyBorder="1" applyAlignment="1" applyProtection="1">
      <alignment horizontal="center"/>
    </xf>
    <xf numFmtId="0" fontId="0" fillId="0" borderId="17" xfId="0" applyBorder="1" applyProtection="1"/>
    <xf numFmtId="0" fontId="0" fillId="0" borderId="35" xfId="0" applyBorder="1" applyProtection="1"/>
    <xf numFmtId="0" fontId="0" fillId="0" borderId="6" xfId="0" applyBorder="1" applyAlignment="1" applyProtection="1"/>
    <xf numFmtId="166" fontId="33" fillId="0" borderId="0" xfId="0" applyNumberFormat="1" applyFont="1" applyFill="1" applyBorder="1" applyAlignment="1" applyProtection="1">
      <alignment horizontal="left"/>
    </xf>
    <xf numFmtId="0" fontId="0" fillId="0" borderId="0" xfId="0" applyBorder="1" applyAlignment="1" applyProtection="1"/>
    <xf numFmtId="1" fontId="0" fillId="0" borderId="0" xfId="0" applyNumberFormat="1" applyBorder="1" applyAlignment="1" applyProtection="1">
      <alignment horizontal="center"/>
    </xf>
    <xf numFmtId="166" fontId="0" fillId="0" borderId="0" xfId="0" applyNumberFormat="1" applyBorder="1" applyAlignment="1" applyProtection="1"/>
    <xf numFmtId="0" fontId="28" fillId="0" borderId="7" xfId="0" applyFont="1" applyBorder="1" applyAlignment="1" applyProtection="1">
      <alignment horizontal="left" vertical="center" wrapText="1"/>
    </xf>
    <xf numFmtId="0" fontId="28" fillId="0" borderId="58" xfId="0" applyFont="1" applyBorder="1" applyAlignment="1" applyProtection="1">
      <alignment horizontal="left" vertical="center" wrapText="1"/>
    </xf>
    <xf numFmtId="0" fontId="22" fillId="0" borderId="20" xfId="0" applyFont="1" applyBorder="1" applyAlignment="1" applyProtection="1">
      <alignment horizontal="left" vertical="center" wrapText="1"/>
    </xf>
    <xf numFmtId="0" fontId="0" fillId="0" borderId="61" xfId="0" applyBorder="1" applyAlignment="1" applyProtection="1">
      <alignment vertical="center" wrapText="1"/>
    </xf>
    <xf numFmtId="0" fontId="0" fillId="0" borderId="62" xfId="0" applyBorder="1" applyAlignment="1" applyProtection="1">
      <alignment vertical="center" wrapText="1"/>
    </xf>
    <xf numFmtId="0" fontId="22" fillId="0" borderId="47" xfId="0" applyFont="1" applyBorder="1" applyAlignment="1" applyProtection="1">
      <alignment vertical="center" wrapText="1"/>
    </xf>
    <xf numFmtId="166" fontId="22" fillId="0" borderId="62" xfId="0" applyNumberFormat="1" applyFont="1" applyBorder="1" applyAlignment="1" applyProtection="1">
      <alignment vertical="center" wrapText="1"/>
    </xf>
    <xf numFmtId="166" fontId="22" fillId="0" borderId="63" xfId="0" applyNumberFormat="1" applyFont="1" applyBorder="1" applyAlignment="1" applyProtection="1">
      <alignment vertical="center" wrapText="1"/>
    </xf>
    <xf numFmtId="1" fontId="22" fillId="0" borderId="62" xfId="0" applyNumberFormat="1" applyFont="1" applyBorder="1" applyAlignment="1" applyProtection="1">
      <alignment horizontal="center" vertical="center" wrapText="1"/>
    </xf>
    <xf numFmtId="166" fontId="22" fillId="0" borderId="21" xfId="0" applyNumberFormat="1" applyFont="1" applyBorder="1" applyAlignment="1" applyProtection="1">
      <alignment vertical="center" wrapText="1"/>
    </xf>
    <xf numFmtId="0" fontId="22" fillId="0" borderId="37" xfId="0" applyFont="1" applyBorder="1" applyAlignment="1" applyProtection="1">
      <alignment horizontal="left" wrapText="1"/>
    </xf>
    <xf numFmtId="0" fontId="22" fillId="0" borderId="24" xfId="0" applyFont="1" applyBorder="1" applyAlignment="1" applyProtection="1">
      <alignment wrapText="1"/>
    </xf>
    <xf numFmtId="0" fontId="22" fillId="0" borderId="53" xfId="0" applyFont="1" applyBorder="1" applyAlignment="1" applyProtection="1">
      <alignment vertical="center" wrapText="1"/>
    </xf>
    <xf numFmtId="0" fontId="22" fillId="0" borderId="52" xfId="0" applyFont="1" applyBorder="1" applyAlignment="1" applyProtection="1">
      <alignment vertical="center"/>
    </xf>
    <xf numFmtId="166" fontId="22" fillId="0" borderId="53" xfId="0" applyNumberFormat="1" applyFont="1" applyBorder="1" applyAlignment="1" applyProtection="1">
      <alignment vertical="center"/>
    </xf>
    <xf numFmtId="166" fontId="22" fillId="0" borderId="38" xfId="0" applyNumberFormat="1" applyFont="1" applyBorder="1" applyAlignment="1" applyProtection="1">
      <alignment vertical="center"/>
    </xf>
    <xf numFmtId="166" fontId="18" fillId="0" borderId="53" xfId="0" applyNumberFormat="1" applyFont="1" applyBorder="1" applyProtection="1"/>
    <xf numFmtId="1" fontId="18" fillId="0" borderId="53" xfId="0" applyNumberFormat="1" applyFont="1" applyBorder="1" applyAlignment="1" applyProtection="1">
      <alignment horizontal="center"/>
    </xf>
    <xf numFmtId="0" fontId="0" fillId="7" borderId="50" xfId="0" applyFill="1" applyBorder="1" applyAlignment="1" applyProtection="1">
      <alignment wrapText="1"/>
      <protection locked="0"/>
    </xf>
    <xf numFmtId="14" fontId="0" fillId="7" borderId="51" xfId="0" applyNumberFormat="1" applyFill="1" applyBorder="1" applyAlignment="1" applyProtection="1">
      <alignment horizontal="center" wrapText="1"/>
      <protection locked="0"/>
    </xf>
    <xf numFmtId="0" fontId="0" fillId="7" borderId="66" xfId="0" applyFill="1" applyBorder="1" applyAlignment="1" applyProtection="1">
      <alignment horizontal="center"/>
      <protection locked="0"/>
    </xf>
    <xf numFmtId="166" fontId="0" fillId="7" borderId="51" xfId="0" applyNumberFormat="1" applyFill="1" applyBorder="1" applyProtection="1">
      <protection locked="0"/>
    </xf>
    <xf numFmtId="1" fontId="39" fillId="11" borderId="51" xfId="0" applyNumberFormat="1" applyFont="1" applyFill="1" applyBorder="1" applyAlignment="1" applyProtection="1">
      <alignment horizontal="center"/>
      <protection locked="0"/>
    </xf>
    <xf numFmtId="166" fontId="0" fillId="7" borderId="48" xfId="0" applyNumberFormat="1" applyFill="1" applyBorder="1" applyProtection="1">
      <protection locked="0"/>
    </xf>
    <xf numFmtId="4" fontId="18" fillId="7" borderId="66" xfId="0" applyNumberFormat="1" applyFont="1" applyFill="1" applyBorder="1" applyAlignment="1" applyProtection="1">
      <alignment horizontal="right" wrapText="1"/>
      <protection locked="0"/>
    </xf>
    <xf numFmtId="1" fontId="0" fillId="0" borderId="51" xfId="0" applyNumberFormat="1" applyFill="1" applyBorder="1" applyAlignment="1" applyProtection="1">
      <alignment horizontal="center"/>
    </xf>
    <xf numFmtId="166" fontId="0" fillId="0" borderId="25" xfId="0" applyNumberFormat="1" applyBorder="1" applyProtection="1"/>
    <xf numFmtId="166" fontId="0" fillId="0" borderId="28" xfId="0" applyNumberFormat="1" applyFill="1" applyBorder="1" applyProtection="1"/>
    <xf numFmtId="166" fontId="0" fillId="0" borderId="51" xfId="0" applyNumberFormat="1" applyFill="1" applyBorder="1" applyProtection="1"/>
    <xf numFmtId="0" fontId="0" fillId="7" borderId="43" xfId="0" applyFill="1" applyBorder="1" applyAlignment="1" applyProtection="1">
      <alignment wrapText="1"/>
      <protection locked="0"/>
    </xf>
    <xf numFmtId="14" fontId="0" fillId="7" borderId="1" xfId="0" applyNumberFormat="1" applyFill="1" applyBorder="1" applyAlignment="1" applyProtection="1">
      <alignment horizontal="center" wrapText="1"/>
      <protection locked="0"/>
    </xf>
    <xf numFmtId="0" fontId="0" fillId="7" borderId="4" xfId="0" applyFill="1" applyBorder="1" applyAlignment="1" applyProtection="1">
      <alignment horizontal="center"/>
      <protection locked="0"/>
    </xf>
    <xf numFmtId="166" fontId="0" fillId="7" borderId="1" xfId="0" applyNumberFormat="1" applyFill="1" applyBorder="1" applyProtection="1">
      <protection locked="0"/>
    </xf>
    <xf numFmtId="1" fontId="39" fillId="11" borderId="1" xfId="0" applyNumberFormat="1" applyFont="1" applyFill="1" applyBorder="1" applyAlignment="1" applyProtection="1">
      <alignment horizontal="center"/>
      <protection locked="0"/>
    </xf>
    <xf numFmtId="166" fontId="0" fillId="7" borderId="33" xfId="0" applyNumberFormat="1" applyFill="1" applyBorder="1" applyProtection="1">
      <protection locked="0"/>
    </xf>
    <xf numFmtId="4" fontId="0" fillId="7" borderId="4" xfId="0" applyNumberFormat="1" applyFill="1" applyBorder="1" applyAlignment="1" applyProtection="1">
      <alignment horizontal="right" wrapText="1"/>
      <protection locked="0"/>
    </xf>
    <xf numFmtId="1" fontId="0" fillId="0" borderId="1" xfId="0" applyNumberFormat="1" applyFill="1" applyBorder="1" applyAlignment="1" applyProtection="1">
      <alignment horizontal="center"/>
    </xf>
    <xf numFmtId="166" fontId="0" fillId="0" borderId="23" xfId="0" applyNumberFormat="1" applyBorder="1" applyProtection="1"/>
    <xf numFmtId="166" fontId="0" fillId="0" borderId="1" xfId="0" applyNumberFormat="1" applyFill="1" applyBorder="1" applyProtection="1"/>
    <xf numFmtId="0" fontId="0" fillId="7" borderId="1" xfId="0" applyFill="1" applyBorder="1" applyAlignment="1" applyProtection="1">
      <alignment horizontal="center" wrapText="1"/>
      <protection locked="0"/>
    </xf>
    <xf numFmtId="0" fontId="0" fillId="7" borderId="68" xfId="0" applyFill="1" applyBorder="1" applyAlignment="1" applyProtection="1">
      <alignment wrapText="1"/>
      <protection locked="0"/>
    </xf>
    <xf numFmtId="0" fontId="0" fillId="7" borderId="7" xfId="0" applyFill="1" applyBorder="1" applyAlignment="1" applyProtection="1">
      <alignment horizontal="center" wrapText="1"/>
      <protection locked="0"/>
    </xf>
    <xf numFmtId="0" fontId="0" fillId="7" borderId="14" xfId="0" applyFill="1" applyBorder="1" applyAlignment="1" applyProtection="1">
      <alignment horizontal="center"/>
      <protection locked="0"/>
    </xf>
    <xf numFmtId="166" fontId="0" fillId="7" borderId="7" xfId="0" applyNumberFormat="1" applyFill="1" applyBorder="1" applyProtection="1">
      <protection locked="0"/>
    </xf>
    <xf numFmtId="166" fontId="0" fillId="7" borderId="58" xfId="0" applyNumberFormat="1" applyFill="1" applyBorder="1" applyProtection="1">
      <protection locked="0"/>
    </xf>
    <xf numFmtId="0" fontId="22" fillId="0" borderId="69" xfId="0" applyFont="1" applyBorder="1" applyAlignment="1" applyProtection="1">
      <alignment horizontal="left" wrapText="1"/>
    </xf>
    <xf numFmtId="171" fontId="22" fillId="0" borderId="71" xfId="0" applyNumberFormat="1" applyFont="1" applyBorder="1" applyProtection="1"/>
    <xf numFmtId="0" fontId="22" fillId="0" borderId="32" xfId="0" applyFont="1" applyBorder="1" applyAlignment="1" applyProtection="1">
      <alignment horizontal="left" wrapText="1"/>
    </xf>
    <xf numFmtId="166" fontId="0" fillId="0" borderId="4" xfId="0" applyNumberFormat="1" applyFill="1" applyBorder="1" applyAlignment="1" applyProtection="1">
      <alignment horizontal="center" wrapText="1"/>
      <protection locked="0"/>
    </xf>
    <xf numFmtId="166" fontId="0" fillId="0" borderId="2" xfId="0" applyNumberFormat="1" applyBorder="1" applyProtection="1"/>
    <xf numFmtId="0" fontId="22" fillId="12" borderId="64" xfId="0" applyFont="1" applyFill="1" applyBorder="1" applyAlignment="1" applyProtection="1">
      <alignment horizontal="left" vertical="center" wrapText="1"/>
    </xf>
    <xf numFmtId="0" fontId="0" fillId="12" borderId="47" xfId="0" applyFill="1" applyBorder="1" applyAlignment="1" applyProtection="1">
      <alignment horizontal="center" vertical="center" wrapText="1"/>
      <protection locked="0"/>
    </xf>
    <xf numFmtId="0" fontId="0" fillId="12" borderId="62" xfId="0" applyFill="1" applyBorder="1" applyAlignment="1" applyProtection="1">
      <alignment horizontal="center" vertical="center" wrapText="1"/>
      <protection locked="0"/>
    </xf>
    <xf numFmtId="0" fontId="0" fillId="0" borderId="47" xfId="0" applyFill="1" applyBorder="1" applyAlignment="1" applyProtection="1">
      <alignment horizontal="center" vertical="center"/>
    </xf>
    <xf numFmtId="166" fontId="0" fillId="0" borderId="62" xfId="0" applyNumberFormat="1" applyFill="1" applyBorder="1" applyAlignment="1" applyProtection="1">
      <alignment vertical="center"/>
    </xf>
    <xf numFmtId="166" fontId="0" fillId="8" borderId="62" xfId="0" applyNumberFormat="1" applyFill="1" applyBorder="1" applyAlignment="1" applyProtection="1">
      <alignment vertical="center"/>
    </xf>
    <xf numFmtId="166" fontId="0" fillId="12" borderId="62" xfId="0" applyNumberFormat="1" applyFill="1" applyBorder="1" applyAlignment="1" applyProtection="1">
      <alignment vertical="center"/>
      <protection locked="0"/>
    </xf>
    <xf numFmtId="166" fontId="0" fillId="12" borderId="75" xfId="0" applyNumberFormat="1" applyFill="1" applyBorder="1" applyAlignment="1" applyProtection="1">
      <alignment vertical="center"/>
      <protection locked="0"/>
    </xf>
    <xf numFmtId="166" fontId="0" fillId="0" borderId="47" xfId="0" applyNumberFormat="1" applyFill="1" applyBorder="1" applyAlignment="1" applyProtection="1">
      <alignment horizontal="center" vertical="center" wrapText="1"/>
      <protection locked="0"/>
    </xf>
    <xf numFmtId="1" fontId="0" fillId="0" borderId="62" xfId="0" applyNumberFormat="1" applyFill="1" applyBorder="1" applyAlignment="1" applyProtection="1">
      <alignment horizontal="center" vertical="center"/>
    </xf>
    <xf numFmtId="166" fontId="0" fillId="0" borderId="62" xfId="0" applyNumberFormat="1" applyBorder="1" applyAlignment="1" applyProtection="1">
      <alignment vertical="center"/>
    </xf>
    <xf numFmtId="0" fontId="0" fillId="7" borderId="32" xfId="0" applyFill="1" applyBorder="1" applyAlignment="1" applyProtection="1">
      <alignment horizontal="left" wrapText="1"/>
      <protection locked="0"/>
    </xf>
    <xf numFmtId="0" fontId="0" fillId="7" borderId="49" xfId="0" applyFill="1" applyBorder="1" applyAlignment="1" applyProtection="1">
      <alignment wrapText="1"/>
      <protection locked="0"/>
    </xf>
    <xf numFmtId="0" fontId="0" fillId="7" borderId="28" xfId="0" applyFill="1" applyBorder="1" applyAlignment="1" applyProtection="1">
      <alignment horizontal="center" wrapText="1"/>
      <protection locked="0"/>
    </xf>
    <xf numFmtId="0" fontId="0" fillId="7" borderId="10" xfId="0" applyFill="1" applyBorder="1" applyAlignment="1" applyProtection="1">
      <alignment horizontal="center"/>
      <protection locked="0"/>
    </xf>
    <xf numFmtId="166" fontId="0" fillId="7" borderId="28" xfId="0" applyNumberFormat="1" applyFill="1" applyBorder="1" applyProtection="1">
      <protection locked="0"/>
    </xf>
    <xf numFmtId="166" fontId="0" fillId="0" borderId="10" xfId="0" applyNumberFormat="1" applyFill="1" applyBorder="1" applyAlignment="1" applyProtection="1">
      <alignment horizontal="center" wrapText="1"/>
      <protection locked="0"/>
    </xf>
    <xf numFmtId="1" fontId="0" fillId="0" borderId="28" xfId="0" applyNumberFormat="1" applyFill="1" applyBorder="1" applyAlignment="1" applyProtection="1">
      <alignment horizontal="center"/>
    </xf>
    <xf numFmtId="166" fontId="0" fillId="0" borderId="7" xfId="0" applyNumberFormat="1" applyFill="1" applyBorder="1" applyProtection="1"/>
    <xf numFmtId="166" fontId="0" fillId="0" borderId="14" xfId="0" applyNumberFormat="1" applyFill="1" applyBorder="1" applyAlignment="1" applyProtection="1">
      <alignment horizontal="center" wrapText="1"/>
      <protection locked="0"/>
    </xf>
    <xf numFmtId="0" fontId="22" fillId="0" borderId="49" xfId="0" applyFont="1" applyFill="1" applyBorder="1" applyAlignment="1" applyProtection="1">
      <alignment wrapText="1"/>
    </xf>
    <xf numFmtId="0" fontId="22" fillId="0" borderId="28" xfId="0" applyFont="1" applyFill="1" applyBorder="1" applyAlignment="1" applyProtection="1">
      <alignment horizontal="center" wrapText="1"/>
    </xf>
    <xf numFmtId="166" fontId="22" fillId="0" borderId="10" xfId="0" applyNumberFormat="1" applyFont="1" applyFill="1" applyBorder="1" applyAlignment="1" applyProtection="1">
      <alignment horizontal="center" wrapText="1"/>
    </xf>
    <xf numFmtId="0" fontId="22" fillId="0" borderId="10" xfId="0" applyFont="1" applyFill="1" applyBorder="1" applyAlignment="1" applyProtection="1">
      <alignment horizontal="center"/>
    </xf>
    <xf numFmtId="166" fontId="22" fillId="0" borderId="28" xfId="0" applyNumberFormat="1" applyFont="1" applyFill="1" applyBorder="1" applyProtection="1"/>
    <xf numFmtId="166" fontId="22" fillId="0" borderId="67" xfId="0" applyNumberFormat="1" applyFont="1" applyFill="1" applyBorder="1" applyProtection="1"/>
    <xf numFmtId="166" fontId="22" fillId="0" borderId="28" xfId="0" applyNumberFormat="1" applyFont="1" applyFill="1" applyBorder="1" applyAlignment="1" applyProtection="1">
      <alignment horizontal="center"/>
    </xf>
    <xf numFmtId="1" fontId="22" fillId="0" borderId="28" xfId="0" applyNumberFormat="1" applyFont="1" applyFill="1" applyBorder="1" applyAlignment="1" applyProtection="1">
      <alignment horizontal="center"/>
    </xf>
    <xf numFmtId="166" fontId="34" fillId="0" borderId="23" xfId="0" applyNumberFormat="1" applyFont="1" applyBorder="1" applyAlignment="1" applyProtection="1">
      <alignment vertical="center"/>
    </xf>
    <xf numFmtId="166" fontId="34" fillId="0" borderId="28" xfId="0" applyNumberFormat="1" applyFont="1" applyBorder="1" applyAlignment="1" applyProtection="1">
      <alignment vertical="center"/>
    </xf>
    <xf numFmtId="0" fontId="0" fillId="7" borderId="34" xfId="0" applyFill="1" applyBorder="1" applyAlignment="1" applyProtection="1">
      <alignment horizontal="left" wrapText="1"/>
      <protection locked="0"/>
    </xf>
    <xf numFmtId="0" fontId="0" fillId="7" borderId="45" xfId="0" applyFill="1" applyBorder="1" applyAlignment="1" applyProtection="1">
      <alignment wrapText="1"/>
      <protection locked="0"/>
    </xf>
    <xf numFmtId="0" fontId="0" fillId="7" borderId="8" xfId="0" applyFill="1" applyBorder="1" applyAlignment="1" applyProtection="1">
      <alignment horizontal="center" wrapText="1"/>
      <protection locked="0"/>
    </xf>
    <xf numFmtId="0" fontId="0" fillId="8" borderId="13" xfId="0" applyFill="1" applyBorder="1" applyAlignment="1" applyProtection="1">
      <alignment horizontal="center"/>
    </xf>
    <xf numFmtId="166" fontId="0" fillId="7" borderId="8" xfId="0" applyNumberFormat="1" applyFill="1" applyBorder="1" applyProtection="1">
      <protection locked="0"/>
    </xf>
    <xf numFmtId="166" fontId="0" fillId="0" borderId="8" xfId="0" applyNumberFormat="1" applyFill="1" applyBorder="1" applyProtection="1"/>
    <xf numFmtId="166" fontId="0" fillId="7" borderId="46" xfId="0" applyNumberFormat="1" applyFill="1" applyBorder="1" applyProtection="1">
      <protection locked="0"/>
    </xf>
    <xf numFmtId="166" fontId="0" fillId="0" borderId="13" xfId="0" applyNumberFormat="1" applyFill="1" applyBorder="1" applyAlignment="1" applyProtection="1">
      <alignment horizontal="center" wrapText="1"/>
      <protection locked="0"/>
    </xf>
    <xf numFmtId="1" fontId="0" fillId="0" borderId="8" xfId="0" applyNumberFormat="1" applyFill="1" applyBorder="1" applyAlignment="1" applyProtection="1">
      <alignment horizontal="center"/>
    </xf>
    <xf numFmtId="166" fontId="0" fillId="0" borderId="19" xfId="0" applyNumberFormat="1" applyBorder="1" applyProtection="1"/>
    <xf numFmtId="0" fontId="22" fillId="0" borderId="0" xfId="0" applyFont="1" applyBorder="1" applyAlignment="1" applyProtection="1">
      <alignment horizontal="left" wrapText="1"/>
    </xf>
    <xf numFmtId="0" fontId="22" fillId="0" borderId="0" xfId="0" applyFont="1" applyBorder="1" applyAlignment="1" applyProtection="1">
      <alignment wrapText="1"/>
    </xf>
    <xf numFmtId="0" fontId="22" fillId="0" borderId="0" xfId="0" applyFont="1" applyBorder="1" applyAlignment="1" applyProtection="1">
      <alignment horizontal="center" wrapText="1"/>
    </xf>
    <xf numFmtId="0" fontId="22" fillId="0" borderId="0" xfId="0" applyFont="1" applyBorder="1" applyProtection="1"/>
    <xf numFmtId="171" fontId="22" fillId="0" borderId="0" xfId="0" applyNumberFormat="1" applyFont="1" applyBorder="1" applyProtection="1"/>
    <xf numFmtId="171" fontId="22" fillId="0" borderId="0" xfId="0" applyNumberFormat="1" applyFont="1" applyBorder="1" applyAlignment="1" applyProtection="1">
      <alignment horizontal="center"/>
    </xf>
    <xf numFmtId="1" fontId="22" fillId="0" borderId="0" xfId="0" applyNumberFormat="1" applyFont="1" applyBorder="1" applyAlignment="1" applyProtection="1">
      <alignment horizontal="center"/>
    </xf>
    <xf numFmtId="171" fontId="22" fillId="0" borderId="0" xfId="0" applyNumberFormat="1" applyFont="1" applyFill="1" applyBorder="1" applyProtection="1"/>
    <xf numFmtId="0" fontId="18" fillId="0" borderId="0" xfId="0" applyFont="1" applyBorder="1" applyAlignment="1" applyProtection="1">
      <alignment horizontal="left"/>
    </xf>
    <xf numFmtId="0" fontId="0" fillId="0" borderId="0" xfId="0" applyBorder="1" applyProtection="1"/>
    <xf numFmtId="0" fontId="0" fillId="0" borderId="0" xfId="0" applyBorder="1" applyAlignment="1" applyProtection="1">
      <alignment horizontal="center"/>
    </xf>
    <xf numFmtId="0" fontId="0" fillId="0" borderId="0" xfId="0" applyFill="1" applyBorder="1" applyAlignment="1" applyProtection="1"/>
    <xf numFmtId="0" fontId="0" fillId="0" borderId="0" xfId="0" applyAlignment="1" applyProtection="1"/>
    <xf numFmtId="0" fontId="0" fillId="0" borderId="0" xfId="0" applyAlignment="1" applyProtection="1">
      <alignment horizontal="center"/>
    </xf>
    <xf numFmtId="1" fontId="0" fillId="0" borderId="0" xfId="0" applyNumberFormat="1" applyAlignment="1" applyProtection="1">
      <alignment horizontal="center"/>
    </xf>
    <xf numFmtId="0" fontId="0" fillId="0" borderId="0" xfId="0" applyFill="1" applyAlignment="1" applyProtection="1"/>
    <xf numFmtId="0" fontId="0" fillId="0" borderId="0" xfId="0" applyFill="1" applyAlignment="1" applyProtection="1">
      <alignment wrapText="1"/>
    </xf>
    <xf numFmtId="0" fontId="0" fillId="0" borderId="0" xfId="0" applyBorder="1" applyAlignment="1" applyProtection="1">
      <alignment horizontal="left"/>
    </xf>
    <xf numFmtId="0" fontId="22" fillId="0" borderId="53" xfId="0" applyFont="1" applyBorder="1" applyAlignment="1" applyProtection="1">
      <alignment wrapText="1"/>
    </xf>
    <xf numFmtId="0" fontId="22" fillId="0" borderId="44" xfId="0" applyFont="1" applyBorder="1" applyAlignment="1" applyProtection="1">
      <alignment horizontal="left" wrapText="1"/>
    </xf>
    <xf numFmtId="0" fontId="0" fillId="0" borderId="0" xfId="0" applyAlignment="1" applyProtection="1">
      <alignment wrapText="1"/>
    </xf>
    <xf numFmtId="0" fontId="19" fillId="0" borderId="11" xfId="0" applyFont="1" applyFill="1" applyBorder="1" applyAlignment="1" applyProtection="1">
      <alignment horizontal="left" vertical="center"/>
    </xf>
    <xf numFmtId="0" fontId="0" fillId="0" borderId="17" xfId="0" applyFill="1" applyBorder="1" applyAlignment="1" applyProtection="1">
      <alignment vertical="top"/>
      <protection locked="0"/>
    </xf>
    <xf numFmtId="0" fontId="0" fillId="0" borderId="0" xfId="0" applyFill="1" applyBorder="1" applyAlignment="1" applyProtection="1">
      <alignment vertical="top"/>
    </xf>
    <xf numFmtId="166" fontId="0" fillId="0" borderId="0" xfId="0" applyNumberFormat="1" applyFill="1" applyBorder="1" applyAlignment="1" applyProtection="1">
      <alignment vertical="top"/>
    </xf>
    <xf numFmtId="166" fontId="33" fillId="0" borderId="0" xfId="0" applyNumberFormat="1" applyFont="1" applyBorder="1"/>
    <xf numFmtId="0" fontId="33" fillId="0" borderId="0" xfId="0" applyFont="1" applyBorder="1"/>
    <xf numFmtId="171" fontId="33" fillId="0" borderId="0" xfId="0" applyNumberFormat="1" applyFont="1" applyBorder="1"/>
    <xf numFmtId="166" fontId="0" fillId="0" borderId="0" xfId="0" applyNumberFormat="1" applyProtection="1"/>
    <xf numFmtId="1" fontId="0" fillId="0" borderId="0" xfId="0" quotePrefix="1" applyNumberFormat="1" applyFill="1" applyBorder="1" applyAlignment="1" applyProtection="1">
      <alignment horizontal="center" vertical="top"/>
    </xf>
    <xf numFmtId="0" fontId="0" fillId="0" borderId="0" xfId="0" quotePrefix="1" applyFill="1" applyBorder="1" applyAlignment="1" applyProtection="1">
      <alignment vertical="top"/>
    </xf>
    <xf numFmtId="0" fontId="0" fillId="0" borderId="0" xfId="0" applyAlignment="1" applyProtection="1">
      <alignment horizontal="left"/>
    </xf>
    <xf numFmtId="0" fontId="0" fillId="0" borderId="9" xfId="0" applyBorder="1" applyProtection="1"/>
    <xf numFmtId="0" fontId="0" fillId="0" borderId="9" xfId="0" applyBorder="1" applyAlignment="1" applyProtection="1">
      <alignment wrapText="1"/>
    </xf>
    <xf numFmtId="1" fontId="0" fillId="0" borderId="9" xfId="0" applyNumberFormat="1" applyBorder="1" applyAlignment="1" applyProtection="1">
      <alignment horizontal="center"/>
    </xf>
    <xf numFmtId="0" fontId="19" fillId="0" borderId="0" xfId="0" applyFont="1" applyAlignment="1" applyProtection="1">
      <alignment horizontal="left" vertical="center"/>
    </xf>
    <xf numFmtId="0" fontId="22" fillId="0" borderId="1" xfId="0" applyFont="1" applyBorder="1" applyAlignment="1" applyProtection="1">
      <alignment horizontal="left"/>
    </xf>
    <xf numFmtId="0" fontId="22" fillId="0" borderId="0" xfId="0" applyFont="1" applyBorder="1" applyAlignment="1" applyProtection="1">
      <alignment horizontal="left"/>
    </xf>
    <xf numFmtId="0" fontId="22" fillId="0" borderId="0" xfId="0" applyFont="1" applyAlignment="1" applyProtection="1">
      <alignment horizontal="left"/>
    </xf>
    <xf numFmtId="0" fontId="22" fillId="0" borderId="75" xfId="0" applyFont="1" applyBorder="1" applyAlignment="1" applyProtection="1">
      <alignment horizontal="left" wrapText="1"/>
    </xf>
    <xf numFmtId="0" fontId="22" fillId="0" borderId="20" xfId="0" applyFont="1" applyBorder="1" applyAlignment="1" applyProtection="1">
      <alignment horizontal="left" wrapText="1"/>
    </xf>
    <xf numFmtId="0" fontId="22" fillId="0" borderId="62" xfId="0" applyFont="1" applyBorder="1" applyAlignment="1" applyProtection="1">
      <alignment horizontal="left" wrapText="1"/>
    </xf>
    <xf numFmtId="0" fontId="0" fillId="0" borderId="62" xfId="0" applyBorder="1" applyProtection="1"/>
    <xf numFmtId="166" fontId="0" fillId="0" borderId="75" xfId="0" applyNumberFormat="1" applyBorder="1" applyProtection="1"/>
    <xf numFmtId="0" fontId="43" fillId="7" borderId="28" xfId="0" applyNumberFormat="1" applyFont="1" applyFill="1" applyBorder="1" applyAlignment="1" applyProtection="1">
      <alignment horizontal="center" wrapText="1"/>
      <protection locked="0"/>
    </xf>
    <xf numFmtId="166" fontId="0" fillId="0" borderId="67" xfId="0" applyNumberFormat="1" applyBorder="1" applyProtection="1"/>
    <xf numFmtId="0" fontId="0" fillId="7" borderId="41" xfId="0" applyNumberFormat="1" applyFill="1" applyBorder="1" applyAlignment="1" applyProtection="1">
      <alignment horizontal="left" wrapText="1"/>
      <protection locked="0"/>
    </xf>
    <xf numFmtId="0" fontId="43" fillId="7" borderId="1" xfId="0" applyNumberFormat="1" applyFont="1" applyFill="1" applyBorder="1" applyAlignment="1" applyProtection="1">
      <alignment horizontal="center" wrapText="1"/>
      <protection locked="0"/>
    </xf>
    <xf numFmtId="166" fontId="0" fillId="0" borderId="33" xfId="0" applyNumberFormat="1" applyBorder="1" applyProtection="1"/>
    <xf numFmtId="0" fontId="22" fillId="0" borderId="42" xfId="0" applyFont="1" applyBorder="1" applyAlignment="1" applyProtection="1">
      <alignment horizontal="left" wrapText="1"/>
    </xf>
    <xf numFmtId="0" fontId="22" fillId="0" borderId="57" xfId="0" applyFont="1" applyBorder="1" applyProtection="1"/>
    <xf numFmtId="166" fontId="22" fillId="0" borderId="73" xfId="0" applyNumberFormat="1" applyFont="1" applyBorder="1" applyProtection="1"/>
    <xf numFmtId="0" fontId="22" fillId="0" borderId="62" xfId="0" applyFont="1" applyBorder="1" applyAlignment="1" applyProtection="1">
      <alignment wrapText="1"/>
    </xf>
    <xf numFmtId="0" fontId="0" fillId="7" borderId="28" xfId="0" applyFill="1" applyBorder="1" applyProtection="1">
      <protection locked="0"/>
    </xf>
    <xf numFmtId="0" fontId="0" fillId="7" borderId="1" xfId="0" applyFill="1" applyBorder="1" applyProtection="1">
      <protection locked="0"/>
    </xf>
    <xf numFmtId="166" fontId="22" fillId="0" borderId="76" xfId="0" applyNumberFormat="1" applyFont="1" applyBorder="1" applyProtection="1"/>
    <xf numFmtId="0" fontId="22" fillId="0" borderId="0" xfId="0" applyFont="1" applyBorder="1" applyAlignment="1" applyProtection="1">
      <alignment horizontal="center" vertical="center" wrapText="1"/>
    </xf>
    <xf numFmtId="0" fontId="0" fillId="0" borderId="0" xfId="0" applyBorder="1" applyAlignment="1" applyProtection="1">
      <alignment horizontal="center" wrapText="1"/>
    </xf>
    <xf numFmtId="0" fontId="22" fillId="0" borderId="0" xfId="0" applyFont="1" applyProtection="1"/>
    <xf numFmtId="0" fontId="22" fillId="0" borderId="0" xfId="0" applyFont="1" applyBorder="1" applyAlignment="1" applyProtection="1">
      <alignment wrapText="1"/>
      <protection locked="0"/>
    </xf>
    <xf numFmtId="0" fontId="22" fillId="0" borderId="9" xfId="0" applyFont="1" applyBorder="1" applyAlignment="1" applyProtection="1">
      <alignment wrapText="1"/>
    </xf>
    <xf numFmtId="0" fontId="22" fillId="0" borderId="40" xfId="0" applyFont="1" applyBorder="1" applyAlignment="1" applyProtection="1">
      <alignment horizontal="left" wrapText="1"/>
    </xf>
    <xf numFmtId="0" fontId="0" fillId="0" borderId="23" xfId="0" applyBorder="1" applyProtection="1"/>
    <xf numFmtId="166" fontId="0" fillId="0" borderId="48" xfId="0" applyNumberFormat="1" applyBorder="1" applyProtection="1"/>
    <xf numFmtId="166" fontId="43" fillId="7" borderId="2" xfId="0" applyNumberFormat="1" applyFont="1" applyFill="1" applyBorder="1" applyAlignment="1" applyProtection="1">
      <alignment horizontal="center"/>
      <protection locked="0"/>
    </xf>
    <xf numFmtId="0" fontId="22" fillId="0" borderId="74" xfId="0" applyFont="1" applyBorder="1" applyProtection="1"/>
    <xf numFmtId="166" fontId="22" fillId="0" borderId="71" xfId="0" applyNumberFormat="1" applyFont="1" applyBorder="1" applyProtection="1"/>
    <xf numFmtId="166" fontId="0" fillId="0" borderId="28" xfId="0" applyNumberFormat="1" applyBorder="1" applyProtection="1"/>
    <xf numFmtId="0" fontId="43" fillId="7" borderId="2" xfId="0" applyFont="1" applyFill="1" applyBorder="1" applyAlignment="1" applyProtection="1">
      <alignment horizontal="center"/>
      <protection locked="0"/>
    </xf>
    <xf numFmtId="0" fontId="22" fillId="0" borderId="31" xfId="0" applyFont="1" applyBorder="1" applyAlignment="1" applyProtection="1">
      <alignment horizontal="left" wrapText="1"/>
    </xf>
    <xf numFmtId="0" fontId="22" fillId="0" borderId="5" xfId="0" applyFont="1" applyBorder="1" applyProtection="1"/>
    <xf numFmtId="166" fontId="22" fillId="0" borderId="16" xfId="0" applyNumberFormat="1" applyFont="1" applyBorder="1" applyProtection="1"/>
    <xf numFmtId="171" fontId="22" fillId="0" borderId="5" xfId="0" applyNumberFormat="1" applyFont="1" applyBorder="1" applyProtection="1"/>
    <xf numFmtId="0" fontId="31" fillId="0" borderId="48" xfId="0" applyFont="1" applyBorder="1" applyAlignment="1" applyProtection="1">
      <alignment wrapText="1"/>
    </xf>
    <xf numFmtId="0" fontId="0" fillId="0" borderId="43" xfId="0" applyBorder="1" applyAlignment="1" applyProtection="1">
      <alignment horizontal="center"/>
    </xf>
    <xf numFmtId="0" fontId="0" fillId="0" borderId="1" xfId="0" applyBorder="1" applyAlignment="1" applyProtection="1">
      <alignment horizontal="center"/>
    </xf>
    <xf numFmtId="0" fontId="0" fillId="0" borderId="33" xfId="0" applyBorder="1" applyProtection="1"/>
    <xf numFmtId="166" fontId="0" fillId="7" borderId="43" xfId="0" applyNumberFormat="1" applyFill="1" applyBorder="1" applyProtection="1">
      <protection locked="0"/>
    </xf>
    <xf numFmtId="166" fontId="22" fillId="0" borderId="74" xfId="0" applyNumberFormat="1" applyFont="1" applyBorder="1" applyProtection="1"/>
    <xf numFmtId="0" fontId="0" fillId="0" borderId="70" xfId="0" applyBorder="1" applyProtection="1"/>
    <xf numFmtId="0" fontId="0" fillId="0" borderId="71" xfId="0" applyBorder="1" applyProtection="1"/>
    <xf numFmtId="0" fontId="0" fillId="0" borderId="25" xfId="0" applyBorder="1" applyProtection="1"/>
    <xf numFmtId="166" fontId="0" fillId="0" borderId="51" xfId="0" applyNumberFormat="1" applyBorder="1" applyProtection="1"/>
    <xf numFmtId="0" fontId="22" fillId="0" borderId="1" xfId="0" applyFont="1" applyBorder="1" applyAlignment="1" applyProtection="1">
      <alignment horizontal="left" vertical="center"/>
    </xf>
    <xf numFmtId="0" fontId="22" fillId="0" borderId="1" xfId="0" applyFont="1" applyBorder="1" applyAlignment="1" applyProtection="1">
      <alignment horizontal="center" vertical="center"/>
    </xf>
    <xf numFmtId="0" fontId="18" fillId="0" borderId="0" xfId="0" applyFont="1" applyProtection="1"/>
    <xf numFmtId="166" fontId="22" fillId="0" borderId="0" xfId="0" applyNumberFormat="1" applyFont="1" applyBorder="1" applyAlignment="1" applyProtection="1">
      <alignment horizontal="center"/>
    </xf>
    <xf numFmtId="0" fontId="22" fillId="0" borderId="0" xfId="0" applyFont="1" applyBorder="1" applyAlignment="1" applyProtection="1">
      <alignment horizontal="center"/>
    </xf>
    <xf numFmtId="0" fontId="22" fillId="0" borderId="31" xfId="0" applyFont="1" applyBorder="1" applyAlignment="1" applyProtection="1">
      <alignment horizontal="left" wrapText="1"/>
    </xf>
    <xf numFmtId="166" fontId="34" fillId="0" borderId="28" xfId="0" applyNumberFormat="1" applyFont="1" applyBorder="1" applyAlignment="1" applyProtection="1">
      <alignment vertical="center" wrapText="1"/>
    </xf>
    <xf numFmtId="166" fontId="34" fillId="0" borderId="23" xfId="0" applyNumberFormat="1" applyFont="1" applyBorder="1" applyAlignment="1" applyProtection="1">
      <alignment vertical="center" wrapText="1"/>
    </xf>
    <xf numFmtId="166" fontId="34" fillId="0" borderId="48" xfId="0" applyNumberFormat="1" applyFont="1" applyFill="1" applyBorder="1" applyAlignment="1" applyProtection="1">
      <alignment vertical="center" wrapText="1"/>
    </xf>
    <xf numFmtId="0" fontId="0" fillId="7" borderId="1" xfId="0" applyFill="1" applyBorder="1" applyAlignment="1" applyProtection="1">
      <alignment wrapText="1"/>
      <protection locked="0"/>
    </xf>
    <xf numFmtId="0" fontId="0" fillId="7" borderId="4" xfId="0" applyFill="1" applyBorder="1" applyProtection="1">
      <protection locked="0"/>
    </xf>
    <xf numFmtId="166" fontId="0" fillId="7" borderId="4" xfId="0" applyNumberFormat="1" applyFill="1" applyBorder="1" applyProtection="1">
      <protection locked="0"/>
    </xf>
    <xf numFmtId="166" fontId="0" fillId="7" borderId="3" xfId="0" applyNumberFormat="1" applyFill="1" applyBorder="1" applyProtection="1">
      <protection locked="0"/>
    </xf>
    <xf numFmtId="166" fontId="0" fillId="7" borderId="2" xfId="0" applyNumberFormat="1" applyFill="1" applyBorder="1" applyProtection="1">
      <protection locked="0"/>
    </xf>
    <xf numFmtId="0" fontId="0" fillId="7" borderId="28" xfId="0" applyFill="1" applyBorder="1" applyAlignment="1" applyProtection="1">
      <alignment wrapText="1"/>
      <protection locked="0"/>
    </xf>
    <xf numFmtId="0" fontId="0" fillId="7" borderId="10" xfId="0" applyFill="1" applyBorder="1" applyProtection="1">
      <protection locked="0"/>
    </xf>
    <xf numFmtId="166" fontId="0" fillId="7" borderId="10" xfId="0" applyNumberFormat="1" applyFill="1" applyBorder="1" applyProtection="1">
      <protection locked="0"/>
    </xf>
    <xf numFmtId="166" fontId="0" fillId="7" borderId="9" xfId="0" applyNumberFormat="1" applyFill="1" applyBorder="1" applyProtection="1">
      <protection locked="0"/>
    </xf>
    <xf numFmtId="166" fontId="0" fillId="7" borderId="23" xfId="0" applyNumberFormat="1" applyFill="1" applyBorder="1" applyProtection="1">
      <protection locked="0"/>
    </xf>
    <xf numFmtId="166" fontId="0" fillId="0" borderId="0" xfId="0" applyNumberFormat="1" applyBorder="1" applyProtection="1"/>
    <xf numFmtId="0" fontId="18" fillId="0" borderId="1" xfId="8" applyFill="1" applyBorder="1" applyProtection="1"/>
    <xf numFmtId="0" fontId="18" fillId="0" borderId="0" xfId="8" applyFill="1" applyBorder="1" applyAlignment="1" applyProtection="1">
      <alignment vertical="center"/>
    </xf>
    <xf numFmtId="0" fontId="18" fillId="0" borderId="4" xfId="8" applyFont="1" applyFill="1" applyBorder="1" applyAlignment="1" applyProtection="1">
      <alignment vertical="center" wrapText="1"/>
    </xf>
    <xf numFmtId="0" fontId="18" fillId="0" borderId="4" xfId="8" applyFill="1" applyBorder="1" applyAlignment="1" applyProtection="1">
      <alignment vertical="center" wrapText="1"/>
    </xf>
    <xf numFmtId="0" fontId="18" fillId="0" borderId="4" xfId="8" applyFill="1" applyBorder="1" applyAlignment="1" applyProtection="1">
      <alignment vertical="center"/>
    </xf>
    <xf numFmtId="0" fontId="22" fillId="0" borderId="1" xfId="8" applyFont="1" applyFill="1" applyBorder="1" applyAlignment="1" applyProtection="1">
      <alignment vertical="center"/>
    </xf>
    <xf numFmtId="0" fontId="18" fillId="0" borderId="0" xfId="8" applyFill="1" applyBorder="1" applyProtection="1"/>
    <xf numFmtId="0" fontId="18" fillId="0" borderId="0" xfId="8" applyFill="1" applyProtection="1"/>
    <xf numFmtId="0" fontId="18" fillId="0" borderId="0" xfId="8" applyFill="1" applyAlignment="1" applyProtection="1">
      <alignment vertical="center"/>
    </xf>
    <xf numFmtId="0" fontId="22" fillId="0" borderId="0" xfId="8" applyFont="1" applyFill="1" applyProtection="1"/>
    <xf numFmtId="0" fontId="19" fillId="0" borderId="0" xfId="9" applyFont="1" applyAlignment="1">
      <alignment horizontal="left" vertical="center"/>
    </xf>
    <xf numFmtId="0" fontId="18" fillId="0" borderId="0" xfId="9" applyAlignment="1">
      <alignment horizontal="center"/>
    </xf>
    <xf numFmtId="0" fontId="18" fillId="0" borderId="0" xfId="9"/>
    <xf numFmtId="0" fontId="21" fillId="3" borderId="0" xfId="9" applyFont="1" applyFill="1" applyAlignment="1">
      <alignment horizontal="left" vertical="center"/>
    </xf>
    <xf numFmtId="0" fontId="18" fillId="3" borderId="0" xfId="9" applyFont="1" applyFill="1" applyAlignment="1">
      <alignment horizontal="center"/>
    </xf>
    <xf numFmtId="0" fontId="18" fillId="3" borderId="0" xfId="9" applyFill="1"/>
    <xf numFmtId="0" fontId="28" fillId="0" borderId="0" xfId="9" applyFont="1" applyAlignment="1">
      <alignment horizontal="left" vertical="top"/>
    </xf>
    <xf numFmtId="0" fontId="22" fillId="0" borderId="0" xfId="9" applyFont="1"/>
    <xf numFmtId="0" fontId="21" fillId="0" borderId="0" xfId="9" applyFont="1"/>
    <xf numFmtId="173" fontId="21" fillId="0" borderId="0" xfId="9" applyNumberFormat="1" applyFont="1"/>
    <xf numFmtId="0" fontId="22" fillId="0" borderId="1" xfId="9" applyFont="1" applyBorder="1" applyAlignment="1">
      <alignment horizontal="center" vertical="center" wrapText="1"/>
    </xf>
    <xf numFmtId="173" fontId="22" fillId="0" borderId="1" xfId="9" applyNumberFormat="1" applyFont="1" applyBorder="1" applyAlignment="1">
      <alignment horizontal="center" vertical="center" wrapText="1"/>
    </xf>
    <xf numFmtId="0" fontId="22" fillId="0" borderId="1" xfId="9" applyFont="1" applyBorder="1" applyAlignment="1">
      <alignment horizontal="center" vertical="center"/>
    </xf>
    <xf numFmtId="0" fontId="22" fillId="0" borderId="1" xfId="9" applyFont="1" applyBorder="1" applyAlignment="1">
      <alignment vertical="center"/>
    </xf>
    <xf numFmtId="0" fontId="45" fillId="14" borderId="1" xfId="9" applyFont="1" applyFill="1" applyBorder="1" applyAlignment="1">
      <alignment horizontal="center" vertical="center" wrapText="1"/>
    </xf>
    <xf numFmtId="0" fontId="45" fillId="0" borderId="5" xfId="9" applyFont="1" applyFill="1" applyBorder="1" applyAlignment="1">
      <alignment horizontal="center" vertical="center" wrapText="1"/>
    </xf>
    <xf numFmtId="0" fontId="40" fillId="0" borderId="1" xfId="9" applyFont="1" applyBorder="1" applyAlignment="1">
      <alignment horizontal="center"/>
    </xf>
    <xf numFmtId="173" fontId="40" fillId="0" borderId="1" xfId="9" applyNumberFormat="1" applyFont="1" applyBorder="1" applyAlignment="1">
      <alignment horizontal="center"/>
    </xf>
    <xf numFmtId="173" fontId="40" fillId="0" borderId="1" xfId="9" applyNumberFormat="1" applyFont="1" applyBorder="1"/>
    <xf numFmtId="0" fontId="18" fillId="0" borderId="1" xfId="9" applyBorder="1" applyAlignment="1">
      <alignment horizontal="center"/>
    </xf>
    <xf numFmtId="174" fontId="22" fillId="0" borderId="1" xfId="9" applyNumberFormat="1" applyFont="1" applyBorder="1" applyAlignment="1">
      <alignment horizontal="center" vertical="center"/>
    </xf>
    <xf numFmtId="10" fontId="22" fillId="0" borderId="1" xfId="9" applyNumberFormat="1" applyFont="1" applyBorder="1" applyAlignment="1">
      <alignment horizontal="center" vertical="center"/>
    </xf>
    <xf numFmtId="0" fontId="45" fillId="0" borderId="6" xfId="9" applyFont="1" applyFill="1" applyBorder="1" applyAlignment="1">
      <alignment horizontal="center" vertical="center" wrapText="1"/>
    </xf>
    <xf numFmtId="0" fontId="22" fillId="0" borderId="1" xfId="9" applyFont="1" applyBorder="1"/>
    <xf numFmtId="165" fontId="18" fillId="0" borderId="1" xfId="9" applyNumberFormat="1" applyBorder="1"/>
    <xf numFmtId="10" fontId="18" fillId="14" borderId="8" xfId="9" applyNumberFormat="1" applyFill="1" applyBorder="1" applyAlignment="1">
      <alignment horizontal="center"/>
    </xf>
    <xf numFmtId="173" fontId="18" fillId="0" borderId="1" xfId="9" applyNumberFormat="1" applyBorder="1" applyAlignment="1">
      <alignment horizontal="center"/>
    </xf>
    <xf numFmtId="173" fontId="18" fillId="0" borderId="1" xfId="9" applyNumberFormat="1" applyBorder="1"/>
    <xf numFmtId="0" fontId="45" fillId="0" borderId="16" xfId="9" applyFont="1" applyFill="1" applyBorder="1" applyAlignment="1">
      <alignment horizontal="center" vertical="center" wrapText="1"/>
    </xf>
    <xf numFmtId="0" fontId="18" fillId="0" borderId="1" xfId="9" applyBorder="1"/>
    <xf numFmtId="0" fontId="18" fillId="0" borderId="1" xfId="9" applyFill="1" applyBorder="1" applyAlignment="1">
      <alignment horizontal="center"/>
    </xf>
    <xf numFmtId="10" fontId="22" fillId="0" borderId="16" xfId="9" applyNumberFormat="1" applyFont="1" applyFill="1" applyBorder="1" applyAlignment="1">
      <alignment horizontal="center" vertical="center"/>
    </xf>
    <xf numFmtId="0" fontId="44" fillId="0" borderId="1" xfId="9" applyFont="1" applyBorder="1" applyAlignment="1">
      <alignment horizontal="center"/>
    </xf>
    <xf numFmtId="10" fontId="22" fillId="0" borderId="6" xfId="9" applyNumberFormat="1" applyFont="1" applyFill="1" applyBorder="1" applyAlignment="1">
      <alignment horizontal="center" vertical="center"/>
    </xf>
    <xf numFmtId="0" fontId="18" fillId="0" borderId="0" xfId="9" applyFill="1" applyBorder="1"/>
    <xf numFmtId="0" fontId="18" fillId="0" borderId="0" xfId="9" applyFill="1"/>
    <xf numFmtId="0" fontId="18" fillId="0" borderId="1" xfId="9" applyFont="1" applyBorder="1" applyAlignment="1">
      <alignment horizontal="center"/>
    </xf>
    <xf numFmtId="0" fontId="18" fillId="0" borderId="0" xfId="9" applyBorder="1" applyAlignment="1">
      <alignment horizontal="center"/>
    </xf>
    <xf numFmtId="174" fontId="46" fillId="0" borderId="0" xfId="9" applyNumberFormat="1" applyFont="1" applyBorder="1" applyAlignment="1">
      <alignment horizontal="center" vertical="center"/>
    </xf>
    <xf numFmtId="0" fontId="18" fillId="0" borderId="0" xfId="9" applyFont="1"/>
    <xf numFmtId="0" fontId="22" fillId="0" borderId="7" xfId="9" applyFont="1" applyBorder="1"/>
    <xf numFmtId="165" fontId="18" fillId="0" borderId="7" xfId="9" applyNumberFormat="1" applyBorder="1"/>
    <xf numFmtId="10" fontId="18" fillId="14" borderId="7" xfId="9" applyNumberFormat="1" applyFill="1" applyBorder="1" applyAlignment="1">
      <alignment horizontal="center"/>
    </xf>
    <xf numFmtId="0" fontId="18" fillId="0" borderId="1" xfId="9" applyFont="1" applyBorder="1"/>
    <xf numFmtId="10" fontId="18" fillId="2" borderId="1" xfId="9" applyNumberFormat="1" applyFill="1" applyBorder="1" applyAlignment="1">
      <alignment horizontal="center"/>
    </xf>
    <xf numFmtId="173" fontId="18" fillId="0" borderId="0" xfId="9" applyNumberFormat="1" applyAlignment="1">
      <alignment horizontal="center"/>
    </xf>
    <xf numFmtId="0" fontId="18" fillId="0" borderId="0" xfId="9" applyFont="1" applyAlignment="1">
      <alignment horizontal="center"/>
    </xf>
    <xf numFmtId="0" fontId="18" fillId="0" borderId="0" xfId="9" applyAlignment="1"/>
    <xf numFmtId="0" fontId="3" fillId="0" borderId="0" xfId="9" applyFont="1" applyAlignment="1">
      <alignment horizontal="left"/>
    </xf>
    <xf numFmtId="10" fontId="18" fillId="14" borderId="1" xfId="9" applyNumberFormat="1" applyFill="1" applyBorder="1" applyAlignment="1">
      <alignment horizontal="center"/>
    </xf>
    <xf numFmtId="166" fontId="18" fillId="0" borderId="51" xfId="0" applyNumberFormat="1" applyFont="1" applyFill="1" applyBorder="1" applyProtection="1"/>
    <xf numFmtId="166" fontId="18" fillId="0" borderId="28" xfId="0" applyNumberFormat="1" applyFont="1" applyFill="1" applyBorder="1" applyProtection="1"/>
    <xf numFmtId="0" fontId="0" fillId="3" borderId="0" xfId="0" applyFill="1" applyAlignment="1" applyProtection="1"/>
    <xf numFmtId="0" fontId="18" fillId="0" borderId="41" xfId="0" applyFont="1" applyFill="1" applyBorder="1" applyAlignment="1" applyProtection="1">
      <alignment horizontal="left" wrapText="1"/>
    </xf>
    <xf numFmtId="0" fontId="0" fillId="0" borderId="41" xfId="0" applyFill="1" applyBorder="1" applyAlignment="1" applyProtection="1">
      <alignment horizontal="left" wrapText="1"/>
    </xf>
    <xf numFmtId="0" fontId="0" fillId="0" borderId="32" xfId="0" applyFill="1" applyBorder="1" applyAlignment="1" applyProtection="1">
      <alignment horizontal="left" wrapText="1"/>
    </xf>
    <xf numFmtId="175" fontId="22" fillId="7" borderId="1" xfId="0" applyNumberFormat="1" applyFont="1" applyFill="1" applyBorder="1" applyAlignment="1" applyProtection="1">
      <alignment horizontal="center" vertical="center"/>
      <protection locked="0"/>
    </xf>
    <xf numFmtId="0" fontId="22" fillId="7" borderId="28" xfId="0" applyNumberFormat="1" applyFont="1" applyFill="1" applyBorder="1" applyAlignment="1" applyProtection="1">
      <alignment horizontal="center" vertical="center"/>
      <protection locked="0"/>
    </xf>
    <xf numFmtId="9" fontId="0" fillId="0" borderId="0" xfId="0" applyNumberFormat="1"/>
    <xf numFmtId="0" fontId="18" fillId="0" borderId="0" xfId="0" applyFont="1" applyAlignment="1" applyProtection="1">
      <alignment horizontal="left"/>
    </xf>
    <xf numFmtId="166" fontId="18" fillId="0" borderId="0" xfId="0" applyNumberFormat="1" applyFont="1" applyProtection="1"/>
    <xf numFmtId="0" fontId="22" fillId="0" borderId="16" xfId="0" applyFont="1" applyBorder="1" applyAlignment="1" applyProtection="1">
      <alignment wrapText="1"/>
    </xf>
    <xf numFmtId="0" fontId="22" fillId="0" borderId="16" xfId="0" applyNumberFormat="1" applyFont="1" applyBorder="1" applyAlignment="1" applyProtection="1">
      <alignment horizontal="center" wrapText="1"/>
    </xf>
    <xf numFmtId="0" fontId="22" fillId="0" borderId="16" xfId="0" applyFont="1" applyBorder="1" applyAlignment="1" applyProtection="1">
      <alignment horizontal="left" wrapText="1"/>
    </xf>
    <xf numFmtId="0" fontId="0" fillId="0" borderId="51" xfId="0" applyBorder="1" applyProtection="1"/>
    <xf numFmtId="174" fontId="22" fillId="0" borderId="51" xfId="0" applyNumberFormat="1" applyFont="1" applyBorder="1" applyAlignment="1" applyProtection="1">
      <alignment horizontal="center" vertical="center" wrapText="1"/>
    </xf>
    <xf numFmtId="173" fontId="22" fillId="0" borderId="51" xfId="0" applyNumberFormat="1" applyFont="1" applyBorder="1" applyAlignment="1" applyProtection="1">
      <alignment horizontal="center" vertical="center" wrapText="1"/>
    </xf>
    <xf numFmtId="0" fontId="0" fillId="0" borderId="41" xfId="0" applyNumberFormat="1" applyBorder="1" applyAlignment="1" applyProtection="1">
      <alignment horizontal="left" wrapText="1"/>
    </xf>
    <xf numFmtId="0" fontId="0" fillId="0" borderId="1" xfId="0" applyBorder="1" applyProtection="1"/>
    <xf numFmtId="166" fontId="0" fillId="0" borderId="1" xfId="0" applyNumberFormat="1" applyBorder="1" applyProtection="1"/>
    <xf numFmtId="2" fontId="0" fillId="0" borderId="1" xfId="0" applyNumberFormat="1" applyFill="1" applyBorder="1" applyProtection="1"/>
    <xf numFmtId="0" fontId="22" fillId="0" borderId="71" xfId="0" applyFont="1" applyBorder="1" applyProtection="1"/>
    <xf numFmtId="0" fontId="0" fillId="0" borderId="28" xfId="0" applyBorder="1" applyProtection="1"/>
    <xf numFmtId="10" fontId="22" fillId="0" borderId="51" xfId="0" applyNumberFormat="1" applyFont="1" applyBorder="1" applyAlignment="1" applyProtection="1">
      <alignment wrapText="1"/>
    </xf>
    <xf numFmtId="0" fontId="22" fillId="0" borderId="70" xfId="0" applyFont="1" applyBorder="1" applyAlignment="1" applyProtection="1">
      <alignment horizontal="left" wrapText="1"/>
    </xf>
    <xf numFmtId="0" fontId="22" fillId="0" borderId="72" xfId="0" applyFont="1" applyBorder="1" applyProtection="1"/>
    <xf numFmtId="166" fontId="22" fillId="0" borderId="72" xfId="0" applyNumberFormat="1" applyFont="1" applyBorder="1" applyProtection="1"/>
    <xf numFmtId="166" fontId="22" fillId="0" borderId="28" xfId="0" applyNumberFormat="1" applyFont="1" applyBorder="1" applyAlignment="1" applyProtection="1">
      <alignment wrapText="1"/>
    </xf>
    <xf numFmtId="10" fontId="0" fillId="0" borderId="1" xfId="0" applyNumberFormat="1" applyFill="1" applyBorder="1" applyProtection="1"/>
    <xf numFmtId="0" fontId="19" fillId="0" borderId="1" xfId="0" applyFont="1" applyBorder="1" applyAlignment="1" applyProtection="1">
      <alignment horizontal="left" vertical="center"/>
    </xf>
    <xf numFmtId="166" fontId="0" fillId="0" borderId="0" xfId="0" applyNumberFormat="1" applyAlignment="1" applyProtection="1"/>
    <xf numFmtId="0" fontId="40" fillId="0" borderId="0" xfId="0" applyFont="1" applyProtection="1"/>
    <xf numFmtId="0" fontId="0" fillId="0" borderId="0" xfId="0" applyAlignment="1" applyProtection="1">
      <alignment horizontal="left"/>
      <protection locked="0"/>
    </xf>
    <xf numFmtId="0" fontId="0" fillId="0" borderId="0" xfId="0" applyBorder="1" applyProtection="1">
      <protection locked="0"/>
    </xf>
    <xf numFmtId="166" fontId="0" fillId="0" borderId="0" xfId="0" applyNumberFormat="1" applyBorder="1" applyProtection="1">
      <protection locked="0"/>
    </xf>
    <xf numFmtId="0" fontId="0" fillId="0" borderId="0" xfId="0" applyProtection="1">
      <protection locked="0"/>
    </xf>
    <xf numFmtId="0" fontId="18" fillId="0" borderId="1" xfId="0" applyFont="1" applyFill="1" applyBorder="1" applyAlignment="1" applyProtection="1">
      <alignment vertical="center" wrapText="1"/>
    </xf>
    <xf numFmtId="0" fontId="22" fillId="0" borderId="32" xfId="0" applyFont="1" applyBorder="1" applyAlignment="1" applyProtection="1">
      <alignment horizontal="left" vertical="center" wrapText="1"/>
    </xf>
    <xf numFmtId="0" fontId="0" fillId="7" borderId="13" xfId="0" applyFill="1" applyBorder="1" applyAlignment="1" applyProtection="1">
      <alignment horizontal="center"/>
      <protection locked="0"/>
    </xf>
    <xf numFmtId="10" fontId="0" fillId="7" borderId="8" xfId="7" applyNumberFormat="1" applyFont="1" applyFill="1" applyBorder="1" applyAlignment="1" applyProtection="1">
      <alignment horizontal="center"/>
      <protection locked="0"/>
    </xf>
    <xf numFmtId="166" fontId="0" fillId="0" borderId="12" xfId="0" applyNumberFormat="1" applyBorder="1" applyProtection="1"/>
    <xf numFmtId="10" fontId="0" fillId="7" borderId="7" xfId="7" applyNumberFormat="1" applyFont="1" applyFill="1" applyBorder="1" applyAlignment="1" applyProtection="1">
      <alignment horizontal="center"/>
      <protection locked="0"/>
    </xf>
    <xf numFmtId="1" fontId="0" fillId="0" borderId="7" xfId="0" applyNumberFormat="1" applyFill="1" applyBorder="1" applyAlignment="1" applyProtection="1">
      <alignment horizontal="center"/>
    </xf>
    <xf numFmtId="166" fontId="0" fillId="0" borderId="5" xfId="0" applyNumberFormat="1" applyBorder="1" applyProtection="1"/>
    <xf numFmtId="166" fontId="18" fillId="0" borderId="16" xfId="0" applyNumberFormat="1" applyFont="1" applyFill="1" applyBorder="1" applyProtection="1"/>
    <xf numFmtId="0" fontId="22" fillId="0" borderId="61" xfId="0" applyFont="1" applyFill="1" applyBorder="1" applyAlignment="1" applyProtection="1">
      <alignment wrapText="1"/>
    </xf>
    <xf numFmtId="0" fontId="22" fillId="0" borderId="62" xfId="0" applyFont="1" applyFill="1" applyBorder="1" applyAlignment="1" applyProtection="1">
      <alignment horizontal="center" wrapText="1"/>
    </xf>
    <xf numFmtId="0" fontId="0" fillId="0" borderId="47" xfId="0" applyFill="1" applyBorder="1" applyAlignment="1" applyProtection="1">
      <alignment horizontal="center"/>
    </xf>
    <xf numFmtId="166" fontId="22" fillId="0" borderId="62" xfId="0" applyNumberFormat="1" applyFont="1" applyFill="1" applyBorder="1" applyAlignment="1" applyProtection="1">
      <alignment vertical="center"/>
    </xf>
    <xf numFmtId="166" fontId="22" fillId="0" borderId="62" xfId="0" applyNumberFormat="1" applyFont="1" applyFill="1" applyBorder="1" applyAlignment="1" applyProtection="1">
      <alignment horizontal="center" vertical="center"/>
    </xf>
    <xf numFmtId="1" fontId="22" fillId="0" borderId="62" xfId="0" applyNumberFormat="1" applyFont="1" applyFill="1" applyBorder="1" applyAlignment="1" applyProtection="1">
      <alignment horizontal="center" vertical="center"/>
    </xf>
    <xf numFmtId="166" fontId="22" fillId="0" borderId="63" xfId="0" applyNumberFormat="1" applyFont="1" applyFill="1" applyBorder="1" applyAlignment="1" applyProtection="1">
      <alignment vertical="center"/>
    </xf>
    <xf numFmtId="165" fontId="0" fillId="7" borderId="7" xfId="7" applyNumberFormat="1" applyFont="1" applyFill="1" applyBorder="1" applyAlignment="1" applyProtection="1">
      <alignment horizontal="center"/>
      <protection locked="0"/>
    </xf>
    <xf numFmtId="166" fontId="0" fillId="0" borderId="11" xfId="0" applyNumberFormat="1" applyBorder="1" applyProtection="1"/>
    <xf numFmtId="0" fontId="22" fillId="0" borderId="61" xfId="0" applyFont="1" applyFill="1" applyBorder="1" applyAlignment="1" applyProtection="1">
      <alignment vertical="center" wrapText="1"/>
    </xf>
    <xf numFmtId="0" fontId="22" fillId="0" borderId="62" xfId="0" applyFont="1" applyFill="1" applyBorder="1" applyAlignment="1" applyProtection="1">
      <alignment horizontal="center" vertical="center" wrapText="1"/>
    </xf>
    <xf numFmtId="0" fontId="22" fillId="0" borderId="47" xfId="0" applyFont="1" applyFill="1" applyBorder="1" applyAlignment="1" applyProtection="1">
      <alignment horizontal="center" vertical="center"/>
    </xf>
    <xf numFmtId="165" fontId="0" fillId="7" borderId="28" xfId="7" applyNumberFormat="1" applyFont="1" applyFill="1" applyBorder="1" applyAlignment="1" applyProtection="1">
      <alignment horizontal="center"/>
      <protection locked="0"/>
    </xf>
    <xf numFmtId="166" fontId="0" fillId="2" borderId="62" xfId="0" applyNumberFormat="1" applyFill="1" applyBorder="1" applyAlignment="1" applyProtection="1">
      <alignment vertical="center"/>
    </xf>
    <xf numFmtId="0" fontId="0" fillId="0" borderId="13" xfId="0" applyBorder="1" applyAlignment="1" applyProtection="1"/>
    <xf numFmtId="166" fontId="34" fillId="0" borderId="51" xfId="0" applyNumberFormat="1" applyFont="1" applyBorder="1" applyAlignment="1" applyProtection="1">
      <alignment vertical="center"/>
    </xf>
    <xf numFmtId="0" fontId="22" fillId="0" borderId="62" xfId="0" applyFont="1" applyBorder="1" applyAlignment="1" applyProtection="1">
      <alignment horizontal="center" vertical="center" wrapText="1"/>
    </xf>
    <xf numFmtId="166" fontId="22" fillId="0" borderId="62" xfId="0" applyNumberFormat="1" applyFont="1" applyBorder="1" applyAlignment="1" applyProtection="1">
      <alignment horizontal="center" vertical="center" wrapText="1"/>
    </xf>
    <xf numFmtId="0" fontId="22" fillId="0" borderId="22" xfId="0" applyFont="1" applyBorder="1" applyAlignment="1" applyProtection="1">
      <alignment horizontal="center" vertical="center" wrapText="1"/>
    </xf>
    <xf numFmtId="0" fontId="45" fillId="0" borderId="1" xfId="9" applyFont="1" applyBorder="1" applyAlignment="1">
      <alignment horizontal="center" vertical="center" wrapText="1"/>
    </xf>
    <xf numFmtId="165" fontId="45" fillId="0" borderId="1" xfId="9" applyNumberFormat="1" applyFont="1" applyBorder="1" applyAlignment="1">
      <alignment horizontal="center" vertical="center" wrapText="1"/>
    </xf>
    <xf numFmtId="0" fontId="22" fillId="0" borderId="51" xfId="0" applyNumberFormat="1" applyFont="1" applyBorder="1" applyAlignment="1" applyProtection="1">
      <alignment horizontal="center" vertical="center"/>
    </xf>
    <xf numFmtId="0" fontId="28" fillId="0" borderId="78" xfId="0" applyFont="1" applyFill="1" applyBorder="1" applyAlignment="1" applyProtection="1">
      <alignment horizontal="left" vertical="center"/>
    </xf>
    <xf numFmtId="0" fontId="28" fillId="0" borderId="82" xfId="0" applyFont="1" applyFill="1" applyBorder="1" applyAlignment="1" applyProtection="1">
      <alignment horizontal="left" vertical="center"/>
    </xf>
    <xf numFmtId="0" fontId="22" fillId="0" borderId="82" xfId="0" applyFont="1" applyFill="1" applyBorder="1" applyAlignment="1" applyProtection="1">
      <alignment vertical="center"/>
    </xf>
    <xf numFmtId="0" fontId="22" fillId="0" borderId="80" xfId="0" applyFont="1" applyFill="1" applyBorder="1" applyAlignment="1" applyProtection="1">
      <alignment horizontal="left" vertical="center" wrapText="1"/>
    </xf>
    <xf numFmtId="0" fontId="22" fillId="0" borderId="81" xfId="0" applyFont="1" applyFill="1" applyBorder="1" applyAlignment="1" applyProtection="1">
      <alignment horizontal="left" vertical="center" wrapText="1"/>
    </xf>
    <xf numFmtId="0" fontId="22" fillId="2" borderId="44" xfId="0" applyFont="1" applyFill="1" applyBorder="1" applyAlignment="1" applyProtection="1">
      <alignment vertical="center" wrapText="1"/>
    </xf>
    <xf numFmtId="0" fontId="22" fillId="0" borderId="78" xfId="0" applyFont="1" applyFill="1" applyBorder="1" applyAlignment="1" applyProtection="1">
      <alignment vertical="center"/>
    </xf>
    <xf numFmtId="0" fontId="22" fillId="0" borderId="82" xfId="0" applyFont="1" applyFill="1" applyBorder="1" applyAlignment="1" applyProtection="1">
      <alignment vertical="center" wrapText="1"/>
    </xf>
    <xf numFmtId="0" fontId="22" fillId="0" borderId="81" xfId="0" applyFont="1" applyFill="1" applyBorder="1" applyAlignment="1" applyProtection="1">
      <alignment vertical="center" wrapText="1"/>
    </xf>
    <xf numFmtId="4" fontId="39" fillId="0" borderId="51" xfId="8" applyNumberFormat="1" applyFont="1" applyFill="1" applyBorder="1" applyAlignment="1" applyProtection="1">
      <alignment vertical="center" wrapText="1"/>
    </xf>
    <xf numFmtId="0" fontId="18" fillId="0" borderId="1" xfId="8" applyFont="1" applyFill="1" applyBorder="1" applyAlignment="1" applyProtection="1">
      <alignment vertical="center" wrapText="1"/>
    </xf>
    <xf numFmtId="4" fontId="50" fillId="6" borderId="1" xfId="8" applyNumberFormat="1" applyFont="1" applyFill="1" applyBorder="1" applyAlignment="1" applyProtection="1">
      <alignment vertical="center" wrapText="1"/>
      <protection locked="0"/>
    </xf>
    <xf numFmtId="4" fontId="50" fillId="0" borderId="1" xfId="8" applyNumberFormat="1" applyFont="1" applyFill="1" applyBorder="1" applyAlignment="1" applyProtection="1">
      <alignment horizontal="center" vertical="center" wrapText="1"/>
    </xf>
    <xf numFmtId="0" fontId="18" fillId="6" borderId="1" xfId="8" applyFont="1" applyFill="1" applyBorder="1" applyAlignment="1" applyProtection="1">
      <alignment horizontal="center" vertical="center" wrapText="1"/>
      <protection locked="0"/>
    </xf>
    <xf numFmtId="0" fontId="21" fillId="0" borderId="0" xfId="8" applyFont="1" applyFill="1" applyBorder="1" applyProtection="1"/>
    <xf numFmtId="0" fontId="22" fillId="6" borderId="16" xfId="8" applyFont="1" applyFill="1" applyBorder="1" applyAlignment="1" applyProtection="1">
      <alignment horizontal="center" vertical="center" wrapText="1"/>
    </xf>
    <xf numFmtId="0" fontId="22" fillId="0" borderId="16" xfId="8" applyFont="1" applyFill="1" applyBorder="1" applyAlignment="1" applyProtection="1">
      <alignment horizontal="center" vertical="center" wrapText="1"/>
    </xf>
    <xf numFmtId="4" fontId="39" fillId="0" borderId="62" xfId="8" applyNumberFormat="1" applyFont="1" applyFill="1" applyBorder="1" applyAlignment="1" applyProtection="1">
      <alignment vertical="center" wrapText="1"/>
    </xf>
    <xf numFmtId="0" fontId="29" fillId="0" borderId="1" xfId="8" applyFont="1" applyFill="1" applyBorder="1" applyAlignment="1" applyProtection="1">
      <alignment vertical="center" wrapText="1"/>
    </xf>
    <xf numFmtId="0" fontId="22" fillId="0" borderId="1" xfId="8" applyFont="1" applyFill="1" applyBorder="1" applyAlignment="1" applyProtection="1">
      <alignment vertical="center" wrapText="1"/>
    </xf>
    <xf numFmtId="0" fontId="22" fillId="6" borderId="7" xfId="8" applyFont="1" applyFill="1" applyBorder="1" applyAlignment="1" applyProtection="1">
      <alignment horizontal="center" vertical="center" wrapText="1"/>
    </xf>
    <xf numFmtId="0" fontId="22" fillId="0" borderId="7" xfId="8" applyFont="1" applyFill="1" applyBorder="1" applyAlignment="1" applyProtection="1">
      <alignment horizontal="center" vertical="center" wrapText="1"/>
    </xf>
    <xf numFmtId="0" fontId="22" fillId="0" borderId="8" xfId="8" applyFont="1" applyFill="1" applyBorder="1" applyAlignment="1" applyProtection="1">
      <alignment vertical="center" wrapText="1"/>
    </xf>
    <xf numFmtId="0" fontId="22" fillId="0" borderId="8" xfId="8" applyFont="1" applyFill="1" applyBorder="1" applyAlignment="1" applyProtection="1">
      <alignment horizontal="center" vertical="center" wrapText="1"/>
    </xf>
    <xf numFmtId="178" fontId="18" fillId="0" borderId="0" xfId="10" applyFill="1" applyProtection="1"/>
    <xf numFmtId="0" fontId="22" fillId="6" borderId="8" xfId="8" applyFont="1" applyFill="1" applyBorder="1" applyAlignment="1" applyProtection="1">
      <alignment horizontal="center" vertical="center" wrapText="1"/>
      <protection locked="0"/>
    </xf>
    <xf numFmtId="4" fontId="39" fillId="13" borderId="8" xfId="8" applyNumberFormat="1" applyFont="1" applyFill="1" applyBorder="1" applyAlignment="1" applyProtection="1">
      <alignment vertical="center" wrapText="1"/>
    </xf>
    <xf numFmtId="0" fontId="18" fillId="6" borderId="1" xfId="8" applyFont="1" applyFill="1" applyBorder="1" applyAlignment="1" applyProtection="1">
      <alignment horizontal="center" vertical="center" wrapText="1"/>
    </xf>
    <xf numFmtId="4" fontId="50" fillId="13" borderId="33" xfId="8" applyNumberFormat="1" applyFont="1" applyFill="1" applyBorder="1" applyAlignment="1" applyProtection="1">
      <alignment vertical="center" wrapText="1"/>
    </xf>
    <xf numFmtId="4" fontId="50" fillId="13" borderId="46" xfId="8" applyNumberFormat="1" applyFont="1" applyFill="1" applyBorder="1" applyAlignment="1" applyProtection="1">
      <alignment vertical="center" wrapText="1"/>
    </xf>
    <xf numFmtId="4" fontId="50" fillId="13" borderId="30" xfId="8" applyNumberFormat="1" applyFont="1" applyFill="1" applyBorder="1" applyAlignment="1" applyProtection="1">
      <alignment vertical="center" wrapText="1"/>
    </xf>
    <xf numFmtId="4" fontId="50" fillId="13" borderId="36" xfId="8" applyNumberFormat="1" applyFont="1" applyFill="1" applyBorder="1" applyAlignment="1" applyProtection="1">
      <alignment vertical="center" wrapText="1"/>
    </xf>
    <xf numFmtId="4" fontId="39" fillId="0" borderId="22" xfId="8" applyNumberFormat="1" applyFont="1" applyFill="1" applyBorder="1" applyAlignment="1" applyProtection="1">
      <alignment vertical="center" wrapText="1"/>
    </xf>
    <xf numFmtId="0" fontId="22" fillId="0" borderId="37" xfId="8" applyFont="1" applyFill="1" applyBorder="1" applyAlignment="1" applyProtection="1">
      <alignment vertical="center" wrapText="1"/>
    </xf>
    <xf numFmtId="0" fontId="18" fillId="0" borderId="13" xfId="8" applyFill="1" applyBorder="1" applyAlignment="1" applyProtection="1">
      <alignment vertical="center" wrapText="1"/>
    </xf>
    <xf numFmtId="0" fontId="22" fillId="0" borderId="37" xfId="8" applyFont="1" applyFill="1" applyBorder="1" applyAlignment="1" applyProtection="1">
      <alignment vertical="center"/>
    </xf>
    <xf numFmtId="0" fontId="22" fillId="0" borderId="53" xfId="8" applyFont="1" applyFill="1" applyBorder="1" applyAlignment="1" applyProtection="1">
      <alignment vertical="center"/>
    </xf>
    <xf numFmtId="0" fontId="22" fillId="0" borderId="53" xfId="8" applyFont="1" applyFill="1" applyBorder="1" applyAlignment="1" applyProtection="1">
      <alignment horizontal="center" vertical="center" wrapText="1"/>
    </xf>
    <xf numFmtId="0" fontId="22" fillId="6" borderId="53" xfId="8" applyFont="1" applyFill="1" applyBorder="1" applyAlignment="1" applyProtection="1">
      <alignment horizontal="center" vertical="center" wrapText="1"/>
    </xf>
    <xf numFmtId="4" fontId="39" fillId="0" borderId="75" xfId="8" applyNumberFormat="1" applyFont="1" applyFill="1" applyBorder="1" applyAlignment="1" applyProtection="1">
      <alignment vertical="center" wrapText="1"/>
    </xf>
    <xf numFmtId="4" fontId="50" fillId="13" borderId="48" xfId="8" applyNumberFormat="1" applyFont="1" applyFill="1" applyBorder="1" applyAlignment="1" applyProtection="1">
      <alignment vertical="center" wrapText="1"/>
    </xf>
    <xf numFmtId="0" fontId="19" fillId="0" borderId="0" xfId="9" applyFont="1" applyBorder="1" applyAlignment="1" applyProtection="1">
      <alignment horizontal="left" vertical="center"/>
    </xf>
    <xf numFmtId="0" fontId="18" fillId="0" borderId="0" xfId="9" applyBorder="1" applyAlignment="1" applyProtection="1">
      <alignment vertical="top"/>
    </xf>
    <xf numFmtId="0" fontId="18" fillId="0" borderId="0" xfId="9" applyFont="1" applyFill="1" applyBorder="1" applyAlignment="1" applyProtection="1"/>
    <xf numFmtId="0" fontId="18" fillId="0" borderId="0" xfId="9" applyFont="1" applyBorder="1" applyAlignment="1" applyProtection="1"/>
    <xf numFmtId="4" fontId="39" fillId="0" borderId="27" xfId="8" applyNumberFormat="1" applyFont="1" applyFill="1" applyBorder="1" applyAlignment="1" applyProtection="1">
      <alignment vertical="center" wrapText="1"/>
    </xf>
    <xf numFmtId="0" fontId="22" fillId="0" borderId="68" xfId="8" applyFont="1" applyFill="1" applyBorder="1" applyAlignment="1" applyProtection="1">
      <alignment vertical="center"/>
    </xf>
    <xf numFmtId="0" fontId="22" fillId="0" borderId="7" xfId="8" applyFont="1" applyFill="1" applyBorder="1" applyAlignment="1" applyProtection="1">
      <alignment vertical="center"/>
    </xf>
    <xf numFmtId="0" fontId="22" fillId="13" borderId="16" xfId="8" applyFont="1" applyFill="1" applyBorder="1" applyAlignment="1" applyProtection="1">
      <alignment horizontal="center" vertical="center" wrapText="1"/>
    </xf>
    <xf numFmtId="0" fontId="22" fillId="13" borderId="29" xfId="8" applyFont="1" applyFill="1" applyBorder="1" applyAlignment="1" applyProtection="1">
      <alignment horizontal="center" vertical="center" wrapText="1"/>
    </xf>
    <xf numFmtId="0" fontId="18" fillId="14" borderId="46" xfId="8" applyFill="1" applyBorder="1" applyAlignment="1" applyProtection="1">
      <alignment vertical="center"/>
    </xf>
    <xf numFmtId="0" fontId="22" fillId="0" borderId="0" xfId="8" applyFont="1" applyFill="1" applyBorder="1" applyAlignment="1" applyProtection="1">
      <alignment horizontal="left" vertical="center" wrapText="1"/>
    </xf>
    <xf numFmtId="0" fontId="22" fillId="0" borderId="0" xfId="8" applyFont="1" applyFill="1" applyBorder="1" applyAlignment="1" applyProtection="1">
      <alignment horizontal="center" vertical="center" wrapText="1"/>
    </xf>
    <xf numFmtId="9" fontId="22" fillId="0" borderId="0" xfId="8" applyNumberFormat="1" applyFont="1" applyFill="1" applyBorder="1" applyAlignment="1" applyProtection="1">
      <alignment horizontal="center" vertical="center" wrapText="1"/>
    </xf>
    <xf numFmtId="4" fontId="39" fillId="0" borderId="0" xfId="8" applyNumberFormat="1" applyFont="1" applyFill="1" applyBorder="1" applyAlignment="1" applyProtection="1">
      <alignment vertical="center" wrapText="1"/>
    </xf>
    <xf numFmtId="4" fontId="50" fillId="0" borderId="8" xfId="8" applyNumberFormat="1" applyFont="1" applyFill="1" applyBorder="1" applyAlignment="1" applyProtection="1">
      <alignment vertical="center" wrapText="1"/>
    </xf>
    <xf numFmtId="0" fontId="22" fillId="15" borderId="8" xfId="8" applyFont="1" applyFill="1" applyBorder="1" applyAlignment="1" applyProtection="1">
      <alignment horizontal="center" vertical="center" wrapText="1"/>
    </xf>
    <xf numFmtId="4" fontId="39" fillId="0" borderId="8" xfId="8" applyNumberFormat="1" applyFont="1" applyFill="1" applyBorder="1" applyAlignment="1" applyProtection="1">
      <alignment vertical="center" wrapText="1"/>
    </xf>
    <xf numFmtId="0" fontId="18" fillId="0" borderId="57" xfId="0" applyFont="1" applyFill="1" applyBorder="1" applyAlignment="1" applyProtection="1">
      <alignment vertical="center" wrapText="1"/>
    </xf>
    <xf numFmtId="4" fontId="50" fillId="0" borderId="57" xfId="8" applyNumberFormat="1" applyFont="1" applyFill="1" applyBorder="1" applyAlignment="1" applyProtection="1">
      <alignment horizontal="center" vertical="center" wrapText="1"/>
    </xf>
    <xf numFmtId="0" fontId="22" fillId="0" borderId="31" xfId="0" applyFont="1" applyBorder="1" applyAlignment="1" applyProtection="1">
      <alignment horizontal="left" wrapText="1"/>
    </xf>
    <xf numFmtId="44" fontId="2" fillId="0" borderId="1" xfId="1" applyFont="1" applyBorder="1" applyProtection="1">
      <protection locked="0"/>
    </xf>
    <xf numFmtId="49" fontId="15" fillId="0" borderId="0" xfId="1" applyNumberFormat="1" applyFont="1" applyFill="1" applyBorder="1" applyAlignment="1">
      <alignment horizontal="left" vertical="top" wrapText="1"/>
    </xf>
    <xf numFmtId="0" fontId="5" fillId="5" borderId="0" xfId="0" applyFont="1" applyFill="1" applyBorder="1" applyAlignment="1" applyProtection="1">
      <alignment horizontal="center" vertical="center"/>
    </xf>
    <xf numFmtId="0" fontId="5" fillId="5" borderId="0" xfId="0" applyFont="1" applyFill="1" applyBorder="1" applyAlignment="1" applyProtection="1">
      <alignment horizontal="center"/>
    </xf>
    <xf numFmtId="0" fontId="5" fillId="5" borderId="0" xfId="0" applyNumberFormat="1" applyFont="1" applyFill="1" applyBorder="1" applyAlignment="1" applyProtection="1">
      <alignment horizontal="center"/>
    </xf>
    <xf numFmtId="2" fontId="5" fillId="5" borderId="0" xfId="0" applyNumberFormat="1" applyFont="1" applyFill="1" applyBorder="1" applyAlignment="1" applyProtection="1">
      <alignment horizontal="center" vertical="center"/>
    </xf>
    <xf numFmtId="44" fontId="2" fillId="5" borderId="0" xfId="0" applyNumberFormat="1" applyFont="1" applyFill="1" applyBorder="1" applyProtection="1"/>
    <xf numFmtId="44" fontId="2" fillId="5" borderId="0" xfId="1" applyFont="1" applyFill="1" applyBorder="1" applyProtection="1"/>
    <xf numFmtId="44" fontId="2" fillId="3" borderId="0" xfId="1" applyFont="1" applyFill="1" applyBorder="1" applyProtection="1"/>
    <xf numFmtId="2" fontId="5" fillId="5" borderId="17" xfId="0" applyNumberFormat="1" applyFont="1" applyFill="1" applyBorder="1" applyAlignment="1" applyProtection="1">
      <alignment horizontal="center" vertical="center"/>
    </xf>
    <xf numFmtId="2" fontId="5" fillId="5" borderId="84" xfId="0" applyNumberFormat="1" applyFont="1" applyFill="1" applyBorder="1" applyAlignment="1" applyProtection="1">
      <alignment horizontal="center" vertical="center"/>
    </xf>
    <xf numFmtId="44" fontId="2" fillId="5" borderId="17" xfId="0" applyNumberFormat="1" applyFont="1" applyFill="1" applyBorder="1" applyProtection="1"/>
    <xf numFmtId="44" fontId="2" fillId="5" borderId="17" xfId="1" applyFont="1" applyFill="1" applyBorder="1" applyProtection="1"/>
    <xf numFmtId="44" fontId="2" fillId="3" borderId="17" xfId="1" applyFont="1" applyFill="1" applyBorder="1" applyProtection="1"/>
    <xf numFmtId="2" fontId="5" fillId="0" borderId="7" xfId="0" applyNumberFormat="1" applyFont="1" applyBorder="1" applyAlignment="1" applyProtection="1">
      <alignment horizontal="center" vertical="center"/>
      <protection locked="0"/>
    </xf>
    <xf numFmtId="44" fontId="2" fillId="0" borderId="7" xfId="1" applyFont="1" applyBorder="1" applyProtection="1">
      <protection locked="0"/>
    </xf>
    <xf numFmtId="0" fontId="5" fillId="0" borderId="86" xfId="0" applyFont="1" applyBorder="1" applyAlignment="1" applyProtection="1">
      <alignment horizontal="center" vertical="center"/>
      <protection locked="0"/>
    </xf>
    <xf numFmtId="0" fontId="5" fillId="0" borderId="86" xfId="0" applyFont="1" applyBorder="1" applyAlignment="1" applyProtection="1">
      <alignment horizontal="center"/>
      <protection locked="0"/>
    </xf>
    <xf numFmtId="44" fontId="2" fillId="0" borderId="85" xfId="0" applyNumberFormat="1" applyFont="1" applyBorder="1" applyProtection="1"/>
    <xf numFmtId="44" fontId="2" fillId="0" borderId="86" xfId="0" applyNumberFormat="1" applyFont="1" applyBorder="1" applyProtection="1"/>
    <xf numFmtId="0" fontId="0" fillId="0" borderId="0" xfId="0" applyFont="1"/>
    <xf numFmtId="0" fontId="58" fillId="16" borderId="1" xfId="8" applyFont="1" applyFill="1" applyBorder="1" applyAlignment="1" applyProtection="1">
      <alignment vertical="center" wrapText="1"/>
    </xf>
    <xf numFmtId="0" fontId="57" fillId="16" borderId="1" xfId="8" applyFont="1" applyFill="1" applyBorder="1" applyAlignment="1" applyProtection="1">
      <alignment vertical="center"/>
    </xf>
    <xf numFmtId="0" fontId="54" fillId="0" borderId="51" xfId="0" applyFont="1" applyFill="1" applyBorder="1" applyAlignment="1" applyProtection="1">
      <alignment horizontal="center" vertical="center" wrapText="1"/>
    </xf>
    <xf numFmtId="0" fontId="54" fillId="0" borderId="48" xfId="0" applyFont="1" applyFill="1" applyBorder="1" applyAlignment="1" applyProtection="1">
      <alignment horizontal="center" vertical="center" wrapText="1"/>
    </xf>
    <xf numFmtId="0" fontId="58" fillId="17" borderId="1" xfId="0" applyFont="1" applyFill="1" applyBorder="1" applyAlignment="1" applyProtection="1">
      <alignment vertical="center" wrapText="1"/>
    </xf>
    <xf numFmtId="0" fontId="60" fillId="0" borderId="0" xfId="11"/>
    <xf numFmtId="0" fontId="22" fillId="0" borderId="11" xfId="11" applyFont="1" applyBorder="1"/>
    <xf numFmtId="0" fontId="60" fillId="0" borderId="17" xfId="11" applyBorder="1"/>
    <xf numFmtId="0" fontId="60" fillId="0" borderId="14" xfId="11" applyBorder="1"/>
    <xf numFmtId="0" fontId="21" fillId="0" borderId="5" xfId="11" applyFont="1" applyFill="1" applyBorder="1"/>
    <xf numFmtId="0" fontId="22" fillId="0" borderId="5" xfId="11" applyFont="1" applyBorder="1"/>
    <xf numFmtId="0" fontId="60" fillId="0" borderId="0" xfId="11" applyBorder="1"/>
    <xf numFmtId="0" fontId="60" fillId="0" borderId="6" xfId="11" applyBorder="1"/>
    <xf numFmtId="0" fontId="60" fillId="0" borderId="11" xfId="11" applyBorder="1"/>
    <xf numFmtId="4" fontId="60" fillId="0" borderId="17" xfId="11" applyNumberFormat="1" applyFill="1" applyBorder="1"/>
    <xf numFmtId="0" fontId="60" fillId="0" borderId="5" xfId="11" applyBorder="1"/>
    <xf numFmtId="0" fontId="3" fillId="0" borderId="0" xfId="11" applyFont="1" applyFill="1" applyBorder="1"/>
    <xf numFmtId="4" fontId="60" fillId="0" borderId="0" xfId="11" applyNumberFormat="1" applyBorder="1"/>
    <xf numFmtId="0" fontId="60" fillId="0" borderId="5" xfId="11" applyFill="1" applyBorder="1"/>
    <xf numFmtId="4" fontId="60" fillId="0" borderId="0" xfId="11" applyNumberFormat="1" applyFill="1" applyBorder="1"/>
    <xf numFmtId="4" fontId="60" fillId="0" borderId="9" xfId="11" applyNumberFormat="1" applyFill="1" applyBorder="1"/>
    <xf numFmtId="0" fontId="60" fillId="0" borderId="23" xfId="11" applyBorder="1"/>
    <xf numFmtId="4" fontId="60" fillId="0" borderId="9" xfId="11" applyNumberFormat="1" applyBorder="1"/>
    <xf numFmtId="0" fontId="18" fillId="0" borderId="10" xfId="11" applyFont="1" applyBorder="1"/>
    <xf numFmtId="0" fontId="60" fillId="0" borderId="5" xfId="11" applyFill="1" applyBorder="1" applyAlignment="1">
      <alignment horizontal="right"/>
    </xf>
    <xf numFmtId="4" fontId="60" fillId="0" borderId="17" xfId="11" applyNumberFormat="1" applyBorder="1"/>
    <xf numFmtId="172" fontId="60" fillId="0" borderId="0" xfId="11" applyNumberFormat="1" applyBorder="1"/>
    <xf numFmtId="174" fontId="60" fillId="0" borderId="0" xfId="11" applyNumberFormat="1" applyFill="1" applyBorder="1"/>
    <xf numFmtId="4" fontId="11" fillId="0" borderId="0" xfId="11" applyNumberFormat="1" applyFont="1" applyFill="1" applyBorder="1"/>
    <xf numFmtId="4" fontId="61" fillId="0" borderId="0" xfId="11" applyNumberFormat="1" applyFont="1" applyBorder="1" applyAlignment="1">
      <alignment horizontal="left"/>
    </xf>
    <xf numFmtId="0" fontId="60" fillId="0" borderId="6" xfId="11" applyFill="1" applyBorder="1"/>
    <xf numFmtId="2" fontId="60" fillId="0" borderId="6" xfId="11" applyNumberFormat="1" applyBorder="1"/>
    <xf numFmtId="0" fontId="18" fillId="0" borderId="6" xfId="11" applyFont="1" applyBorder="1"/>
    <xf numFmtId="4" fontId="60" fillId="0" borderId="0" xfId="11" applyNumberFormat="1"/>
    <xf numFmtId="0" fontId="62" fillId="0" borderId="0" xfId="11" applyFont="1"/>
    <xf numFmtId="0" fontId="18" fillId="0" borderId="5" xfId="11" applyFont="1" applyBorder="1"/>
    <xf numFmtId="2" fontId="60" fillId="0" borderId="0" xfId="11" applyNumberFormat="1" applyFill="1" applyBorder="1"/>
    <xf numFmtId="0" fontId="22" fillId="0" borderId="23" xfId="11" applyFont="1" applyFill="1" applyBorder="1" applyAlignment="1">
      <alignment horizontal="right"/>
    </xf>
    <xf numFmtId="174" fontId="22" fillId="0" borderId="9" xfId="11" applyNumberFormat="1" applyFont="1" applyFill="1" applyBorder="1"/>
    <xf numFmtId="0" fontId="60" fillId="0" borderId="10" xfId="11" applyBorder="1"/>
    <xf numFmtId="0" fontId="60" fillId="0" borderId="0" xfId="11" applyFill="1"/>
    <xf numFmtId="0" fontId="3" fillId="0" borderId="5" xfId="11" applyFont="1" applyBorder="1"/>
    <xf numFmtId="4" fontId="60" fillId="0" borderId="17" xfId="11" applyNumberFormat="1" applyFont="1" applyBorder="1"/>
    <xf numFmtId="0" fontId="3" fillId="0" borderId="6" xfId="11" applyFont="1" applyBorder="1"/>
    <xf numFmtId="0" fontId="60" fillId="0" borderId="5" xfId="11" applyBorder="1" applyAlignment="1">
      <alignment vertical="top"/>
    </xf>
    <xf numFmtId="172" fontId="60" fillId="0" borderId="0" xfId="11" applyNumberFormat="1"/>
    <xf numFmtId="0" fontId="60" fillId="0" borderId="0" xfId="11" applyAlignment="1">
      <alignment vertical="top"/>
    </xf>
    <xf numFmtId="0" fontId="22" fillId="0" borderId="23" xfId="11" applyFont="1" applyFill="1" applyBorder="1"/>
    <xf numFmtId="4" fontId="21" fillId="0" borderId="10" xfId="11" applyNumberFormat="1" applyFont="1" applyFill="1" applyBorder="1"/>
    <xf numFmtId="0" fontId="21" fillId="0" borderId="10" xfId="11" applyFont="1" applyFill="1" applyBorder="1"/>
    <xf numFmtId="0" fontId="22" fillId="0" borderId="16" xfId="0" applyFont="1" applyBorder="1" applyAlignment="1" applyProtection="1">
      <alignment horizontal="center" vertical="center" wrapText="1"/>
    </xf>
    <xf numFmtId="0" fontId="22" fillId="0" borderId="29" xfId="0" applyFont="1" applyBorder="1" applyAlignment="1" applyProtection="1">
      <alignment horizontal="center" vertical="center" wrapText="1"/>
    </xf>
    <xf numFmtId="179" fontId="22" fillId="0" borderId="16" xfId="0" applyNumberFormat="1" applyFont="1" applyBorder="1" applyAlignment="1" applyProtection="1">
      <alignment horizontal="center" vertical="center" wrapText="1"/>
    </xf>
    <xf numFmtId="0" fontId="22" fillId="0" borderId="16" xfId="0" applyNumberFormat="1" applyFont="1" applyBorder="1" applyAlignment="1" applyProtection="1">
      <alignment horizontal="center" vertical="center" wrapText="1"/>
    </xf>
    <xf numFmtId="1" fontId="22" fillId="0" borderId="16" xfId="0" applyNumberFormat="1" applyFont="1" applyBorder="1" applyAlignment="1" applyProtection="1">
      <alignment horizontal="center" vertical="center" wrapText="1"/>
    </xf>
    <xf numFmtId="166" fontId="22" fillId="0" borderId="29" xfId="0" applyNumberFormat="1" applyFont="1" applyBorder="1" applyAlignment="1" applyProtection="1">
      <alignment horizontal="right" wrapText="1"/>
    </xf>
    <xf numFmtId="180" fontId="54" fillId="0" borderId="51" xfId="0" applyNumberFormat="1" applyFont="1" applyFill="1" applyBorder="1" applyAlignment="1" applyProtection="1">
      <alignment horizontal="right" vertical="center" wrapText="1" indent="1"/>
    </xf>
    <xf numFmtId="0" fontId="21" fillId="0" borderId="40" xfId="8" applyFont="1" applyFill="1" applyBorder="1" applyAlignment="1" applyProtection="1">
      <alignment vertical="center"/>
    </xf>
    <xf numFmtId="0" fontId="21" fillId="0" borderId="26" xfId="8" applyFont="1" applyFill="1" applyBorder="1" applyAlignment="1" applyProtection="1">
      <alignment vertical="center"/>
    </xf>
    <xf numFmtId="7" fontId="21" fillId="0" borderId="48" xfId="10" applyNumberFormat="1" applyFont="1" applyFill="1" applyBorder="1" applyAlignment="1" applyProtection="1">
      <alignment horizontal="right" vertical="center"/>
    </xf>
    <xf numFmtId="0" fontId="21" fillId="0" borderId="66" xfId="8" applyFont="1" applyFill="1" applyBorder="1" applyAlignment="1" applyProtection="1">
      <alignment horizontal="right" vertical="center"/>
    </xf>
    <xf numFmtId="0" fontId="21" fillId="0" borderId="26" xfId="8" applyFont="1" applyFill="1" applyBorder="1" applyAlignment="1" applyProtection="1">
      <alignment horizontal="right" vertical="center"/>
    </xf>
    <xf numFmtId="0" fontId="13" fillId="5" borderId="90" xfId="0" applyFont="1" applyFill="1" applyBorder="1" applyAlignment="1" applyProtection="1">
      <alignment horizontal="center" vertical="center"/>
    </xf>
    <xf numFmtId="0" fontId="0" fillId="3" borderId="14" xfId="0" applyFill="1" applyBorder="1" applyAlignment="1" applyProtection="1">
      <alignment horizontal="center" vertical="center" wrapText="1"/>
    </xf>
    <xf numFmtId="0" fontId="13" fillId="3" borderId="15" xfId="0" applyFont="1" applyFill="1" applyBorder="1" applyAlignment="1" applyProtection="1">
      <alignment horizontal="center" vertical="center" wrapText="1"/>
    </xf>
    <xf numFmtId="0" fontId="5" fillId="0" borderId="86" xfId="0" applyFont="1" applyBorder="1" applyAlignment="1" applyProtection="1">
      <alignment horizontal="center" vertical="center"/>
    </xf>
    <xf numFmtId="10" fontId="2" fillId="0" borderId="1" xfId="1" applyNumberFormat="1" applyFont="1" applyBorder="1" applyProtection="1">
      <protection locked="0"/>
    </xf>
    <xf numFmtId="10" fontId="2" fillId="0" borderId="7" xfId="1" applyNumberFormat="1" applyFont="1" applyBorder="1" applyProtection="1">
      <protection locked="0"/>
    </xf>
    <xf numFmtId="3" fontId="0" fillId="3" borderId="2" xfId="0" applyNumberFormat="1" applyFill="1" applyBorder="1" applyAlignment="1" applyProtection="1">
      <alignment horizontal="center" vertical="center" wrapText="1"/>
    </xf>
    <xf numFmtId="44" fontId="2" fillId="0" borderId="2" xfId="1" applyFont="1" applyBorder="1" applyProtection="1"/>
    <xf numFmtId="3" fontId="0" fillId="3" borderId="11" xfId="0" applyNumberFormat="1" applyFill="1" applyBorder="1" applyAlignment="1" applyProtection="1">
      <alignment horizontal="center" vertical="center" wrapText="1"/>
    </xf>
    <xf numFmtId="0" fontId="5" fillId="0" borderId="38" xfId="0" applyFont="1" applyBorder="1" applyAlignment="1" applyProtection="1">
      <alignment horizontal="center" vertical="center"/>
      <protection locked="0"/>
    </xf>
    <xf numFmtId="0" fontId="5" fillId="0" borderId="38" xfId="0" applyFont="1" applyBorder="1" applyAlignment="1" applyProtection="1">
      <alignment horizontal="center"/>
      <protection locked="0"/>
    </xf>
    <xf numFmtId="0" fontId="5" fillId="0" borderId="38" xfId="0" applyNumberFormat="1" applyFont="1" applyBorder="1" applyAlignment="1" applyProtection="1">
      <alignment horizontal="center"/>
      <protection locked="0"/>
    </xf>
    <xf numFmtId="2" fontId="5" fillId="0" borderId="38" xfId="0" applyNumberFormat="1" applyFont="1" applyBorder="1" applyAlignment="1" applyProtection="1">
      <alignment horizontal="center" vertical="center"/>
      <protection locked="0"/>
    </xf>
    <xf numFmtId="44" fontId="2" fillId="0" borderId="38" xfId="0" applyNumberFormat="1" applyFont="1" applyBorder="1" applyProtection="1"/>
    <xf numFmtId="44" fontId="2" fillId="0" borderId="38" xfId="1" applyFont="1" applyBorder="1" applyProtection="1"/>
    <xf numFmtId="44" fontId="2" fillId="0" borderId="11" xfId="1" applyFont="1" applyBorder="1" applyProtection="1"/>
    <xf numFmtId="0" fontId="5" fillId="0" borderId="11" xfId="0" applyFont="1" applyBorder="1" applyAlignment="1" applyProtection="1">
      <alignment horizontal="center" vertical="center"/>
      <protection locked="0"/>
    </xf>
    <xf numFmtId="0" fontId="5" fillId="0" borderId="11" xfId="0" applyFont="1" applyBorder="1" applyAlignment="1" applyProtection="1">
      <alignment horizontal="center"/>
      <protection locked="0"/>
    </xf>
    <xf numFmtId="0" fontId="5" fillId="0" borderId="11" xfId="0" applyNumberFormat="1" applyFont="1" applyBorder="1" applyAlignment="1" applyProtection="1">
      <alignment horizontal="center"/>
      <protection locked="0"/>
    </xf>
    <xf numFmtId="2" fontId="5" fillId="0" borderId="11" xfId="0" applyNumberFormat="1" applyFont="1" applyBorder="1" applyAlignment="1" applyProtection="1">
      <alignment horizontal="center" vertical="center"/>
      <protection locked="0"/>
    </xf>
    <xf numFmtId="44" fontId="2" fillId="0" borderId="11" xfId="0" applyNumberFormat="1" applyFont="1" applyBorder="1" applyProtection="1"/>
    <xf numFmtId="0" fontId="5" fillId="0" borderId="89" xfId="0" applyFont="1" applyBorder="1" applyAlignment="1" applyProtection="1">
      <alignment horizontal="center" vertical="center"/>
    </xf>
    <xf numFmtId="0" fontId="13" fillId="5" borderId="91" xfId="0" applyFont="1" applyFill="1" applyBorder="1" applyAlignment="1" applyProtection="1">
      <alignment horizontal="center" vertical="center"/>
    </xf>
    <xf numFmtId="44" fontId="2" fillId="0" borderId="89" xfId="0" applyNumberFormat="1" applyFont="1" applyBorder="1" applyProtection="1"/>
    <xf numFmtId="0" fontId="13" fillId="3" borderId="91" xfId="0" applyFont="1" applyFill="1" applyBorder="1" applyAlignment="1" applyProtection="1">
      <alignment horizontal="center" vertical="center" wrapText="1"/>
    </xf>
    <xf numFmtId="44" fontId="2" fillId="0" borderId="48" xfId="1" applyFont="1" applyBorder="1" applyProtection="1"/>
    <xf numFmtId="0" fontId="0" fillId="0" borderId="0" xfId="0" applyFont="1" applyAlignment="1"/>
    <xf numFmtId="0" fontId="57" fillId="16" borderId="1" xfId="8" applyFont="1" applyFill="1" applyBorder="1" applyAlignment="1" applyProtection="1">
      <alignment vertical="center" wrapText="1"/>
    </xf>
    <xf numFmtId="0" fontId="2" fillId="0" borderId="89" xfId="0" applyFont="1" applyFill="1" applyBorder="1" applyAlignment="1" applyProtection="1">
      <alignment horizontal="center" vertical="center"/>
      <protection locked="0"/>
    </xf>
    <xf numFmtId="0" fontId="2" fillId="0" borderId="89" xfId="0" applyFont="1" applyFill="1" applyBorder="1" applyAlignment="1" applyProtection="1">
      <alignment horizontal="center"/>
      <protection locked="0"/>
    </xf>
    <xf numFmtId="0" fontId="4" fillId="0" borderId="0" xfId="0" applyFont="1" applyFill="1" applyAlignment="1">
      <alignment horizontal="left" vertical="center" wrapText="1"/>
    </xf>
    <xf numFmtId="44" fontId="0" fillId="0" borderId="86" xfId="0" applyNumberFormat="1" applyFont="1" applyBorder="1" applyProtection="1"/>
    <xf numFmtId="44" fontId="0" fillId="0" borderId="88" xfId="0" applyNumberFormat="1" applyFont="1" applyBorder="1" applyProtection="1"/>
    <xf numFmtId="44" fontId="0" fillId="0" borderId="89" xfId="0" applyNumberFormat="1" applyFont="1" applyBorder="1" applyProtection="1"/>
    <xf numFmtId="44" fontId="3" fillId="0" borderId="0" xfId="1" applyFont="1" applyFill="1" applyBorder="1" applyAlignment="1" applyProtection="1"/>
    <xf numFmtId="0" fontId="0" fillId="0" borderId="0" xfId="0" applyNumberFormat="1" applyBorder="1" applyAlignment="1">
      <alignment horizontal="right" indent="10"/>
    </xf>
    <xf numFmtId="0" fontId="0" fillId="0" borderId="0" xfId="0" applyNumberFormat="1" applyBorder="1" applyAlignment="1">
      <alignment horizontal="right" indent="8"/>
    </xf>
    <xf numFmtId="0" fontId="29" fillId="0" borderId="5" xfId="0" applyFont="1" applyFill="1" applyBorder="1" applyAlignment="1" applyProtection="1">
      <alignment vertical="top"/>
    </xf>
    <xf numFmtId="0" fontId="0" fillId="0" borderId="0" xfId="0" applyBorder="1" applyAlignment="1">
      <alignment vertical="center"/>
    </xf>
    <xf numFmtId="166" fontId="18" fillId="0" borderId="0" xfId="0" applyNumberFormat="1" applyFont="1" applyFill="1" applyBorder="1" applyAlignment="1" applyProtection="1">
      <alignment horizontal="left" vertical="center" wrapText="1"/>
    </xf>
    <xf numFmtId="0" fontId="18" fillId="0" borderId="6" xfId="0" applyFont="1" applyFill="1" applyBorder="1" applyAlignment="1" applyProtection="1">
      <alignment horizontal="left" vertical="center" wrapText="1"/>
    </xf>
    <xf numFmtId="0" fontId="58" fillId="17" borderId="8" xfId="0" applyFont="1" applyFill="1" applyBorder="1" applyAlignment="1" applyProtection="1">
      <alignment vertical="center" wrapText="1"/>
    </xf>
    <xf numFmtId="0" fontId="22" fillId="6" borderId="62" xfId="8" applyFont="1" applyFill="1" applyBorder="1" applyAlignment="1" applyProtection="1">
      <alignment horizontal="center" vertical="center" wrapText="1"/>
    </xf>
    <xf numFmtId="0" fontId="0" fillId="6" borderId="0" xfId="0" applyFill="1" applyBorder="1" applyAlignment="1" applyProtection="1">
      <alignment horizontal="center"/>
    </xf>
    <xf numFmtId="14" fontId="0" fillId="7" borderId="28" xfId="0" applyNumberFormat="1" applyFill="1" applyBorder="1" applyAlignment="1" applyProtection="1">
      <alignment horizontal="center" wrapText="1"/>
      <protection locked="0"/>
    </xf>
    <xf numFmtId="1" fontId="39" fillId="11" borderId="28" xfId="0" applyNumberFormat="1" applyFont="1" applyFill="1" applyBorder="1" applyAlignment="1" applyProtection="1">
      <alignment horizontal="center"/>
      <protection locked="0"/>
    </xf>
    <xf numFmtId="166" fontId="0" fillId="7" borderId="67" xfId="0" applyNumberFormat="1" applyFill="1" applyBorder="1" applyProtection="1">
      <protection locked="0"/>
    </xf>
    <xf numFmtId="4" fontId="18" fillId="7" borderId="10" xfId="0" applyNumberFormat="1" applyFont="1" applyFill="1" applyBorder="1" applyAlignment="1" applyProtection="1">
      <alignment horizontal="right" wrapText="1"/>
      <protection locked="0"/>
    </xf>
    <xf numFmtId="0" fontId="0" fillId="7" borderId="1" xfId="0" applyFill="1" applyBorder="1" applyAlignment="1" applyProtection="1">
      <alignment horizontal="center"/>
      <protection locked="0"/>
    </xf>
    <xf numFmtId="166" fontId="0" fillId="0" borderId="43" xfId="0" applyNumberFormat="1" applyFill="1" applyBorder="1" applyAlignment="1" applyProtection="1">
      <alignment horizontal="center" wrapText="1"/>
      <protection locked="0"/>
    </xf>
    <xf numFmtId="165" fontId="0" fillId="0" borderId="1" xfId="7" applyNumberFormat="1" applyFont="1" applyFill="1" applyBorder="1" applyAlignment="1" applyProtection="1">
      <alignment horizontal="center"/>
      <protection locked="0"/>
    </xf>
    <xf numFmtId="166" fontId="18" fillId="0" borderId="1" xfId="0" applyNumberFormat="1" applyFont="1" applyFill="1" applyBorder="1" applyProtection="1"/>
    <xf numFmtId="0" fontId="18" fillId="6" borderId="2" xfId="0" applyFont="1" applyFill="1" applyBorder="1" applyProtection="1"/>
    <xf numFmtId="49" fontId="22" fillId="0" borderId="5" xfId="0" applyNumberFormat="1" applyFont="1" applyFill="1" applyBorder="1" applyAlignment="1" applyProtection="1">
      <alignment vertical="top" wrapText="1"/>
    </xf>
    <xf numFmtId="49" fontId="20" fillId="0" borderId="11" xfId="0" applyNumberFormat="1" applyFont="1" applyFill="1" applyBorder="1" applyAlignment="1" applyProtection="1"/>
    <xf numFmtId="49" fontId="20" fillId="0" borderId="17" xfId="0" applyNumberFormat="1" applyFont="1" applyFill="1" applyBorder="1" applyAlignment="1" applyProtection="1"/>
    <xf numFmtId="49" fontId="20" fillId="0" borderId="14" xfId="0" applyNumberFormat="1" applyFont="1" applyFill="1" applyBorder="1" applyAlignment="1" applyProtection="1"/>
    <xf numFmtId="166" fontId="22" fillId="0" borderId="61" xfId="0" applyNumberFormat="1" applyFont="1" applyFill="1" applyBorder="1" applyAlignment="1" applyProtection="1">
      <alignment horizontal="center" vertical="center" wrapText="1"/>
    </xf>
    <xf numFmtId="166" fontId="22" fillId="0" borderId="61" xfId="0" applyNumberFormat="1" applyFont="1" applyFill="1" applyBorder="1" applyAlignment="1" applyProtection="1">
      <alignment horizontal="center" wrapText="1"/>
    </xf>
    <xf numFmtId="10" fontId="2" fillId="3" borderId="0" xfId="2" applyNumberFormat="1" applyFont="1" applyFill="1" applyBorder="1" applyAlignment="1" applyProtection="1">
      <alignment horizontal="center"/>
      <protection locked="0"/>
    </xf>
    <xf numFmtId="181" fontId="0" fillId="0" borderId="0" xfId="0" applyNumberFormat="1"/>
    <xf numFmtId="2" fontId="5" fillId="0" borderId="1" xfId="0" applyNumberFormat="1" applyFont="1" applyBorder="1" applyAlignment="1" applyProtection="1">
      <alignment horizontal="center" vertical="center"/>
      <protection locked="0"/>
    </xf>
    <xf numFmtId="44" fontId="2" fillId="0" borderId="1" xfId="1" applyNumberFormat="1" applyFont="1" applyBorder="1" applyProtection="1">
      <protection locked="0"/>
    </xf>
    <xf numFmtId="44" fontId="2" fillId="0" borderId="1" xfId="1" applyNumberFormat="1" applyFont="1" applyBorder="1" applyProtection="1"/>
    <xf numFmtId="44" fontId="2" fillId="0" borderId="2" xfId="1" applyNumberFormat="1" applyFont="1" applyBorder="1" applyProtection="1"/>
    <xf numFmtId="0" fontId="22" fillId="7" borderId="46" xfId="0" applyFont="1" applyFill="1" applyBorder="1" applyAlignment="1" applyProtection="1">
      <alignment horizontal="center" vertical="center"/>
      <protection locked="0"/>
    </xf>
    <xf numFmtId="0" fontId="58" fillId="17" borderId="1" xfId="0" applyFont="1" applyFill="1" applyBorder="1" applyAlignment="1" applyProtection="1">
      <alignment vertical="center"/>
    </xf>
    <xf numFmtId="0" fontId="21" fillId="0" borderId="50" xfId="8" applyFont="1" applyFill="1" applyBorder="1" applyAlignment="1" applyProtection="1">
      <alignment vertical="center"/>
    </xf>
    <xf numFmtId="0" fontId="21" fillId="0" borderId="51" xfId="8" applyFont="1" applyFill="1" applyBorder="1" applyAlignment="1" applyProtection="1">
      <alignment vertical="center"/>
    </xf>
    <xf numFmtId="0" fontId="22" fillId="13" borderId="60" xfId="8" applyFont="1" applyFill="1" applyBorder="1" applyAlignment="1" applyProtection="1">
      <alignment horizontal="center" vertical="center" wrapText="1"/>
    </xf>
    <xf numFmtId="0" fontId="50" fillId="0" borderId="50" xfId="8" applyFont="1" applyFill="1" applyBorder="1" applyAlignment="1" applyProtection="1">
      <alignment horizontal="center" vertical="center"/>
    </xf>
    <xf numFmtId="4" fontId="50" fillId="0" borderId="51" xfId="8" applyNumberFormat="1" applyFont="1" applyFill="1" applyBorder="1" applyAlignment="1" applyProtection="1">
      <alignment horizontal="right" vertical="center" indent="4"/>
    </xf>
    <xf numFmtId="4" fontId="50" fillId="0" borderId="48" xfId="8" applyNumberFormat="1" applyFont="1" applyFill="1" applyBorder="1" applyAlignment="1" applyProtection="1">
      <alignment horizontal="right" vertical="center" indent="4"/>
    </xf>
    <xf numFmtId="0" fontId="50" fillId="0" borderId="43" xfId="8" applyFont="1" applyFill="1" applyBorder="1" applyAlignment="1" applyProtection="1">
      <alignment horizontal="center" vertical="center"/>
    </xf>
    <xf numFmtId="4" fontId="50" fillId="0" borderId="1" xfId="8" applyNumberFormat="1" applyFont="1" applyFill="1" applyBorder="1" applyAlignment="1" applyProtection="1">
      <alignment horizontal="right" vertical="center" indent="4"/>
    </xf>
    <xf numFmtId="4" fontId="50" fillId="0" borderId="33" xfId="8" applyNumberFormat="1" applyFont="1" applyFill="1" applyBorder="1" applyAlignment="1" applyProtection="1">
      <alignment horizontal="right" vertical="center" indent="4"/>
    </xf>
    <xf numFmtId="0" fontId="50" fillId="0" borderId="45" xfId="8" applyFont="1" applyFill="1" applyBorder="1" applyAlignment="1" applyProtection="1">
      <alignment horizontal="center" vertical="center"/>
    </xf>
    <xf numFmtId="4" fontId="50" fillId="0" borderId="8" xfId="8" applyNumberFormat="1" applyFont="1" applyFill="1" applyBorder="1" applyAlignment="1" applyProtection="1">
      <alignment horizontal="right" vertical="center" indent="4"/>
    </xf>
    <xf numFmtId="4" fontId="50" fillId="0" borderId="46" xfId="8" applyNumberFormat="1" applyFont="1" applyFill="1" applyBorder="1" applyAlignment="1" applyProtection="1">
      <alignment horizontal="right" vertical="center" indent="4"/>
    </xf>
    <xf numFmtId="0" fontId="66" fillId="0" borderId="62" xfId="0" applyFont="1" applyBorder="1" applyAlignment="1">
      <alignment horizontal="center"/>
    </xf>
    <xf numFmtId="0" fontId="66" fillId="0" borderId="75" xfId="0" applyFont="1" applyBorder="1" applyAlignment="1">
      <alignment horizontal="center"/>
    </xf>
    <xf numFmtId="0" fontId="67" fillId="0" borderId="40" xfId="0" applyFont="1" applyBorder="1"/>
    <xf numFmtId="0" fontId="65" fillId="0" borderId="34" xfId="0" applyFont="1" applyBorder="1"/>
    <xf numFmtId="0" fontId="67" fillId="0" borderId="47" xfId="0" applyFont="1" applyBorder="1" applyAlignment="1">
      <alignment horizontal="center"/>
    </xf>
    <xf numFmtId="0" fontId="66" fillId="0" borderId="64" xfId="0" applyFont="1" applyBorder="1"/>
    <xf numFmtId="166" fontId="66" fillId="0" borderId="50" xfId="0" applyNumberFormat="1" applyFont="1" applyBorder="1" applyAlignment="1">
      <alignment horizontal="right" indent="5"/>
    </xf>
    <xf numFmtId="166" fontId="65" fillId="0" borderId="45" xfId="0" applyNumberFormat="1" applyFont="1" applyBorder="1" applyAlignment="1">
      <alignment horizontal="right" indent="5"/>
    </xf>
    <xf numFmtId="166" fontId="66" fillId="0" borderId="49" xfId="0" applyNumberFormat="1" applyFont="1" applyBorder="1" applyAlignment="1">
      <alignment horizontal="right" indent="5"/>
    </xf>
    <xf numFmtId="166" fontId="66" fillId="0" borderId="45" xfId="0" applyNumberFormat="1" applyFont="1" applyBorder="1" applyAlignment="1">
      <alignment horizontal="right" indent="5"/>
    </xf>
    <xf numFmtId="177" fontId="66" fillId="0" borderId="48" xfId="0" applyNumberFormat="1" applyFont="1" applyBorder="1" applyAlignment="1">
      <alignment horizontal="right" indent="5"/>
    </xf>
    <xf numFmtId="177" fontId="65" fillId="0" borderId="46" xfId="0" applyNumberFormat="1" applyFont="1" applyBorder="1" applyAlignment="1">
      <alignment horizontal="right" indent="5"/>
    </xf>
    <xf numFmtId="177" fontId="66" fillId="0" borderId="67" xfId="0" applyNumberFormat="1" applyFont="1" applyBorder="1" applyAlignment="1">
      <alignment horizontal="right" indent="5"/>
    </xf>
    <xf numFmtId="177" fontId="66" fillId="0" borderId="46" xfId="0" applyNumberFormat="1" applyFont="1" applyBorder="1" applyAlignment="1">
      <alignment horizontal="right" indent="5"/>
    </xf>
    <xf numFmtId="4" fontId="18" fillId="6" borderId="1" xfId="8" applyNumberFormat="1" applyFont="1" applyFill="1" applyBorder="1" applyAlignment="1" applyProtection="1">
      <alignment vertical="center" wrapText="1"/>
      <protection locked="0"/>
    </xf>
    <xf numFmtId="4" fontId="18" fillId="6" borderId="8" xfId="8" applyNumberFormat="1" applyFont="1" applyFill="1" applyBorder="1" applyAlignment="1" applyProtection="1">
      <alignment vertical="center" wrapText="1"/>
      <protection locked="0"/>
    </xf>
    <xf numFmtId="4" fontId="18" fillId="6" borderId="7" xfId="8" applyNumberFormat="1" applyFont="1" applyFill="1" applyBorder="1" applyAlignment="1" applyProtection="1">
      <alignment vertical="center" wrapText="1"/>
      <protection locked="0"/>
    </xf>
    <xf numFmtId="4" fontId="50" fillId="0" borderId="7" xfId="8" applyNumberFormat="1" applyFont="1" applyFill="1" applyBorder="1" applyAlignment="1" applyProtection="1">
      <alignment vertical="center" wrapText="1"/>
    </xf>
    <xf numFmtId="0" fontId="22" fillId="13" borderId="62" xfId="8" applyFont="1" applyFill="1" applyBorder="1" applyAlignment="1" applyProtection="1">
      <alignment horizontal="center" vertical="center" wrapText="1"/>
    </xf>
    <xf numFmtId="0" fontId="22" fillId="13" borderId="75" xfId="8" applyFont="1" applyFill="1" applyBorder="1" applyAlignment="1" applyProtection="1">
      <alignment horizontal="center" vertical="center" wrapText="1"/>
    </xf>
    <xf numFmtId="4" fontId="39" fillId="14" borderId="75" xfId="8" applyNumberFormat="1" applyFont="1" applyFill="1" applyBorder="1" applyAlignment="1" applyProtection="1">
      <alignment vertical="center"/>
    </xf>
    <xf numFmtId="0" fontId="22" fillId="0" borderId="51" xfId="8" applyFont="1" applyFill="1" applyBorder="1" applyAlignment="1" applyProtection="1">
      <alignment horizontal="left" vertical="center"/>
    </xf>
    <xf numFmtId="0" fontId="22" fillId="0" borderId="47" xfId="8" applyFont="1" applyFill="1" applyBorder="1" applyAlignment="1" applyProtection="1">
      <alignment horizontal="left" vertical="center"/>
    </xf>
    <xf numFmtId="0" fontId="5" fillId="0" borderId="51" xfId="0" applyFont="1" applyBorder="1" applyAlignment="1" applyProtection="1">
      <alignment horizontal="center"/>
      <protection locked="0"/>
    </xf>
    <xf numFmtId="0" fontId="5" fillId="0" borderId="93" xfId="0" applyFont="1" applyBorder="1" applyAlignment="1" applyProtection="1">
      <alignment horizontal="center"/>
      <protection locked="0"/>
    </xf>
    <xf numFmtId="4" fontId="50" fillId="13" borderId="75" xfId="8" applyNumberFormat="1" applyFont="1" applyFill="1" applyBorder="1" applyAlignment="1" applyProtection="1">
      <alignment vertical="center" wrapText="1"/>
    </xf>
    <xf numFmtId="4" fontId="39" fillId="0" borderId="62" xfId="8" applyNumberFormat="1" applyFont="1" applyFill="1" applyBorder="1" applyAlignment="1" applyProtection="1">
      <alignment vertical="center"/>
    </xf>
    <xf numFmtId="4" fontId="50" fillId="0" borderId="1" xfId="8" applyNumberFormat="1" applyFont="1" applyFill="1" applyBorder="1" applyAlignment="1" applyProtection="1">
      <alignment vertical="center" wrapText="1"/>
    </xf>
    <xf numFmtId="0" fontId="50" fillId="6" borderId="51" xfId="8" applyFont="1" applyFill="1" applyBorder="1" applyAlignment="1" applyProtection="1">
      <alignment horizontal="center" vertical="center"/>
      <protection locked="0"/>
    </xf>
    <xf numFmtId="0" fontId="50" fillId="6" borderId="1" xfId="8" applyFont="1" applyFill="1" applyBorder="1" applyAlignment="1" applyProtection="1">
      <alignment horizontal="center" vertical="center"/>
      <protection locked="0"/>
    </xf>
    <xf numFmtId="0" fontId="50" fillId="6" borderId="8" xfId="8" applyFont="1" applyFill="1" applyBorder="1" applyAlignment="1" applyProtection="1">
      <alignment horizontal="center" vertical="center"/>
      <protection locked="0"/>
    </xf>
    <xf numFmtId="0" fontId="21" fillId="9" borderId="61" xfId="0" applyFont="1" applyFill="1" applyBorder="1" applyAlignment="1" applyProtection="1">
      <alignment horizontal="left" vertical="center"/>
    </xf>
    <xf numFmtId="0" fontId="28" fillId="0" borderId="43" xfId="0" applyFont="1" applyFill="1" applyBorder="1" applyAlignment="1" applyProtection="1">
      <alignment horizontal="left" vertical="center" wrapText="1"/>
    </xf>
    <xf numFmtId="0" fontId="22" fillId="7" borderId="10" xfId="0" applyFont="1" applyFill="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14" fontId="5" fillId="0" borderId="4" xfId="0" applyNumberFormat="1"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2" fontId="0" fillId="0" borderId="87" xfId="0" applyNumberFormat="1" applyFont="1" applyBorder="1" applyAlignment="1" applyProtection="1">
      <alignment horizontal="center" vertical="center"/>
    </xf>
    <xf numFmtId="44" fontId="2" fillId="0" borderId="4" xfId="0" applyNumberFormat="1" applyFont="1" applyBorder="1" applyProtection="1">
      <protection locked="0"/>
    </xf>
    <xf numFmtId="0" fontId="5" fillId="0" borderId="52"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92" xfId="0" applyFont="1" applyBorder="1" applyAlignment="1" applyProtection="1">
      <alignment horizontal="center" vertical="center"/>
      <protection locked="0"/>
    </xf>
    <xf numFmtId="0" fontId="5" fillId="0" borderId="93" xfId="0" applyFont="1" applyBorder="1" applyAlignment="1" applyProtection="1">
      <alignment horizontal="center" vertical="center"/>
      <protection locked="0"/>
    </xf>
    <xf numFmtId="2" fontId="0" fillId="0" borderId="89" xfId="0" applyNumberFormat="1" applyFont="1" applyBorder="1" applyAlignment="1" applyProtection="1">
      <alignment horizontal="center" vertical="center"/>
    </xf>
    <xf numFmtId="44" fontId="2" fillId="0" borderId="38" xfId="1" applyFont="1" applyBorder="1" applyProtection="1">
      <protection locked="0"/>
    </xf>
    <xf numFmtId="10" fontId="2" fillId="0" borderId="1" xfId="0" applyNumberFormat="1" applyFont="1" applyBorder="1" applyProtection="1">
      <protection locked="0"/>
    </xf>
    <xf numFmtId="44" fontId="2" fillId="0" borderId="11" xfId="1" applyFont="1" applyBorder="1" applyProtection="1">
      <protection locked="0"/>
    </xf>
    <xf numFmtId="0" fontId="0" fillId="3" borderId="42" xfId="0" applyFill="1" applyBorder="1" applyProtection="1"/>
    <xf numFmtId="166" fontId="0" fillId="3" borderId="0" xfId="0" applyNumberFormat="1" applyFill="1" applyProtection="1"/>
    <xf numFmtId="10" fontId="0" fillId="3" borderId="0" xfId="0" applyNumberFormat="1" applyFill="1" applyProtection="1"/>
    <xf numFmtId="0" fontId="7" fillId="3" borderId="0" xfId="0" applyFont="1" applyFill="1" applyAlignment="1" applyProtection="1"/>
    <xf numFmtId="0" fontId="0" fillId="0" borderId="42" xfId="0" applyBorder="1" applyProtection="1"/>
    <xf numFmtId="0" fontId="0" fillId="0" borderId="0" xfId="0" applyAlignment="1" applyProtection="1">
      <alignment horizontal="left" vertical="top"/>
    </xf>
    <xf numFmtId="0" fontId="7" fillId="3" borderId="0" xfId="0" applyFont="1" applyFill="1" applyProtection="1"/>
    <xf numFmtId="0" fontId="3" fillId="3" borderId="0" xfId="0" applyFont="1" applyFill="1" applyProtection="1"/>
    <xf numFmtId="0" fontId="6" fillId="0" borderId="0" xfId="0" applyFont="1" applyProtection="1"/>
    <xf numFmtId="14" fontId="6" fillId="0" borderId="0" xfId="0" applyNumberFormat="1" applyFont="1" applyAlignment="1" applyProtection="1">
      <alignment horizontal="left"/>
    </xf>
    <xf numFmtId="0" fontId="9" fillId="0" borderId="0" xfId="3" applyProtection="1"/>
    <xf numFmtId="166" fontId="0" fillId="6" borderId="51" xfId="0" applyNumberFormat="1" applyFill="1" applyBorder="1" applyProtection="1">
      <protection locked="0"/>
    </xf>
    <xf numFmtId="0" fontId="0" fillId="6" borderId="25" xfId="0" applyFill="1" applyBorder="1" applyProtection="1">
      <protection locked="0"/>
    </xf>
    <xf numFmtId="166" fontId="0" fillId="6" borderId="1" xfId="0" applyNumberFormat="1" applyFill="1" applyBorder="1" applyProtection="1">
      <protection locked="0"/>
    </xf>
    <xf numFmtId="0" fontId="0" fillId="6" borderId="2" xfId="0" applyFill="1" applyBorder="1" applyProtection="1">
      <protection locked="0"/>
    </xf>
    <xf numFmtId="0" fontId="0" fillId="6" borderId="1" xfId="0" applyFill="1" applyBorder="1" applyProtection="1">
      <protection locked="0"/>
    </xf>
    <xf numFmtId="0" fontId="0" fillId="6" borderId="8" xfId="0" applyFill="1" applyBorder="1" applyProtection="1">
      <protection locked="0"/>
    </xf>
    <xf numFmtId="0" fontId="0" fillId="6" borderId="12" xfId="0" applyFill="1" applyBorder="1" applyProtection="1">
      <protection locked="0"/>
    </xf>
    <xf numFmtId="10" fontId="0" fillId="6" borderId="51" xfId="0" applyNumberFormat="1" applyFill="1" applyBorder="1" applyProtection="1">
      <protection locked="0"/>
    </xf>
    <xf numFmtId="10" fontId="0" fillId="6" borderId="1" xfId="0" applyNumberFormat="1" applyFill="1" applyBorder="1" applyProtection="1">
      <protection locked="0"/>
    </xf>
    <xf numFmtId="10" fontId="0" fillId="6" borderId="8" xfId="0" applyNumberFormat="1" applyFill="1" applyBorder="1" applyProtection="1">
      <protection locked="0"/>
    </xf>
    <xf numFmtId="0" fontId="0" fillId="3" borderId="57" xfId="0" applyFill="1" applyBorder="1" applyProtection="1"/>
    <xf numFmtId="0" fontId="0" fillId="3" borderId="19" xfId="0" applyFill="1" applyBorder="1" applyProtection="1"/>
    <xf numFmtId="0" fontId="3" fillId="3" borderId="57" xfId="0" applyFont="1" applyFill="1" applyBorder="1" applyAlignment="1" applyProtection="1">
      <alignment horizontal="center"/>
    </xf>
    <xf numFmtId="0" fontId="0" fillId="3" borderId="42" xfId="0" applyFill="1" applyBorder="1" applyAlignment="1" applyProtection="1">
      <alignment horizontal="center"/>
    </xf>
    <xf numFmtId="164" fontId="5" fillId="0" borderId="0" xfId="2" applyNumberFormat="1" applyFont="1" applyAlignment="1" applyProtection="1">
      <alignment horizontal="right" indent="2"/>
    </xf>
    <xf numFmtId="164" fontId="5" fillId="6" borderId="0" xfId="2" applyNumberFormat="1" applyFont="1" applyFill="1" applyAlignment="1" applyProtection="1">
      <alignment horizontal="right" indent="2"/>
      <protection locked="0"/>
    </xf>
    <xf numFmtId="164" fontId="2" fillId="3" borderId="0" xfId="0" applyNumberFormat="1" applyFont="1" applyFill="1" applyAlignment="1" applyProtection="1">
      <alignment horizontal="right" indent="2"/>
    </xf>
    <xf numFmtId="0" fontId="0" fillId="0" borderId="0" xfId="0" applyAlignment="1" applyProtection="1">
      <alignment horizontal="right" indent="2"/>
    </xf>
    <xf numFmtId="0" fontId="0" fillId="0" borderId="0" xfId="0" applyFont="1" applyProtection="1"/>
    <xf numFmtId="0" fontId="0" fillId="0" borderId="51" xfId="0" applyFont="1" applyBorder="1" applyProtection="1"/>
    <xf numFmtId="0" fontId="0" fillId="0" borderId="65" xfId="0" applyFont="1" applyBorder="1" applyProtection="1"/>
    <xf numFmtId="4" fontId="0" fillId="0" borderId="1" xfId="8" applyNumberFormat="1" applyFont="1" applyFill="1" applyBorder="1" applyAlignment="1" applyProtection="1">
      <alignment horizontal="center" vertical="center" wrapText="1"/>
    </xf>
    <xf numFmtId="180" fontId="0" fillId="2" borderId="1" xfId="8" applyNumberFormat="1" applyFont="1" applyFill="1" applyBorder="1" applyAlignment="1" applyProtection="1">
      <alignment horizontal="right" vertical="center" wrapText="1" indent="1"/>
    </xf>
    <xf numFmtId="2" fontId="0" fillId="0" borderId="1" xfId="8" applyNumberFormat="1" applyFont="1" applyFill="1" applyBorder="1" applyAlignment="1" applyProtection="1">
      <alignment horizontal="center" vertical="center" wrapText="1"/>
    </xf>
    <xf numFmtId="0" fontId="58" fillId="0" borderId="51" xfId="8" applyFont="1" applyFill="1" applyBorder="1" applyAlignment="1" applyProtection="1">
      <alignment horizontal="center" vertical="center" wrapText="1"/>
    </xf>
    <xf numFmtId="49" fontId="58" fillId="17" borderId="1" xfId="0" applyNumberFormat="1" applyFont="1" applyFill="1" applyBorder="1" applyAlignment="1" applyProtection="1">
      <alignment horizontal="left" vertical="center" wrapText="1"/>
    </xf>
    <xf numFmtId="4" fontId="11" fillId="6" borderId="33" xfId="8" applyNumberFormat="1" applyFont="1" applyFill="1" applyBorder="1" applyAlignment="1" applyProtection="1">
      <alignment wrapText="1"/>
      <protection locked="0"/>
    </xf>
    <xf numFmtId="4" fontId="59" fillId="6" borderId="33" xfId="8" applyNumberFormat="1" applyFont="1" applyFill="1" applyBorder="1" applyAlignment="1" applyProtection="1">
      <alignment vertical="center" wrapText="1"/>
      <protection locked="0"/>
    </xf>
    <xf numFmtId="0" fontId="0" fillId="6" borderId="33" xfId="0" applyFont="1" applyFill="1" applyBorder="1" applyProtection="1">
      <protection locked="0"/>
    </xf>
    <xf numFmtId="0" fontId="54" fillId="6" borderId="67" xfId="0" applyFont="1" applyFill="1" applyBorder="1" applyAlignment="1" applyProtection="1">
      <alignment horizontal="centerContinuous" vertical="center" wrapText="1"/>
      <protection locked="0"/>
    </xf>
    <xf numFmtId="0" fontId="18" fillId="0" borderId="32" xfId="0" applyFont="1" applyFill="1" applyBorder="1" applyAlignment="1" applyProtection="1">
      <alignment horizontal="left" wrapText="1"/>
    </xf>
    <xf numFmtId="166" fontId="0" fillId="0" borderId="67" xfId="0" applyNumberFormat="1" applyFill="1" applyBorder="1" applyProtection="1"/>
    <xf numFmtId="0" fontId="22" fillId="0" borderId="61" xfId="0" applyFont="1" applyBorder="1" applyAlignment="1" applyProtection="1">
      <alignment wrapText="1"/>
    </xf>
    <xf numFmtId="0" fontId="0" fillId="0" borderId="47" xfId="0" applyBorder="1" applyProtection="1"/>
    <xf numFmtId="166" fontId="34" fillId="0" borderId="62" xfId="0" applyNumberFormat="1" applyFont="1" applyBorder="1" applyAlignment="1" applyProtection="1">
      <alignment vertical="center" wrapText="1"/>
    </xf>
    <xf numFmtId="166" fontId="34" fillId="0" borderId="75" xfId="0" applyNumberFormat="1" applyFont="1" applyFill="1" applyBorder="1" applyAlignment="1" applyProtection="1">
      <alignment vertical="center" wrapText="1"/>
    </xf>
    <xf numFmtId="0" fontId="18" fillId="0" borderId="94" xfId="0" applyFont="1" applyFill="1" applyBorder="1" applyAlignment="1" applyProtection="1">
      <alignment horizontal="left" wrapText="1"/>
    </xf>
    <xf numFmtId="0" fontId="0" fillId="7" borderId="7" xfId="0" applyFill="1" applyBorder="1" applyAlignment="1" applyProtection="1">
      <alignment wrapText="1"/>
      <protection locked="0"/>
    </xf>
    <xf numFmtId="0" fontId="0" fillId="7" borderId="14" xfId="0" applyFill="1" applyBorder="1" applyProtection="1">
      <protection locked="0"/>
    </xf>
    <xf numFmtId="166" fontId="0" fillId="7" borderId="17" xfId="0" applyNumberFormat="1" applyFill="1" applyBorder="1" applyProtection="1">
      <protection locked="0"/>
    </xf>
    <xf numFmtId="166" fontId="0" fillId="7" borderId="11" xfId="0" applyNumberFormat="1" applyFill="1" applyBorder="1" applyProtection="1">
      <protection locked="0"/>
    </xf>
    <xf numFmtId="166" fontId="34" fillId="0" borderId="63" xfId="0" applyNumberFormat="1" applyFont="1" applyBorder="1" applyAlignment="1" applyProtection="1">
      <alignment vertical="center" wrapText="1"/>
    </xf>
    <xf numFmtId="166" fontId="34" fillId="0" borderId="75" xfId="0" applyNumberFormat="1" applyFont="1" applyBorder="1" applyAlignment="1" applyProtection="1">
      <alignment vertical="center" wrapText="1"/>
    </xf>
    <xf numFmtId="0" fontId="0" fillId="0" borderId="94" xfId="0" applyFill="1" applyBorder="1" applyAlignment="1" applyProtection="1">
      <alignment horizontal="left" wrapText="1"/>
    </xf>
    <xf numFmtId="166" fontId="0" fillId="7" borderId="14" xfId="0" applyNumberFormat="1" applyFill="1" applyBorder="1" applyProtection="1">
      <protection locked="0"/>
    </xf>
    <xf numFmtId="0" fontId="0" fillId="7" borderId="77" xfId="0" applyFill="1" applyBorder="1" applyAlignment="1" applyProtection="1">
      <alignment wrapText="1"/>
      <protection locked="0"/>
    </xf>
    <xf numFmtId="0" fontId="0" fillId="7" borderId="57" xfId="0" applyFill="1" applyBorder="1" applyAlignment="1" applyProtection="1">
      <alignment wrapText="1"/>
      <protection locked="0"/>
    </xf>
    <xf numFmtId="0" fontId="0" fillId="7" borderId="18" xfId="0" applyFill="1" applyBorder="1" applyProtection="1">
      <protection locked="0"/>
    </xf>
    <xf numFmtId="166" fontId="0" fillId="7" borderId="57" xfId="0" applyNumberFormat="1" applyFill="1" applyBorder="1" applyProtection="1">
      <protection locked="0"/>
    </xf>
    <xf numFmtId="166" fontId="0" fillId="7" borderId="42" xfId="0" applyNumberFormat="1" applyFill="1" applyBorder="1" applyProtection="1">
      <protection locked="0"/>
    </xf>
    <xf numFmtId="166" fontId="0" fillId="7" borderId="19" xfId="0" applyNumberFormat="1" applyFill="1" applyBorder="1" applyProtection="1">
      <protection locked="0"/>
    </xf>
    <xf numFmtId="166" fontId="0" fillId="0" borderId="76" xfId="0" applyNumberFormat="1" applyFill="1" applyBorder="1" applyProtection="1"/>
    <xf numFmtId="0" fontId="18" fillId="0" borderId="0" xfId="9" applyProtection="1"/>
    <xf numFmtId="0" fontId="18" fillId="0" borderId="0" xfId="9" applyFill="1" applyProtection="1"/>
    <xf numFmtId="10" fontId="22" fillId="0" borderId="8" xfId="8" applyNumberFormat="1" applyFont="1" applyFill="1" applyBorder="1" applyAlignment="1" applyProtection="1">
      <alignment horizontal="center" vertical="center" wrapText="1"/>
    </xf>
    <xf numFmtId="0" fontId="69" fillId="0" borderId="0" xfId="0" applyFont="1"/>
    <xf numFmtId="0" fontId="3" fillId="0" borderId="0" xfId="0" applyFont="1" applyAlignment="1">
      <alignment vertical="top"/>
    </xf>
    <xf numFmtId="0" fontId="28" fillId="0" borderId="42" xfId="0" applyFont="1" applyFill="1" applyBorder="1" applyAlignment="1" applyProtection="1">
      <alignment vertical="center" wrapText="1"/>
    </xf>
    <xf numFmtId="10" fontId="22" fillId="0" borderId="42" xfId="7" applyNumberFormat="1" applyFont="1" applyFill="1" applyBorder="1" applyAlignment="1" applyProtection="1">
      <alignment horizontal="center" vertical="center"/>
      <protection locked="0"/>
    </xf>
    <xf numFmtId="0" fontId="0" fillId="0" borderId="42" xfId="0" applyFill="1" applyBorder="1" applyAlignment="1" applyProtection="1">
      <alignment horizontal="left" vertical="center"/>
    </xf>
    <xf numFmtId="0" fontId="28" fillId="0" borderId="45" xfId="0" applyFont="1" applyFill="1" applyBorder="1" applyAlignment="1" applyProtection="1">
      <alignment vertical="center" wrapText="1"/>
    </xf>
    <xf numFmtId="164" fontId="5" fillId="0" borderId="42" xfId="2" applyNumberFormat="1" applyFont="1" applyFill="1" applyBorder="1" applyAlignment="1" applyProtection="1">
      <alignment horizontal="right" indent="2"/>
    </xf>
    <xf numFmtId="166" fontId="66" fillId="6" borderId="51" xfId="0" applyNumberFormat="1" applyFont="1" applyFill="1" applyBorder="1" applyAlignment="1" applyProtection="1">
      <alignment horizontal="right" indent="5"/>
      <protection locked="0"/>
    </xf>
    <xf numFmtId="166" fontId="65" fillId="6" borderId="8" xfId="0" applyNumberFormat="1" applyFont="1" applyFill="1" applyBorder="1" applyAlignment="1" applyProtection="1">
      <alignment horizontal="right" indent="5"/>
      <protection locked="0"/>
    </xf>
    <xf numFmtId="166" fontId="66" fillId="6" borderId="28" xfId="0" applyNumberFormat="1" applyFont="1" applyFill="1" applyBorder="1" applyAlignment="1" applyProtection="1">
      <alignment horizontal="right" indent="5"/>
      <protection locked="0"/>
    </xf>
    <xf numFmtId="166" fontId="66" fillId="6" borderId="8" xfId="0" applyNumberFormat="1" applyFont="1" applyFill="1" applyBorder="1" applyAlignment="1" applyProtection="1">
      <alignment horizontal="right" indent="5"/>
      <protection locked="0"/>
    </xf>
    <xf numFmtId="166" fontId="22" fillId="6" borderId="33" xfId="0" applyNumberFormat="1" applyFont="1" applyFill="1" applyBorder="1" applyAlignment="1" applyProtection="1">
      <alignment horizontal="center" vertical="center"/>
      <protection locked="0"/>
    </xf>
    <xf numFmtId="166" fontId="66" fillId="6" borderId="16" xfId="0" applyNumberFormat="1" applyFont="1" applyFill="1" applyBorder="1" applyAlignment="1" applyProtection="1">
      <alignment horizontal="right" indent="5"/>
      <protection locked="0"/>
    </xf>
    <xf numFmtId="4" fontId="71" fillId="0" borderId="1" xfId="8" applyNumberFormat="1" applyFont="1" applyFill="1" applyBorder="1" applyAlignment="1" applyProtection="1">
      <alignment vertical="center" wrapText="1"/>
    </xf>
    <xf numFmtId="4" fontId="50" fillId="13" borderId="1" xfId="8" applyNumberFormat="1" applyFont="1" applyFill="1" applyBorder="1" applyAlignment="1" applyProtection="1">
      <alignment vertical="center" wrapText="1"/>
      <protection locked="0"/>
    </xf>
    <xf numFmtId="4" fontId="50" fillId="13" borderId="8" xfId="8" applyNumberFormat="1" applyFont="1" applyFill="1" applyBorder="1" applyAlignment="1" applyProtection="1">
      <alignment vertical="center" wrapText="1"/>
      <protection locked="0"/>
    </xf>
    <xf numFmtId="4" fontId="50" fillId="13" borderId="7" xfId="8" applyNumberFormat="1" applyFont="1" applyFill="1" applyBorder="1" applyAlignment="1" applyProtection="1">
      <alignment vertical="center" wrapText="1"/>
      <protection locked="0"/>
    </xf>
    <xf numFmtId="4" fontId="39" fillId="14" borderId="62" xfId="8" applyNumberFormat="1" applyFont="1" applyFill="1" applyBorder="1" applyAlignment="1" applyProtection="1">
      <alignment vertical="center"/>
      <protection locked="0"/>
    </xf>
    <xf numFmtId="4" fontId="60" fillId="6" borderId="0" xfId="11" applyNumberFormat="1" applyFill="1" applyBorder="1" applyProtection="1">
      <protection locked="0"/>
    </xf>
    <xf numFmtId="4" fontId="11" fillId="6" borderId="0" xfId="11" applyNumberFormat="1" applyFont="1" applyFill="1" applyBorder="1" applyProtection="1">
      <protection locked="0"/>
    </xf>
    <xf numFmtId="174" fontId="60" fillId="6" borderId="9" xfId="11" applyNumberFormat="1" applyFill="1" applyBorder="1" applyProtection="1">
      <protection locked="0"/>
    </xf>
    <xf numFmtId="174" fontId="60" fillId="6" borderId="0" xfId="11" applyNumberFormat="1" applyFill="1" applyBorder="1" applyProtection="1">
      <protection locked="0"/>
    </xf>
    <xf numFmtId="44" fontId="2" fillId="0" borderId="1" xfId="0" applyNumberFormat="1" applyFont="1" applyBorder="1" applyProtection="1">
      <protection locked="0"/>
    </xf>
    <xf numFmtId="10" fontId="2" fillId="0" borderId="28" xfId="0" applyNumberFormat="1" applyFont="1" applyBorder="1" applyProtection="1">
      <protection locked="0"/>
    </xf>
    <xf numFmtId="0" fontId="0" fillId="3" borderId="8" xfId="0" applyFill="1" applyBorder="1" applyAlignment="1" applyProtection="1">
      <alignment horizontal="center" vertical="center" wrapText="1"/>
    </xf>
    <xf numFmtId="0" fontId="22" fillId="0" borderId="51" xfId="8" applyFont="1" applyFill="1" applyBorder="1" applyAlignment="1" applyProtection="1">
      <alignment horizontal="left" vertical="center"/>
    </xf>
    <xf numFmtId="0" fontId="0" fillId="0" borderId="0" xfId="0" applyAlignment="1">
      <alignment horizontal="center"/>
    </xf>
    <xf numFmtId="0" fontId="3" fillId="0" borderId="0" xfId="0" applyFont="1" applyBorder="1" applyAlignment="1">
      <alignment horizontal="center"/>
    </xf>
    <xf numFmtId="0" fontId="0" fillId="0" borderId="0" xfId="0" applyNumberFormat="1" applyAlignment="1">
      <alignment horizontal="center"/>
    </xf>
    <xf numFmtId="49" fontId="0" fillId="0" borderId="0" xfId="0" applyNumberFormat="1" applyAlignment="1">
      <alignment horizontal="center"/>
    </xf>
    <xf numFmtId="0" fontId="69" fillId="0" borderId="0" xfId="0" applyFont="1" applyAlignment="1"/>
    <xf numFmtId="49" fontId="0" fillId="0" borderId="0" xfId="0" applyNumberFormat="1" applyAlignment="1"/>
    <xf numFmtId="0" fontId="22" fillId="0" borderId="61" xfId="8" applyFont="1" applyFill="1" applyBorder="1" applyAlignment="1" applyProtection="1">
      <alignment vertical="center"/>
    </xf>
    <xf numFmtId="0" fontId="22" fillId="0" borderId="62" xfId="8" applyFont="1" applyFill="1" applyBorder="1" applyAlignment="1" applyProtection="1">
      <alignment vertical="center"/>
    </xf>
    <xf numFmtId="0" fontId="22" fillId="0" borderId="62" xfId="8" applyFont="1" applyFill="1" applyBorder="1" applyAlignment="1" applyProtection="1">
      <alignment horizontal="center" vertical="center" wrapText="1"/>
    </xf>
    <xf numFmtId="172" fontId="39" fillId="0" borderId="0" xfId="8" applyNumberFormat="1" applyFont="1" applyFill="1" applyAlignment="1" applyProtection="1">
      <alignment vertical="center"/>
    </xf>
    <xf numFmtId="0" fontId="54" fillId="0" borderId="61" xfId="0" applyFont="1" applyFill="1" applyBorder="1" applyAlignment="1" applyProtection="1">
      <alignment horizontal="center" vertical="center" wrapText="1"/>
    </xf>
    <xf numFmtId="0" fontId="54" fillId="0" borderId="62" xfId="0" applyFont="1" applyFill="1" applyBorder="1" applyAlignment="1" applyProtection="1">
      <alignment horizontal="center" vertical="center" wrapText="1"/>
    </xf>
    <xf numFmtId="4" fontId="11" fillId="0" borderId="1" xfId="0" applyNumberFormat="1" applyFont="1" applyFill="1" applyBorder="1" applyAlignment="1" applyProtection="1">
      <alignment horizontal="right" vertical="center" indent="1"/>
    </xf>
    <xf numFmtId="4" fontId="11" fillId="0" borderId="28" xfId="0" applyNumberFormat="1" applyFont="1" applyFill="1" applyBorder="1" applyAlignment="1" applyProtection="1">
      <alignment horizontal="right" vertical="center" wrapText="1" indent="1"/>
    </xf>
    <xf numFmtId="4" fontId="50" fillId="6" borderId="1" xfId="8" applyNumberFormat="1" applyFont="1" applyFill="1" applyBorder="1" applyAlignment="1" applyProtection="1">
      <alignment horizontal="right" vertical="center" wrapText="1" indent="1"/>
      <protection locked="0"/>
    </xf>
    <xf numFmtId="4" fontId="50" fillId="0" borderId="1" xfId="8" applyNumberFormat="1" applyFont="1" applyFill="1" applyBorder="1" applyAlignment="1" applyProtection="1">
      <alignment horizontal="right" vertical="center" wrapText="1" indent="1"/>
    </xf>
    <xf numFmtId="4" fontId="71" fillId="0" borderId="1" xfId="8" applyNumberFormat="1" applyFont="1" applyFill="1" applyBorder="1" applyAlignment="1" applyProtection="1">
      <alignment horizontal="right" vertical="center" wrapText="1" indent="1"/>
    </xf>
    <xf numFmtId="4" fontId="50" fillId="13" borderId="33" xfId="8" applyNumberFormat="1" applyFont="1" applyFill="1" applyBorder="1" applyAlignment="1" applyProtection="1">
      <alignment horizontal="right" vertical="center" wrapText="1" indent="1"/>
      <protection locked="0"/>
    </xf>
    <xf numFmtId="4" fontId="50" fillId="6" borderId="57" xfId="8" applyNumberFormat="1" applyFont="1" applyFill="1" applyBorder="1" applyAlignment="1" applyProtection="1">
      <alignment horizontal="right" vertical="center" wrapText="1" indent="1"/>
      <protection locked="0"/>
    </xf>
    <xf numFmtId="4" fontId="50" fillId="0" borderId="57" xfId="8" applyNumberFormat="1" applyFont="1" applyFill="1" applyBorder="1" applyAlignment="1" applyProtection="1">
      <alignment horizontal="right" vertical="center" wrapText="1" indent="1"/>
    </xf>
    <xf numFmtId="4" fontId="50" fillId="13" borderId="76" xfId="8" applyNumberFormat="1" applyFont="1" applyFill="1" applyBorder="1" applyAlignment="1" applyProtection="1">
      <alignment horizontal="right" vertical="center" wrapText="1" indent="1"/>
      <protection locked="0"/>
    </xf>
    <xf numFmtId="0" fontId="18" fillId="0" borderId="0" xfId="8" applyFill="1" applyBorder="1" applyAlignment="1" applyProtection="1">
      <alignment horizontal="center"/>
    </xf>
    <xf numFmtId="0" fontId="21" fillId="0" borderId="51" xfId="8" applyFont="1" applyFill="1" applyBorder="1" applyAlignment="1" applyProtection="1">
      <alignment horizontal="center" vertical="center"/>
    </xf>
    <xf numFmtId="182" fontId="50" fillId="0" borderId="1" xfId="8" applyNumberFormat="1" applyFont="1" applyFill="1" applyBorder="1" applyAlignment="1" applyProtection="1">
      <alignment horizontal="center" vertical="center" wrapText="1"/>
    </xf>
    <xf numFmtId="0" fontId="18" fillId="0" borderId="0" xfId="8" applyFill="1" applyAlignment="1" applyProtection="1">
      <alignment horizontal="center"/>
    </xf>
    <xf numFmtId="0" fontId="18" fillId="0" borderId="1" xfId="8" applyFill="1" applyBorder="1" applyAlignment="1" applyProtection="1">
      <alignment horizontal="center"/>
    </xf>
    <xf numFmtId="0" fontId="13" fillId="5" borderId="15"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44" fontId="8" fillId="0" borderId="0" xfId="1" applyNumberFormat="1" applyFont="1" applyBorder="1" applyAlignment="1" applyProtection="1">
      <alignment horizontal="center" vertical="center"/>
    </xf>
    <xf numFmtId="44" fontId="8" fillId="0" borderId="0" xfId="0" applyNumberFormat="1" applyFont="1" applyFill="1" applyBorder="1" applyAlignment="1" applyProtection="1">
      <alignment horizontal="center" vertical="center"/>
    </xf>
    <xf numFmtId="10" fontId="8" fillId="0" borderId="0" xfId="0" applyNumberFormat="1" applyFont="1" applyFill="1" applyBorder="1" applyAlignment="1" applyProtection="1">
      <alignment horizontal="center" vertical="center"/>
    </xf>
    <xf numFmtId="0" fontId="13" fillId="5" borderId="91" xfId="0" applyNumberFormat="1" applyFont="1" applyFill="1" applyBorder="1" applyAlignment="1" applyProtection="1">
      <alignment horizontal="center" vertical="center"/>
    </xf>
    <xf numFmtId="0" fontId="14" fillId="0" borderId="0" xfId="0" applyNumberFormat="1" applyFont="1" applyFill="1" applyBorder="1" applyAlignment="1">
      <alignment vertical="center" textRotation="255"/>
    </xf>
    <xf numFmtId="0" fontId="19" fillId="0" borderId="0" xfId="13" applyFont="1" applyFill="1" applyBorder="1" applyAlignment="1" applyProtection="1">
      <alignment vertical="center"/>
    </xf>
    <xf numFmtId="0" fontId="18" fillId="0" borderId="1" xfId="13" applyFont="1" applyFill="1" applyBorder="1" applyProtection="1"/>
    <xf numFmtId="0" fontId="18" fillId="0" borderId="0" xfId="13" applyFont="1" applyFill="1" applyProtection="1"/>
    <xf numFmtId="0" fontId="74" fillId="0" borderId="0" xfId="13" applyBorder="1" applyProtection="1"/>
    <xf numFmtId="0" fontId="74" fillId="0" borderId="0" xfId="13" applyProtection="1"/>
    <xf numFmtId="0" fontId="20" fillId="0" borderId="0" xfId="13" applyFont="1" applyAlignment="1" applyProtection="1"/>
    <xf numFmtId="0" fontId="22" fillId="0" borderId="0" xfId="13" applyFont="1" applyAlignment="1" applyProtection="1">
      <alignment horizontal="left" indent="5"/>
    </xf>
    <xf numFmtId="3" fontId="74" fillId="0" borderId="1" xfId="13" applyNumberFormat="1" applyBorder="1" applyAlignment="1" applyProtection="1">
      <alignment horizontal="center"/>
    </xf>
    <xf numFmtId="0" fontId="22" fillId="0" borderId="0" xfId="13" applyFont="1" applyAlignment="1" applyProtection="1">
      <alignment horizontal="left" vertical="center" wrapText="1" indent="5"/>
    </xf>
    <xf numFmtId="0" fontId="22" fillId="0" borderId="1" xfId="13" applyFont="1" applyBorder="1" applyAlignment="1" applyProtection="1">
      <alignment horizontal="center"/>
    </xf>
    <xf numFmtId="0" fontId="22" fillId="0" borderId="0" xfId="13" applyFont="1" applyProtection="1"/>
    <xf numFmtId="0" fontId="74" fillId="0" borderId="1" xfId="13" applyBorder="1" applyProtection="1"/>
    <xf numFmtId="0" fontId="74" fillId="18" borderId="1" xfId="13" applyFill="1" applyBorder="1" applyProtection="1"/>
    <xf numFmtId="0" fontId="74" fillId="0" borderId="1" xfId="13" applyFill="1" applyBorder="1" applyProtection="1"/>
    <xf numFmtId="0" fontId="20" fillId="0" borderId="1" xfId="13" applyFont="1" applyBorder="1" applyAlignment="1" applyProtection="1">
      <alignment vertical="center" wrapText="1"/>
    </xf>
    <xf numFmtId="2" fontId="74" fillId="0" borderId="1" xfId="13" applyNumberFormat="1" applyBorder="1" applyAlignment="1" applyProtection="1">
      <alignment horizontal="center"/>
    </xf>
    <xf numFmtId="0" fontId="74" fillId="0" borderId="1" xfId="13" applyBorder="1" applyAlignment="1" applyProtection="1">
      <alignment vertical="center" wrapText="1"/>
    </xf>
    <xf numFmtId="0" fontId="74" fillId="18" borderId="1" xfId="13" applyFill="1" applyBorder="1" applyAlignment="1" applyProtection="1">
      <alignment vertical="center" wrapText="1"/>
    </xf>
    <xf numFmtId="2" fontId="74" fillId="0" borderId="1" xfId="13" applyNumberFormat="1" applyFill="1" applyBorder="1" applyAlignment="1" applyProtection="1">
      <alignment horizontal="center"/>
    </xf>
    <xf numFmtId="2" fontId="18" fillId="0" borderId="1" xfId="13" applyNumberFormat="1" applyFont="1" applyBorder="1" applyAlignment="1" applyProtection="1">
      <alignment horizontal="center"/>
    </xf>
    <xf numFmtId="0" fontId="18" fillId="0" borderId="0" xfId="13" applyFont="1" applyProtection="1"/>
    <xf numFmtId="0" fontId="18" fillId="0" borderId="1" xfId="13" applyFont="1" applyBorder="1" applyProtection="1"/>
    <xf numFmtId="0" fontId="24" fillId="0" borderId="1" xfId="13" applyFont="1" applyBorder="1" applyProtection="1"/>
    <xf numFmtId="0" fontId="18" fillId="0" borderId="1" xfId="13" applyFont="1" applyBorder="1" applyAlignment="1" applyProtection="1">
      <alignment vertical="center" wrapText="1"/>
    </xf>
    <xf numFmtId="0" fontId="21" fillId="0" borderId="1" xfId="13" applyFont="1" applyBorder="1" applyProtection="1"/>
    <xf numFmtId="2" fontId="22" fillId="0" borderId="1" xfId="13" applyNumberFormat="1" applyFont="1" applyBorder="1" applyAlignment="1" applyProtection="1">
      <alignment horizontal="center"/>
    </xf>
    <xf numFmtId="0" fontId="21" fillId="0" borderId="0" xfId="13" applyFont="1" applyProtection="1"/>
    <xf numFmtId="2" fontId="0" fillId="6" borderId="50" xfId="0" applyNumberFormat="1" applyFont="1" applyFill="1" applyBorder="1" applyAlignment="1" applyProtection="1">
      <alignment horizontal="center" vertical="center"/>
      <protection locked="0"/>
    </xf>
    <xf numFmtId="2" fontId="0" fillId="6" borderId="51" xfId="0" applyNumberFormat="1" applyFont="1" applyFill="1" applyBorder="1" applyAlignment="1" applyProtection="1">
      <alignment horizontal="center" vertical="center"/>
      <protection locked="0"/>
    </xf>
    <xf numFmtId="2" fontId="0" fillId="6" borderId="43" xfId="0" applyNumberFormat="1" applyFont="1" applyFill="1" applyBorder="1" applyAlignment="1" applyProtection="1">
      <alignment horizontal="center" vertical="center"/>
      <protection locked="0"/>
    </xf>
    <xf numFmtId="2" fontId="0" fillId="6" borderId="1" xfId="0" applyNumberFormat="1" applyFont="1" applyFill="1" applyBorder="1" applyAlignment="1" applyProtection="1">
      <alignment horizontal="center" vertical="center"/>
      <protection locked="0"/>
    </xf>
    <xf numFmtId="2" fontId="0" fillId="6" borderId="33" xfId="0" applyNumberFormat="1" applyFont="1" applyFill="1" applyBorder="1" applyAlignment="1" applyProtection="1">
      <alignment horizontal="center" vertical="center"/>
      <protection locked="0"/>
    </xf>
    <xf numFmtId="2" fontId="0" fillId="0" borderId="8" xfId="8" applyNumberFormat="1" applyFont="1" applyFill="1" applyBorder="1" applyAlignment="1" applyProtection="1">
      <alignment horizontal="center" vertical="center" wrapText="1"/>
    </xf>
    <xf numFmtId="180" fontId="0" fillId="2" borderId="8" xfId="8" applyNumberFormat="1" applyFont="1" applyFill="1" applyBorder="1" applyAlignment="1" applyProtection="1">
      <alignment horizontal="right" vertical="center" wrapText="1" indent="1"/>
    </xf>
    <xf numFmtId="4" fontId="11" fillId="0" borderId="8" xfId="0" applyNumberFormat="1" applyFont="1" applyFill="1" applyBorder="1" applyAlignment="1" applyProtection="1">
      <alignment horizontal="right" vertical="center" indent="1"/>
    </xf>
    <xf numFmtId="0" fontId="0" fillId="6" borderId="46" xfId="0" applyFont="1" applyFill="1" applyBorder="1" applyProtection="1">
      <protection locked="0"/>
    </xf>
    <xf numFmtId="2" fontId="0" fillId="6" borderId="45" xfId="0" applyNumberFormat="1" applyFont="1" applyFill="1" applyBorder="1" applyAlignment="1" applyProtection="1">
      <alignment horizontal="center" vertical="center"/>
      <protection locked="0"/>
    </xf>
    <xf numFmtId="2" fontId="0" fillId="6" borderId="8" xfId="0" applyNumberFormat="1" applyFont="1" applyFill="1" applyBorder="1" applyAlignment="1" applyProtection="1">
      <alignment horizontal="center" vertical="center"/>
      <protection locked="0"/>
    </xf>
    <xf numFmtId="2" fontId="0" fillId="6" borderId="46" xfId="0" applyNumberFormat="1" applyFont="1" applyFill="1" applyBorder="1" applyAlignment="1" applyProtection="1">
      <alignment horizontal="center" vertical="center"/>
      <protection locked="0"/>
    </xf>
    <xf numFmtId="0" fontId="0" fillId="7" borderId="51" xfId="0" applyFill="1" applyBorder="1" applyAlignment="1" applyProtection="1">
      <alignment horizontal="center" wrapText="1"/>
      <protection locked="0"/>
    </xf>
    <xf numFmtId="166" fontId="0" fillId="7" borderId="25" xfId="0" applyNumberFormat="1" applyFill="1" applyBorder="1" applyProtection="1">
      <protection locked="0"/>
    </xf>
    <xf numFmtId="10" fontId="0" fillId="7" borderId="10" xfId="7" applyNumberFormat="1" applyFont="1" applyFill="1" applyBorder="1" applyAlignment="1" applyProtection="1">
      <alignment horizontal="center"/>
      <protection locked="0"/>
    </xf>
    <xf numFmtId="166" fontId="0" fillId="0" borderId="50" xfId="0" applyNumberFormat="1" applyFill="1" applyBorder="1" applyAlignment="1" applyProtection="1">
      <alignment horizontal="center" wrapText="1"/>
      <protection locked="0"/>
    </xf>
    <xf numFmtId="0" fontId="0" fillId="0" borderId="9" xfId="0" applyFill="1" applyBorder="1" applyProtection="1"/>
    <xf numFmtId="166" fontId="0" fillId="0" borderId="0" xfId="0" applyNumberFormat="1" applyFill="1" applyBorder="1" applyAlignment="1" applyProtection="1"/>
    <xf numFmtId="166" fontId="22" fillId="0" borderId="62" xfId="0" applyNumberFormat="1" applyFont="1" applyFill="1" applyBorder="1" applyAlignment="1" applyProtection="1">
      <alignment vertical="center" wrapText="1"/>
    </xf>
    <xf numFmtId="166" fontId="34" fillId="0" borderId="28" xfId="0" applyNumberFormat="1" applyFont="1" applyFill="1" applyBorder="1" applyAlignment="1" applyProtection="1">
      <alignment vertical="center"/>
    </xf>
    <xf numFmtId="0" fontId="0" fillId="0" borderId="0" xfId="0" applyFill="1" applyProtection="1"/>
    <xf numFmtId="0" fontId="22" fillId="0" borderId="47" xfId="8" applyFont="1" applyFill="1" applyBorder="1" applyAlignment="1" applyProtection="1">
      <alignment horizontal="left" vertical="center"/>
    </xf>
    <xf numFmtId="44" fontId="0" fillId="0" borderId="33" xfId="0" applyNumberFormat="1" applyBorder="1" applyProtection="1"/>
    <xf numFmtId="0" fontId="0" fillId="0" borderId="49" xfId="0" applyBorder="1" applyAlignment="1" applyProtection="1">
      <alignment horizontal="center" vertical="center"/>
    </xf>
    <xf numFmtId="0" fontId="0" fillId="0" borderId="44" xfId="0" applyBorder="1" applyAlignment="1" applyProtection="1">
      <alignment vertical="center"/>
    </xf>
    <xf numFmtId="0" fontId="0" fillId="0" borderId="33" xfId="0" applyBorder="1" applyAlignment="1" applyProtection="1">
      <alignment horizontal="center"/>
    </xf>
    <xf numFmtId="0" fontId="28" fillId="0" borderId="48" xfId="0" applyFont="1" applyBorder="1" applyAlignment="1" applyProtection="1">
      <alignment horizontal="center" vertical="center" wrapText="1"/>
    </xf>
    <xf numFmtId="0" fontId="43" fillId="7" borderId="93" xfId="0" applyNumberFormat="1" applyFont="1" applyFill="1" applyBorder="1" applyAlignment="1" applyProtection="1">
      <alignment horizontal="center" wrapText="1"/>
      <protection locked="0"/>
    </xf>
    <xf numFmtId="0" fontId="0" fillId="7" borderId="93" xfId="0" applyFill="1" applyBorder="1" applyProtection="1">
      <protection locked="0"/>
    </xf>
    <xf numFmtId="166" fontId="0" fillId="0" borderId="95" xfId="0" applyNumberFormat="1" applyBorder="1" applyProtection="1"/>
    <xf numFmtId="4" fontId="77" fillId="0" borderId="62" xfId="8" applyNumberFormat="1" applyFont="1" applyFill="1" applyBorder="1" applyAlignment="1" applyProtection="1">
      <alignment vertical="center"/>
    </xf>
    <xf numFmtId="4" fontId="77" fillId="14" borderId="62" xfId="8" applyNumberFormat="1" applyFont="1" applyFill="1" applyBorder="1" applyAlignment="1" applyProtection="1">
      <alignment vertical="center"/>
      <protection locked="0"/>
    </xf>
    <xf numFmtId="4" fontId="77" fillId="14" borderId="75" xfId="8" applyNumberFormat="1" applyFont="1" applyFill="1" applyBorder="1" applyAlignment="1" applyProtection="1">
      <alignment vertical="center"/>
    </xf>
    <xf numFmtId="0" fontId="18" fillId="6" borderId="51" xfId="8" applyFill="1" applyBorder="1" applyProtection="1">
      <protection locked="0"/>
    </xf>
    <xf numFmtId="0" fontId="18" fillId="15" borderId="51" xfId="8" applyFill="1" applyBorder="1" applyProtection="1"/>
    <xf numFmtId="183" fontId="38" fillId="0" borderId="51" xfId="10" applyNumberFormat="1" applyFont="1" applyFill="1" applyBorder="1" applyProtection="1"/>
    <xf numFmtId="183" fontId="38" fillId="14" borderId="51" xfId="8" applyNumberFormat="1" applyFont="1" applyFill="1" applyBorder="1" applyProtection="1"/>
    <xf numFmtId="183" fontId="38" fillId="14" borderId="48" xfId="8" applyNumberFormat="1" applyFont="1" applyFill="1" applyBorder="1" applyProtection="1"/>
    <xf numFmtId="0" fontId="18" fillId="6" borderId="1" xfId="8" applyFill="1" applyBorder="1" applyProtection="1">
      <protection locked="0"/>
    </xf>
    <xf numFmtId="0" fontId="18" fillId="15" borderId="1" xfId="8" applyFill="1" applyBorder="1" applyProtection="1"/>
    <xf numFmtId="183" fontId="38" fillId="0" borderId="1" xfId="10" applyNumberFormat="1" applyFont="1" applyFill="1" applyBorder="1" applyProtection="1"/>
    <xf numFmtId="183" fontId="38" fillId="14" borderId="1" xfId="8" applyNumberFormat="1" applyFont="1" applyFill="1" applyBorder="1" applyProtection="1"/>
    <xf numFmtId="183" fontId="38" fillId="14" borderId="33" xfId="8" applyNumberFormat="1" applyFont="1" applyFill="1" applyBorder="1" applyProtection="1"/>
    <xf numFmtId="0" fontId="18" fillId="6" borderId="8" xfId="8" applyFill="1" applyBorder="1" applyProtection="1">
      <protection locked="0"/>
    </xf>
    <xf numFmtId="0" fontId="18" fillId="15" borderId="8" xfId="8" applyFill="1" applyBorder="1" applyProtection="1"/>
    <xf numFmtId="183" fontId="38" fillId="0" borderId="8" xfId="10" applyNumberFormat="1" applyFont="1" applyFill="1" applyBorder="1" applyProtection="1"/>
    <xf numFmtId="183" fontId="38" fillId="14" borderId="8" xfId="8" applyNumberFormat="1" applyFont="1" applyFill="1" applyBorder="1" applyProtection="1"/>
    <xf numFmtId="183" fontId="38" fillId="14" borderId="46" xfId="8" applyNumberFormat="1" applyFont="1" applyFill="1" applyBorder="1" applyProtection="1"/>
    <xf numFmtId="0" fontId="0" fillId="0" borderId="0" xfId="0" applyAlignment="1">
      <alignment horizontal="center"/>
    </xf>
    <xf numFmtId="44" fontId="2" fillId="0" borderId="11" xfId="1" applyNumberFormat="1" applyFont="1" applyBorder="1" applyProtection="1">
      <protection locked="0"/>
    </xf>
    <xf numFmtId="44" fontId="2" fillId="0" borderId="11" xfId="1" applyNumberFormat="1" applyFont="1" applyBorder="1" applyProtection="1"/>
    <xf numFmtId="2" fontId="0" fillId="6" borderId="67" xfId="0" applyNumberFormat="1" applyFont="1" applyFill="1" applyBorder="1" applyAlignment="1" applyProtection="1">
      <alignment horizontal="center" vertical="center"/>
      <protection locked="0"/>
    </xf>
    <xf numFmtId="0" fontId="44" fillId="7" borderId="32" xfId="0" applyFont="1" applyFill="1" applyBorder="1" applyAlignment="1" applyProtection="1">
      <alignment horizontal="left" wrapText="1"/>
      <protection locked="0"/>
    </xf>
    <xf numFmtId="0" fontId="65" fillId="7" borderId="41" xfId="0" applyFont="1" applyFill="1" applyBorder="1" applyAlignment="1" applyProtection="1">
      <alignment horizontal="left" wrapText="1"/>
      <protection locked="0"/>
    </xf>
    <xf numFmtId="0" fontId="65" fillId="7" borderId="34" xfId="0" applyFont="1" applyFill="1" applyBorder="1" applyAlignment="1" applyProtection="1">
      <alignment horizontal="left" wrapText="1"/>
      <protection locked="0"/>
    </xf>
    <xf numFmtId="166" fontId="18" fillId="0" borderId="33" xfId="0" applyNumberFormat="1" applyFont="1" applyFill="1" applyBorder="1" applyProtection="1"/>
    <xf numFmtId="0" fontId="0" fillId="7" borderId="8" xfId="0" applyFill="1" applyBorder="1" applyAlignment="1" applyProtection="1">
      <alignment wrapText="1"/>
      <protection locked="0"/>
    </xf>
    <xf numFmtId="14" fontId="0" fillId="7" borderId="8" xfId="0" applyNumberFormat="1" applyFill="1" applyBorder="1" applyAlignment="1" applyProtection="1">
      <alignment horizontal="center" wrapText="1"/>
      <protection locked="0"/>
    </xf>
    <xf numFmtId="0" fontId="0" fillId="7" borderId="8" xfId="0" applyFill="1" applyBorder="1" applyAlignment="1" applyProtection="1">
      <alignment horizontal="center"/>
      <protection locked="0"/>
    </xf>
    <xf numFmtId="1" fontId="39" fillId="11" borderId="8" xfId="0" applyNumberFormat="1" applyFont="1" applyFill="1" applyBorder="1" applyAlignment="1" applyProtection="1">
      <alignment horizontal="center"/>
      <protection locked="0"/>
    </xf>
    <xf numFmtId="165" fontId="0" fillId="0" borderId="8" xfId="7" applyNumberFormat="1" applyFont="1" applyFill="1" applyBorder="1" applyAlignment="1" applyProtection="1">
      <alignment horizontal="center"/>
      <protection locked="0"/>
    </xf>
    <xf numFmtId="166" fontId="0" fillId="0" borderId="8" xfId="0" applyNumberFormat="1" applyBorder="1" applyProtection="1"/>
    <xf numFmtId="166" fontId="18" fillId="0" borderId="46" xfId="0" applyNumberFormat="1" applyFont="1" applyFill="1" applyBorder="1" applyProtection="1"/>
    <xf numFmtId="166" fontId="67" fillId="0" borderId="61" xfId="0" applyNumberFormat="1" applyFont="1" applyBorder="1" applyAlignment="1" applyProtection="1">
      <alignment vertical="center" wrapText="1"/>
    </xf>
    <xf numFmtId="166" fontId="22" fillId="0" borderId="61" xfId="0" applyNumberFormat="1" applyFont="1" applyBorder="1" applyAlignment="1" applyProtection="1">
      <alignment vertical="center"/>
    </xf>
    <xf numFmtId="166" fontId="22" fillId="0" borderId="75" xfId="0" applyNumberFormat="1" applyFont="1" applyBorder="1" applyAlignment="1" applyProtection="1">
      <alignment vertical="center"/>
    </xf>
    <xf numFmtId="0" fontId="43" fillId="7" borderId="7" xfId="0" applyNumberFormat="1" applyFont="1" applyFill="1" applyBorder="1" applyAlignment="1" applyProtection="1">
      <alignment horizontal="center" wrapText="1"/>
      <protection locked="0"/>
    </xf>
    <xf numFmtId="0" fontId="0" fillId="7" borderId="7" xfId="0" applyFill="1" applyBorder="1" applyProtection="1">
      <protection locked="0"/>
    </xf>
    <xf numFmtId="166" fontId="0" fillId="0" borderId="58" xfId="0" applyNumberFormat="1" applyBorder="1" applyProtection="1"/>
    <xf numFmtId="44" fontId="2" fillId="0" borderId="25" xfId="1" applyFont="1" applyBorder="1" applyProtection="1">
      <protection locked="0"/>
    </xf>
    <xf numFmtId="0" fontId="78" fillId="0" borderId="0" xfId="0" applyFont="1"/>
    <xf numFmtId="0" fontId="78" fillId="0" borderId="0" xfId="0" applyFont="1" applyAlignment="1"/>
    <xf numFmtId="4" fontId="78" fillId="0" borderId="0" xfId="0" applyNumberFormat="1" applyFont="1"/>
    <xf numFmtId="4" fontId="50" fillId="6" borderId="62" xfId="8" applyNumberFormat="1" applyFont="1" applyFill="1" applyBorder="1" applyAlignment="1" applyProtection="1">
      <alignment vertical="center" wrapText="1"/>
      <protection locked="0"/>
    </xf>
    <xf numFmtId="1" fontId="22" fillId="7" borderId="7" xfId="0" applyNumberFormat="1" applyFont="1" applyFill="1" applyBorder="1" applyAlignment="1" applyProtection="1">
      <alignment horizontal="center" vertical="center"/>
      <protection locked="0"/>
    </xf>
    <xf numFmtId="4" fontId="20" fillId="6" borderId="33" xfId="8" applyNumberFormat="1" applyFont="1" applyFill="1" applyBorder="1" applyAlignment="1" applyProtection="1">
      <alignment horizontal="left" vertical="top" wrapText="1"/>
      <protection locked="0"/>
    </xf>
    <xf numFmtId="0" fontId="54" fillId="0" borderId="0" xfId="0" applyFont="1" applyFill="1" applyBorder="1" applyAlignment="1" applyProtection="1">
      <alignment horizontal="center" vertical="center" wrapText="1"/>
    </xf>
    <xf numFmtId="0" fontId="0" fillId="0" borderId="0" xfId="0" applyFont="1" applyBorder="1" applyProtection="1"/>
    <xf numFmtId="4" fontId="11" fillId="0" borderId="0" xfId="8" applyNumberFormat="1" applyFont="1" applyFill="1" applyBorder="1" applyAlignment="1" applyProtection="1">
      <alignment wrapText="1"/>
      <protection locked="0"/>
    </xf>
    <xf numFmtId="4" fontId="20" fillId="0" borderId="0" xfId="8" applyNumberFormat="1" applyFont="1" applyFill="1" applyBorder="1" applyAlignment="1" applyProtection="1">
      <alignment horizontal="left" vertical="top" wrapText="1"/>
      <protection locked="0"/>
    </xf>
    <xf numFmtId="4" fontId="59" fillId="0" borderId="0" xfId="8" applyNumberFormat="1" applyFont="1" applyFill="1" applyBorder="1" applyAlignment="1" applyProtection="1">
      <alignment vertical="center" wrapText="1"/>
      <protection locked="0"/>
    </xf>
    <xf numFmtId="0" fontId="54" fillId="0" borderId="64" xfId="0" applyFont="1" applyFill="1" applyBorder="1" applyAlignment="1" applyProtection="1">
      <alignment horizontal="center" vertical="center" wrapText="1"/>
    </xf>
    <xf numFmtId="4" fontId="39" fillId="0" borderId="51" xfId="8" applyNumberFormat="1" applyFont="1" applyFill="1" applyBorder="1" applyAlignment="1" applyProtection="1">
      <alignment horizontal="right" vertical="center" wrapText="1" indent="1"/>
    </xf>
    <xf numFmtId="4" fontId="39" fillId="0" borderId="48" xfId="8" applyNumberFormat="1" applyFont="1" applyFill="1" applyBorder="1" applyAlignment="1" applyProtection="1">
      <alignment horizontal="right" vertical="center" wrapText="1" indent="1"/>
    </xf>
    <xf numFmtId="44" fontId="2" fillId="0" borderId="33" xfId="1" applyFont="1" applyBorder="1" applyProtection="1"/>
    <xf numFmtId="44" fontId="2" fillId="0" borderId="95" xfId="1" applyFont="1" applyBorder="1" applyProtection="1"/>
    <xf numFmtId="166" fontId="0" fillId="7" borderId="93" xfId="0" applyNumberFormat="1" applyFill="1" applyBorder="1" applyProtection="1">
      <protection locked="0"/>
    </xf>
    <xf numFmtId="0" fontId="4" fillId="4" borderId="0" xfId="0" applyNumberFormat="1" applyFont="1" applyFill="1" applyBorder="1" applyAlignment="1">
      <alignment vertical="center"/>
    </xf>
    <xf numFmtId="0" fontId="73" fillId="0" borderId="0" xfId="0" applyFont="1" applyFill="1" applyAlignment="1">
      <alignment horizontal="center" vertical="center" wrapText="1"/>
    </xf>
    <xf numFmtId="0" fontId="0" fillId="0" borderId="0" xfId="0" applyFill="1"/>
    <xf numFmtId="0" fontId="0" fillId="0" borderId="0" xfId="0" applyFill="1" applyBorder="1"/>
    <xf numFmtId="49" fontId="15" fillId="0" borderId="0" xfId="1" applyNumberFormat="1" applyFont="1" applyFill="1" applyBorder="1" applyAlignment="1">
      <alignment horizontal="left" vertical="center" wrapText="1"/>
    </xf>
    <xf numFmtId="0" fontId="73" fillId="0" borderId="0" xfId="0" applyFont="1" applyFill="1" applyAlignment="1" applyProtection="1">
      <alignment horizontal="center" vertical="center" wrapText="1"/>
    </xf>
    <xf numFmtId="0" fontId="73" fillId="0" borderId="0" xfId="0" applyFont="1" applyFill="1" applyAlignment="1" applyProtection="1">
      <alignment horizontal="center" vertical="center"/>
    </xf>
    <xf numFmtId="166" fontId="8" fillId="0" borderId="0" xfId="0" applyNumberFormat="1" applyFont="1" applyFill="1" applyBorder="1" applyAlignment="1" applyProtection="1">
      <alignment horizontal="center" vertical="center"/>
    </xf>
    <xf numFmtId="14" fontId="19" fillId="0" borderId="0" xfId="0" applyNumberFormat="1" applyFont="1" applyFill="1" applyAlignment="1" applyProtection="1">
      <alignment vertical="center"/>
    </xf>
    <xf numFmtId="44" fontId="2" fillId="0" borderId="33" xfId="1" applyNumberFormat="1" applyFont="1" applyBorder="1" applyProtection="1"/>
    <xf numFmtId="44" fontId="2" fillId="0" borderId="1" xfId="0" applyNumberFormat="1" applyFont="1" applyBorder="1" applyProtection="1"/>
    <xf numFmtId="0" fontId="5" fillId="0" borderId="2" xfId="0" applyFont="1" applyBorder="1" applyAlignment="1" applyProtection="1">
      <alignment horizontal="center" vertical="center"/>
      <protection locked="0"/>
    </xf>
    <xf numFmtId="0" fontId="5" fillId="0" borderId="2" xfId="0" applyNumberFormat="1" applyFont="1" applyBorder="1" applyAlignment="1" applyProtection="1">
      <alignment horizontal="center"/>
      <protection locked="0"/>
    </xf>
    <xf numFmtId="44" fontId="2" fillId="0" borderId="2" xfId="1" applyFont="1" applyBorder="1" applyProtection="1">
      <protection locked="0"/>
    </xf>
    <xf numFmtId="44" fontId="2" fillId="0" borderId="2" xfId="1" applyNumberFormat="1" applyFont="1" applyBorder="1" applyProtection="1">
      <protection locked="0"/>
    </xf>
    <xf numFmtId="44" fontId="2" fillId="0" borderId="2" xfId="0" applyNumberFormat="1" applyFont="1" applyBorder="1" applyProtection="1"/>
    <xf numFmtId="0" fontId="22" fillId="0" borderId="53" xfId="8" applyFont="1" applyFill="1" applyBorder="1" applyAlignment="1" applyProtection="1">
      <alignment horizontal="center" vertical="center" wrapText="1"/>
    </xf>
    <xf numFmtId="0" fontId="22" fillId="6" borderId="53" xfId="8" applyFont="1" applyFill="1" applyBorder="1" applyAlignment="1" applyProtection="1">
      <alignment horizontal="center" vertical="center" wrapText="1"/>
    </xf>
    <xf numFmtId="0" fontId="22" fillId="2" borderId="62" xfId="8" applyFont="1" applyFill="1" applyBorder="1" applyAlignment="1" applyProtection="1">
      <alignment horizontal="center" vertical="center" wrapText="1"/>
    </xf>
    <xf numFmtId="4" fontId="31" fillId="6" borderId="1" xfId="8" applyNumberFormat="1" applyFont="1" applyFill="1" applyBorder="1" applyAlignment="1" applyProtection="1">
      <alignment horizontal="right" vertical="center" wrapText="1" indent="1"/>
      <protection locked="0"/>
    </xf>
    <xf numFmtId="4" fontId="31" fillId="6" borderId="57" xfId="8" applyNumberFormat="1" applyFont="1" applyFill="1" applyBorder="1" applyAlignment="1" applyProtection="1">
      <alignment horizontal="right" vertical="center" wrapText="1" indent="1"/>
      <protection locked="0"/>
    </xf>
    <xf numFmtId="0" fontId="31" fillId="6" borderId="51" xfId="8" applyFont="1" applyFill="1" applyBorder="1" applyAlignment="1" applyProtection="1">
      <alignment horizontal="left" vertical="center" wrapText="1"/>
      <protection locked="0"/>
    </xf>
    <xf numFmtId="0" fontId="31" fillId="6" borderId="28" xfId="8" applyFont="1" applyFill="1" applyBorder="1" applyAlignment="1" applyProtection="1">
      <alignment horizontal="left" vertical="center" wrapText="1"/>
      <protection locked="0"/>
    </xf>
    <xf numFmtId="0" fontId="31" fillId="6" borderId="1" xfId="8" applyFont="1" applyFill="1" applyBorder="1" applyAlignment="1" applyProtection="1">
      <alignment horizontal="left" vertical="center" wrapText="1"/>
      <protection locked="0"/>
    </xf>
    <xf numFmtId="0" fontId="31" fillId="6" borderId="8" xfId="8" applyFont="1" applyFill="1" applyBorder="1" applyAlignment="1" applyProtection="1">
      <alignment horizontal="left" vertical="center" wrapText="1"/>
      <protection locked="0"/>
    </xf>
    <xf numFmtId="0" fontId="31" fillId="6" borderId="7" xfId="8" applyFont="1" applyFill="1" applyBorder="1" applyAlignment="1" applyProtection="1">
      <alignment horizontal="left" vertical="center" wrapText="1"/>
      <protection locked="0"/>
    </xf>
    <xf numFmtId="4" fontId="31" fillId="6" borderId="1" xfId="8" applyNumberFormat="1" applyFont="1" applyFill="1" applyBorder="1" applyAlignment="1" applyProtection="1">
      <alignment horizontal="left" vertical="center" wrapText="1"/>
      <protection locked="0"/>
    </xf>
    <xf numFmtId="44" fontId="2" fillId="0" borderId="51" xfId="0" applyNumberFormat="1" applyFont="1" applyBorder="1" applyProtection="1">
      <protection locked="0"/>
    </xf>
    <xf numFmtId="44" fontId="2" fillId="0" borderId="93" xfId="0" applyNumberFormat="1" applyFont="1" applyBorder="1" applyProtection="1">
      <protection locked="0"/>
    </xf>
    <xf numFmtId="0" fontId="48" fillId="0" borderId="0" xfId="5" applyFont="1" applyAlignment="1" applyProtection="1">
      <alignment horizontal="left" wrapText="1"/>
    </xf>
    <xf numFmtId="4" fontId="50" fillId="6" borderId="7" xfId="8" applyNumberFormat="1" applyFont="1" applyFill="1" applyBorder="1" applyAlignment="1" applyProtection="1">
      <alignment vertical="center" wrapText="1"/>
      <protection locked="0"/>
    </xf>
    <xf numFmtId="0" fontId="5" fillId="0" borderId="6" xfId="0" applyFont="1" applyBorder="1" applyProtection="1"/>
    <xf numFmtId="0" fontId="4" fillId="0" borderId="0" xfId="0" applyFont="1" applyProtection="1"/>
    <xf numFmtId="10" fontId="8" fillId="0" borderId="0" xfId="1" applyNumberFormat="1" applyFont="1" applyBorder="1" applyAlignment="1" applyProtection="1">
      <alignment horizontal="center" vertical="center"/>
    </xf>
    <xf numFmtId="44" fontId="8" fillId="0" borderId="0" xfId="1" applyFont="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44" fontId="8" fillId="0" borderId="0" xfId="1" applyFont="1" applyFill="1" applyBorder="1" applyAlignment="1">
      <alignment horizontal="left" vertical="center"/>
    </xf>
    <xf numFmtId="10" fontId="2" fillId="3" borderId="0" xfId="2" applyNumberFormat="1" applyFont="1" applyFill="1" applyBorder="1" applyAlignment="1" applyProtection="1">
      <alignment horizontal="center"/>
    </xf>
    <xf numFmtId="4" fontId="50" fillId="6" borderId="8" xfId="8" applyNumberFormat="1" applyFont="1" applyFill="1" applyBorder="1" applyAlignment="1" applyProtection="1">
      <alignment vertical="center" wrapText="1"/>
      <protection locked="0"/>
    </xf>
    <xf numFmtId="4" fontId="18" fillId="0" borderId="1" xfId="8" applyNumberFormat="1" applyFont="1" applyFill="1" applyBorder="1" applyAlignment="1" applyProtection="1">
      <alignment vertical="center" wrapText="1"/>
    </xf>
    <xf numFmtId="4" fontId="18" fillId="0" borderId="1" xfId="8" applyNumberFormat="1" applyFont="1" applyFill="1" applyBorder="1" applyAlignment="1" applyProtection="1">
      <alignment vertical="center" wrapText="1"/>
      <protection locked="0"/>
    </xf>
    <xf numFmtId="4" fontId="18" fillId="0" borderId="8" xfId="8" applyNumberFormat="1" applyFont="1" applyFill="1" applyBorder="1" applyAlignment="1" applyProtection="1">
      <alignment vertical="center" wrapText="1"/>
      <protection locked="0"/>
    </xf>
    <xf numFmtId="0" fontId="31" fillId="0" borderId="7" xfId="0" applyFont="1" applyFill="1" applyBorder="1" applyAlignment="1" applyProtection="1">
      <alignment horizontal="center" vertical="center" wrapText="1"/>
    </xf>
    <xf numFmtId="0" fontId="0" fillId="0" borderId="0" xfId="0" applyAlignment="1">
      <alignment horizontal="center"/>
    </xf>
    <xf numFmtId="10" fontId="22" fillId="7" borderId="8" xfId="0" applyNumberFormat="1" applyFont="1" applyFill="1" applyBorder="1" applyAlignment="1" applyProtection="1">
      <alignment horizontal="center" vertical="center"/>
      <protection locked="0"/>
    </xf>
    <xf numFmtId="0" fontId="11" fillId="0" borderId="0" xfId="0" applyFont="1"/>
    <xf numFmtId="14" fontId="18" fillId="7" borderId="97" xfId="0" applyNumberFormat="1" applyFont="1" applyFill="1" applyBorder="1" applyAlignment="1" applyProtection="1">
      <alignment vertical="center"/>
      <protection locked="0"/>
    </xf>
    <xf numFmtId="0" fontId="28" fillId="0" borderId="68" xfId="0" applyFont="1" applyFill="1" applyBorder="1" applyAlignment="1" applyProtection="1">
      <alignment horizontal="left" vertical="center" wrapText="1"/>
    </xf>
    <xf numFmtId="0" fontId="28" fillId="0" borderId="0" xfId="0" applyFont="1" applyFill="1" applyBorder="1" applyAlignment="1" applyProtection="1">
      <alignment vertical="center" wrapText="1"/>
    </xf>
    <xf numFmtId="0" fontId="0" fillId="0" borderId="0" xfId="0" applyFill="1" applyBorder="1" applyAlignment="1" applyProtection="1">
      <alignment horizontal="left" vertical="center"/>
    </xf>
    <xf numFmtId="0" fontId="28" fillId="0" borderId="20" xfId="0" applyFont="1" applyFill="1" applyBorder="1" applyAlignment="1" applyProtection="1">
      <alignment vertical="center" wrapText="1"/>
    </xf>
    <xf numFmtId="1" fontId="22" fillId="6" borderId="62" xfId="7" applyNumberFormat="1" applyFont="1" applyFill="1" applyBorder="1" applyAlignment="1" applyProtection="1">
      <alignment horizontal="center" vertical="center"/>
      <protection locked="0"/>
    </xf>
    <xf numFmtId="10" fontId="22" fillId="0" borderId="0" xfId="7" applyNumberFormat="1" applyFont="1" applyFill="1" applyBorder="1" applyAlignment="1" applyProtection="1">
      <alignment horizontal="left" vertical="center"/>
      <protection locked="0"/>
    </xf>
    <xf numFmtId="0" fontId="3" fillId="0" borderId="0" xfId="0" applyFont="1" applyAlignment="1">
      <alignment vertical="top" wrapText="1"/>
    </xf>
    <xf numFmtId="1" fontId="0" fillId="0" borderId="0" xfId="0" applyNumberFormat="1" applyAlignment="1">
      <alignment horizontal="center"/>
    </xf>
    <xf numFmtId="180" fontId="0" fillId="2" borderId="1" xfId="8" applyNumberFormat="1" applyFont="1" applyFill="1" applyBorder="1" applyAlignment="1" applyProtection="1">
      <alignment horizontal="right" vertical="center" wrapText="1"/>
    </xf>
    <xf numFmtId="184" fontId="50" fillId="0" borderId="1" xfId="8" applyNumberFormat="1" applyFont="1" applyFill="1" applyBorder="1" applyAlignment="1" applyProtection="1">
      <alignment horizontal="center" vertical="center" wrapText="1"/>
    </xf>
    <xf numFmtId="184" fontId="50" fillId="0" borderId="8" xfId="8" applyNumberFormat="1" applyFont="1" applyFill="1" applyBorder="1" applyAlignment="1" applyProtection="1">
      <alignment horizontal="center" vertical="center" wrapText="1"/>
    </xf>
    <xf numFmtId="4" fontId="39" fillId="0" borderId="1" xfId="8" applyNumberFormat="1" applyFont="1" applyFill="1" applyBorder="1" applyAlignment="1" applyProtection="1">
      <alignment horizontal="center" vertical="center" wrapText="1"/>
    </xf>
    <xf numFmtId="4" fontId="22" fillId="0" borderId="1" xfId="8" applyNumberFormat="1" applyFont="1" applyFill="1" applyBorder="1" applyAlignment="1" applyProtection="1">
      <alignment horizontal="center" vertical="center" wrapText="1"/>
      <protection locked="0"/>
    </xf>
    <xf numFmtId="4" fontId="39" fillId="6" borderId="1" xfId="8" applyNumberFormat="1" applyFont="1" applyFill="1" applyBorder="1" applyAlignment="1" applyProtection="1">
      <alignment horizontal="center" vertical="center" wrapText="1"/>
      <protection locked="0"/>
    </xf>
    <xf numFmtId="4" fontId="22" fillId="0" borderId="8" xfId="8" applyNumberFormat="1" applyFont="1" applyFill="1" applyBorder="1" applyAlignment="1" applyProtection="1">
      <alignment horizontal="center" vertical="center" wrapText="1"/>
      <protection locked="0"/>
    </xf>
    <xf numFmtId="4" fontId="39" fillId="6" borderId="8" xfId="8" applyNumberFormat="1" applyFont="1" applyFill="1" applyBorder="1" applyAlignment="1" applyProtection="1">
      <alignment horizontal="center" vertical="center" wrapText="1"/>
      <protection locked="0"/>
    </xf>
    <xf numFmtId="4" fontId="22" fillId="0" borderId="7" xfId="8" applyNumberFormat="1" applyFont="1" applyFill="1" applyBorder="1" applyAlignment="1" applyProtection="1">
      <alignment horizontal="center" vertical="center" wrapText="1"/>
      <protection locked="0"/>
    </xf>
    <xf numFmtId="4" fontId="39" fillId="6" borderId="7" xfId="8" applyNumberFormat="1" applyFont="1" applyFill="1" applyBorder="1" applyAlignment="1" applyProtection="1">
      <alignment horizontal="center" vertical="center" wrapText="1"/>
      <protection locked="0"/>
    </xf>
    <xf numFmtId="49" fontId="44" fillId="6" borderId="4" xfId="8" applyNumberFormat="1" applyFont="1" applyFill="1" applyBorder="1" applyAlignment="1" applyProtection="1">
      <alignment vertical="center"/>
      <protection locked="0"/>
    </xf>
    <xf numFmtId="0" fontId="18" fillId="6" borderId="78" xfId="0" applyFont="1" applyFill="1" applyBorder="1" applyAlignment="1" applyProtection="1">
      <alignment horizontal="left" wrapText="1"/>
      <protection locked="0"/>
    </xf>
    <xf numFmtId="0" fontId="18" fillId="6" borderId="82" xfId="0" applyFont="1" applyFill="1" applyBorder="1" applyAlignment="1" applyProtection="1">
      <alignment horizontal="left" wrapText="1"/>
      <protection locked="0"/>
    </xf>
    <xf numFmtId="3" fontId="74" fillId="6" borderId="1" xfId="13" applyNumberFormat="1" applyFill="1" applyBorder="1" applyAlignment="1" applyProtection="1">
      <alignment horizontal="center"/>
      <protection locked="0"/>
    </xf>
    <xf numFmtId="0" fontId="67" fillId="0" borderId="79" xfId="0" applyFont="1" applyBorder="1"/>
    <xf numFmtId="0" fontId="67" fillId="0" borderId="31" xfId="0" applyFont="1" applyBorder="1"/>
    <xf numFmtId="0" fontId="67" fillId="0" borderId="34" xfId="0" applyFont="1" applyBorder="1" applyAlignment="1">
      <alignment wrapText="1"/>
    </xf>
    <xf numFmtId="0" fontId="67" fillId="6" borderId="43" xfId="0" applyFont="1" applyFill="1" applyBorder="1" applyProtection="1">
      <protection locked="0"/>
    </xf>
    <xf numFmtId="0" fontId="67" fillId="0" borderId="61" xfId="0" applyFont="1" applyFill="1" applyBorder="1" applyProtection="1"/>
    <xf numFmtId="0" fontId="67" fillId="0" borderId="47" xfId="0" applyFont="1" applyBorder="1" applyAlignment="1" applyProtection="1">
      <alignment horizontal="center"/>
    </xf>
    <xf numFmtId="0" fontId="66" fillId="0" borderId="62" xfId="0" applyFont="1" applyBorder="1" applyAlignment="1" applyProtection="1">
      <alignment horizontal="center"/>
    </xf>
    <xf numFmtId="0" fontId="66" fillId="0" borderId="75" xfId="0" applyFont="1" applyBorder="1" applyAlignment="1" applyProtection="1">
      <alignment horizontal="center"/>
    </xf>
    <xf numFmtId="0" fontId="67" fillId="0" borderId="78" xfId="0" applyFont="1" applyFill="1" applyBorder="1" applyProtection="1"/>
    <xf numFmtId="166" fontId="66" fillId="0" borderId="10" xfId="0" applyNumberFormat="1" applyFont="1" applyBorder="1" applyAlignment="1" applyProtection="1">
      <alignment horizontal="right" indent="5"/>
    </xf>
    <xf numFmtId="177" fontId="66" fillId="0" borderId="67" xfId="0" applyNumberFormat="1" applyFont="1" applyBorder="1" applyAlignment="1" applyProtection="1">
      <alignment horizontal="right" indent="5"/>
    </xf>
    <xf numFmtId="177" fontId="66" fillId="0" borderId="46" xfId="0" applyNumberFormat="1" applyFont="1" applyBorder="1" applyAlignment="1" applyProtection="1">
      <alignment horizontal="right" indent="5"/>
    </xf>
    <xf numFmtId="0" fontId="67" fillId="6" borderId="45" xfId="0" applyFont="1" applyFill="1" applyBorder="1" applyProtection="1">
      <protection locked="0"/>
    </xf>
    <xf numFmtId="166" fontId="66" fillId="6" borderId="49" xfId="0" applyNumberFormat="1" applyFont="1" applyFill="1" applyBorder="1" applyAlignment="1" applyProtection="1">
      <alignment horizontal="right" indent="5"/>
      <protection locked="0"/>
    </xf>
    <xf numFmtId="166" fontId="66" fillId="6" borderId="45" xfId="0" applyNumberFormat="1" applyFont="1" applyFill="1" applyBorder="1" applyAlignment="1" applyProtection="1">
      <alignment horizontal="right" indent="5"/>
      <protection locked="0"/>
    </xf>
    <xf numFmtId="2" fontId="0" fillId="6" borderId="1" xfId="8" applyNumberFormat="1" applyFont="1" applyFill="1" applyBorder="1" applyAlignment="1" applyProtection="1">
      <alignment horizontal="center" vertical="center" wrapText="1"/>
      <protection locked="0"/>
    </xf>
    <xf numFmtId="180" fontId="0" fillId="6" borderId="1" xfId="8" applyNumberFormat="1" applyFont="1" applyFill="1" applyBorder="1" applyAlignment="1" applyProtection="1">
      <alignment horizontal="right" vertical="center" wrapText="1" indent="1"/>
      <protection locked="0"/>
    </xf>
    <xf numFmtId="2" fontId="0" fillId="6" borderId="8" xfId="8" applyNumberFormat="1" applyFont="1" applyFill="1" applyBorder="1" applyAlignment="1" applyProtection="1">
      <alignment horizontal="center" vertical="center" wrapText="1"/>
      <protection locked="0"/>
    </xf>
    <xf numFmtId="180" fontId="0" fillId="6" borderId="8" xfId="8" applyNumberFormat="1" applyFont="1" applyFill="1" applyBorder="1" applyAlignment="1" applyProtection="1">
      <alignment horizontal="right" vertical="center" wrapText="1" indent="1"/>
      <protection locked="0"/>
    </xf>
    <xf numFmtId="4" fontId="0" fillId="6" borderId="1" xfId="8" applyNumberFormat="1" applyFont="1" applyFill="1" applyBorder="1" applyAlignment="1" applyProtection="1">
      <alignment horizontal="center" wrapText="1"/>
      <protection locked="0"/>
    </xf>
    <xf numFmtId="180" fontId="0" fillId="6" borderId="1" xfId="8" applyNumberFormat="1" applyFont="1" applyFill="1" applyBorder="1" applyAlignment="1" applyProtection="1">
      <alignment horizontal="right" wrapText="1" indent="1"/>
      <protection locked="0"/>
    </xf>
    <xf numFmtId="4" fontId="0" fillId="6" borderId="1" xfId="8" applyNumberFormat="1" applyFont="1" applyFill="1" applyBorder="1" applyAlignment="1" applyProtection="1">
      <alignment horizontal="center" vertical="center" wrapText="1"/>
      <protection locked="0"/>
    </xf>
    <xf numFmtId="4" fontId="50" fillId="20" borderId="1" xfId="8" applyNumberFormat="1" applyFont="1" applyFill="1" applyBorder="1" applyAlignment="1" applyProtection="1">
      <alignment vertical="center" wrapText="1"/>
    </xf>
    <xf numFmtId="4" fontId="50" fillId="20" borderId="1" xfId="8" applyNumberFormat="1" applyFont="1" applyFill="1" applyBorder="1" applyAlignment="1" applyProtection="1">
      <alignment horizontal="center" vertical="center" wrapText="1"/>
    </xf>
    <xf numFmtId="4" fontId="71" fillId="20" borderId="1" xfId="8" applyNumberFormat="1" applyFont="1" applyFill="1" applyBorder="1" applyAlignment="1" applyProtection="1">
      <alignment vertical="center" wrapText="1"/>
    </xf>
    <xf numFmtId="4" fontId="31" fillId="20" borderId="1" xfId="8" applyNumberFormat="1" applyFont="1" applyFill="1" applyBorder="1" applyAlignment="1" applyProtection="1">
      <alignment horizontal="left" vertical="center" wrapText="1"/>
    </xf>
    <xf numFmtId="4" fontId="50" fillId="15" borderId="1" xfId="8" applyNumberFormat="1" applyFont="1" applyFill="1" applyBorder="1" applyAlignment="1" applyProtection="1">
      <alignment vertical="center" wrapText="1"/>
    </xf>
    <xf numFmtId="4" fontId="50" fillId="15" borderId="1" xfId="8" applyNumberFormat="1" applyFont="1" applyFill="1" applyBorder="1" applyAlignment="1" applyProtection="1">
      <alignment vertical="center" wrapText="1"/>
      <protection locked="0"/>
    </xf>
    <xf numFmtId="4" fontId="50" fillId="15" borderId="30" xfId="8" applyNumberFormat="1" applyFont="1" applyFill="1" applyBorder="1" applyAlignment="1" applyProtection="1">
      <alignment vertical="center" wrapText="1"/>
    </xf>
    <xf numFmtId="4" fontId="11" fillId="0" borderId="1" xfId="8" applyNumberFormat="1" applyFont="1" applyFill="1" applyBorder="1" applyAlignment="1" applyProtection="1">
      <alignment horizontal="right" vertical="center" wrapText="1" indent="1"/>
    </xf>
    <xf numFmtId="4" fontId="74" fillId="7" borderId="1" xfId="13" applyNumberFormat="1" applyFill="1" applyBorder="1" applyAlignment="1" applyProtection="1">
      <alignment horizontal="center"/>
      <protection locked="0"/>
    </xf>
    <xf numFmtId="4" fontId="74" fillId="0" borderId="1" xfId="13" applyNumberFormat="1" applyBorder="1" applyAlignment="1" applyProtection="1">
      <alignment horizontal="center"/>
    </xf>
    <xf numFmtId="4" fontId="74" fillId="0" borderId="1" xfId="13" applyNumberFormat="1" applyFill="1" applyBorder="1" applyAlignment="1" applyProtection="1">
      <alignment horizontal="center"/>
    </xf>
    <xf numFmtId="4" fontId="18" fillId="7" borderId="1" xfId="13" applyNumberFormat="1" applyFont="1" applyFill="1" applyBorder="1" applyAlignment="1" applyProtection="1">
      <alignment horizontal="center"/>
      <protection locked="0"/>
    </xf>
    <xf numFmtId="4" fontId="0" fillId="6" borderId="28" xfId="0" applyNumberFormat="1" applyFill="1" applyBorder="1" applyAlignment="1" applyProtection="1">
      <alignment horizontal="right" indent="6"/>
      <protection locked="0"/>
    </xf>
    <xf numFmtId="4" fontId="66" fillId="6" borderId="28" xfId="0" applyNumberFormat="1" applyFont="1" applyFill="1" applyBorder="1" applyAlignment="1" applyProtection="1">
      <alignment horizontal="right" indent="6"/>
      <protection locked="0"/>
    </xf>
    <xf numFmtId="4" fontId="66" fillId="6" borderId="16" xfId="0" applyNumberFormat="1" applyFont="1" applyFill="1" applyBorder="1" applyAlignment="1" applyProtection="1">
      <alignment horizontal="right" indent="6"/>
      <protection locked="0"/>
    </xf>
    <xf numFmtId="4" fontId="66" fillId="6" borderId="8" xfId="0" applyNumberFormat="1" applyFont="1" applyFill="1" applyBorder="1" applyAlignment="1" applyProtection="1">
      <alignment horizontal="right" indent="6"/>
      <protection locked="0"/>
    </xf>
    <xf numFmtId="177" fontId="66" fillId="0" borderId="48" xfId="0" applyNumberFormat="1" applyFont="1" applyBorder="1" applyAlignment="1" applyProtection="1">
      <alignment horizontal="right" indent="5"/>
    </xf>
    <xf numFmtId="44" fontId="8" fillId="0" borderId="0" xfId="1" applyFont="1" applyFill="1" applyBorder="1" applyAlignment="1" applyProtection="1">
      <alignment horizontal="center" vertical="center"/>
    </xf>
    <xf numFmtId="0" fontId="0" fillId="0" borderId="0" xfId="0" applyAlignment="1">
      <alignment horizontal="center"/>
    </xf>
    <xf numFmtId="0" fontId="57" fillId="16" borderId="7" xfId="8" applyFont="1" applyFill="1" applyBorder="1" applyAlignment="1" applyProtection="1">
      <alignment vertical="center"/>
    </xf>
    <xf numFmtId="0" fontId="57" fillId="16" borderId="8" xfId="8" applyFont="1" applyFill="1" applyBorder="1" applyAlignment="1" applyProtection="1">
      <alignment vertical="center"/>
    </xf>
    <xf numFmtId="0" fontId="22" fillId="0" borderId="56" xfId="8" applyFont="1" applyFill="1" applyBorder="1" applyAlignment="1" applyProtection="1">
      <alignment vertical="center" wrapText="1"/>
    </xf>
    <xf numFmtId="0" fontId="22" fillId="0" borderId="49" xfId="8" applyFont="1" applyFill="1" applyBorder="1" applyAlignment="1" applyProtection="1">
      <alignment vertical="center"/>
    </xf>
    <xf numFmtId="0" fontId="22" fillId="0" borderId="28" xfId="8" applyFont="1" applyFill="1" applyBorder="1" applyAlignment="1" applyProtection="1">
      <alignment vertical="center" wrapText="1"/>
    </xf>
    <xf numFmtId="4" fontId="50" fillId="6" borderId="28" xfId="8" applyNumberFormat="1" applyFont="1" applyFill="1" applyBorder="1" applyAlignment="1" applyProtection="1">
      <alignment vertical="center" wrapText="1"/>
      <protection locked="0"/>
    </xf>
    <xf numFmtId="4" fontId="50" fillId="0" borderId="28" xfId="8" applyNumberFormat="1" applyFont="1" applyFill="1" applyBorder="1" applyAlignment="1" applyProtection="1">
      <alignment vertical="center" wrapText="1"/>
    </xf>
    <xf numFmtId="4" fontId="50" fillId="0" borderId="28" xfId="8" applyNumberFormat="1" applyFont="1" applyFill="1" applyBorder="1" applyAlignment="1" applyProtection="1">
      <alignment horizontal="center" vertical="center" wrapText="1"/>
    </xf>
    <xf numFmtId="4" fontId="71" fillId="6" borderId="28" xfId="8" applyNumberFormat="1" applyFont="1" applyFill="1" applyBorder="1" applyAlignment="1" applyProtection="1">
      <alignment vertical="center" wrapText="1"/>
      <protection locked="0"/>
    </xf>
    <xf numFmtId="4" fontId="31" fillId="6" borderId="28" xfId="8" applyNumberFormat="1" applyFont="1" applyFill="1" applyBorder="1" applyAlignment="1" applyProtection="1">
      <alignment horizontal="left" vertical="center" wrapText="1"/>
      <protection locked="0"/>
    </xf>
    <xf numFmtId="4" fontId="50" fillId="13" borderId="28" xfId="8" applyNumberFormat="1" applyFont="1" applyFill="1" applyBorder="1" applyAlignment="1" applyProtection="1">
      <alignment vertical="center" wrapText="1"/>
      <protection locked="0"/>
    </xf>
    <xf numFmtId="4" fontId="50" fillId="13" borderId="98" xfId="8" applyNumberFormat="1" applyFont="1" applyFill="1" applyBorder="1" applyAlignment="1" applyProtection="1">
      <alignment vertical="center" wrapText="1"/>
    </xf>
    <xf numFmtId="0" fontId="18" fillId="0" borderId="1" xfId="8" applyFont="1" applyFill="1" applyBorder="1" applyAlignment="1" applyProtection="1">
      <alignment horizontal="center" vertical="center" wrapText="1"/>
      <protection locked="0"/>
    </xf>
    <xf numFmtId="4" fontId="51" fillId="6" borderId="1" xfId="8" applyNumberFormat="1" applyFont="1" applyFill="1" applyBorder="1" applyAlignment="1" applyProtection="1">
      <alignment vertical="center" wrapText="1"/>
      <protection locked="0"/>
    </xf>
    <xf numFmtId="0" fontId="50" fillId="0" borderId="1" xfId="8" applyFont="1" applyFill="1" applyBorder="1" applyAlignment="1" applyProtection="1">
      <alignment horizontal="center" vertical="center" wrapText="1"/>
    </xf>
    <xf numFmtId="2" fontId="0" fillId="6" borderId="28" xfId="8" applyNumberFormat="1" applyFont="1" applyFill="1" applyBorder="1" applyAlignment="1" applyProtection="1">
      <alignment horizontal="center" vertical="center" wrapText="1"/>
      <protection locked="0"/>
    </xf>
    <xf numFmtId="180" fontId="0" fillId="6" borderId="28" xfId="8" applyNumberFormat="1" applyFont="1" applyFill="1" applyBorder="1" applyAlignment="1" applyProtection="1">
      <alignment horizontal="right" vertical="center" wrapText="1" indent="1"/>
      <protection locked="0"/>
    </xf>
    <xf numFmtId="49" fontId="18" fillId="0" borderId="4" xfId="8" applyNumberFormat="1" applyFont="1" applyFill="1" applyBorder="1" applyAlignment="1" applyProtection="1">
      <alignment vertical="center"/>
    </xf>
    <xf numFmtId="0" fontId="70" fillId="16" borderId="45" xfId="0" applyFont="1" applyFill="1" applyBorder="1" applyAlignment="1">
      <alignment horizontal="left" vertical="center"/>
    </xf>
    <xf numFmtId="4" fontId="11" fillId="0" borderId="8" xfId="8" applyNumberFormat="1" applyFont="1" applyFill="1" applyBorder="1" applyAlignment="1" applyProtection="1">
      <alignment horizontal="right" vertical="center" wrapText="1" indent="1"/>
    </xf>
    <xf numFmtId="4" fontId="59" fillId="6" borderId="46" xfId="8" applyNumberFormat="1" applyFont="1" applyFill="1" applyBorder="1" applyAlignment="1" applyProtection="1">
      <alignment vertical="center" wrapText="1"/>
      <protection locked="0"/>
    </xf>
    <xf numFmtId="0" fontId="54" fillId="0" borderId="62" xfId="0" applyFont="1" applyFill="1" applyBorder="1" applyAlignment="1" applyProtection="1">
      <alignment horizontal="center" wrapText="1"/>
    </xf>
    <xf numFmtId="0" fontId="54" fillId="0" borderId="75" xfId="0" applyFont="1" applyFill="1" applyBorder="1" applyAlignment="1" applyProtection="1">
      <alignment horizontal="center" vertical="center" wrapText="1"/>
    </xf>
    <xf numFmtId="4" fontId="0" fillId="2" borderId="79" xfId="0" applyNumberFormat="1" applyFont="1" applyFill="1" applyBorder="1" applyAlignment="1" applyProtection="1">
      <alignment horizontal="right" indent="1"/>
    </xf>
    <xf numFmtId="4" fontId="0" fillId="2" borderId="82" xfId="0" applyNumberFormat="1" applyFont="1" applyFill="1" applyBorder="1" applyAlignment="1" applyProtection="1">
      <alignment horizontal="right" vertical="center" indent="1"/>
    </xf>
    <xf numFmtId="4" fontId="11" fillId="2" borderId="79" xfId="0" applyNumberFormat="1" applyFont="1" applyFill="1" applyBorder="1" applyAlignment="1" applyProtection="1">
      <alignment horizontal="right" vertical="center" wrapText="1" indent="1"/>
    </xf>
    <xf numFmtId="4" fontId="0" fillId="2" borderId="81" xfId="0" applyNumberFormat="1" applyFont="1" applyFill="1" applyBorder="1" applyAlignment="1" applyProtection="1">
      <alignment horizontal="right" vertical="center" indent="1"/>
    </xf>
    <xf numFmtId="0" fontId="54" fillId="0" borderId="22" xfId="0" applyFont="1" applyFill="1" applyBorder="1" applyAlignment="1" applyProtection="1">
      <alignment horizontal="center" vertical="center" wrapText="1"/>
    </xf>
    <xf numFmtId="0" fontId="58" fillId="17" borderId="28" xfId="0" applyFont="1" applyFill="1" applyBorder="1" applyAlignment="1" applyProtection="1">
      <alignment vertical="center" wrapText="1"/>
    </xf>
    <xf numFmtId="4" fontId="11" fillId="0" borderId="28" xfId="0" applyNumberFormat="1" applyFont="1" applyFill="1" applyBorder="1" applyAlignment="1" applyProtection="1">
      <alignment horizontal="right" vertical="center" indent="1"/>
    </xf>
    <xf numFmtId="0" fontId="0" fillId="6" borderId="67" xfId="0" applyFont="1" applyFill="1" applyBorder="1" applyProtection="1">
      <protection locked="0"/>
    </xf>
    <xf numFmtId="0" fontId="58" fillId="0" borderId="62" xfId="8" applyFont="1" applyFill="1" applyBorder="1" applyAlignment="1" applyProtection="1">
      <alignment horizontal="center" vertical="center" wrapText="1"/>
      <protection locked="0"/>
    </xf>
    <xf numFmtId="180" fontId="54" fillId="0" borderId="62" xfId="0" applyNumberFormat="1" applyFont="1" applyFill="1" applyBorder="1" applyAlignment="1" applyProtection="1">
      <alignment horizontal="right" vertical="center" wrapText="1" indent="1"/>
      <protection locked="0"/>
    </xf>
    <xf numFmtId="0" fontId="57" fillId="16" borderId="13" xfId="8" applyFont="1" applyFill="1" applyBorder="1" applyAlignment="1" applyProtection="1">
      <alignment vertical="center"/>
    </xf>
    <xf numFmtId="0" fontId="0" fillId="6" borderId="32" xfId="0" applyNumberFormat="1" applyFill="1" applyBorder="1" applyAlignment="1" applyProtection="1">
      <alignment horizontal="left" wrapText="1"/>
      <protection locked="0"/>
    </xf>
    <xf numFmtId="0" fontId="0" fillId="6" borderId="41" xfId="0" applyNumberFormat="1" applyFill="1" applyBorder="1" applyAlignment="1" applyProtection="1">
      <alignment horizontal="left" wrapText="1"/>
      <protection locked="0"/>
    </xf>
    <xf numFmtId="0" fontId="0" fillId="6" borderId="96" xfId="0" applyNumberFormat="1" applyFill="1" applyBorder="1" applyAlignment="1" applyProtection="1">
      <alignment horizontal="left" wrapText="1"/>
      <protection locked="0"/>
    </xf>
    <xf numFmtId="0" fontId="0" fillId="6" borderId="94" xfId="0" applyNumberFormat="1" applyFill="1" applyBorder="1" applyAlignment="1" applyProtection="1">
      <alignment horizontal="left" wrapText="1"/>
      <protection locked="0"/>
    </xf>
    <xf numFmtId="0" fontId="0" fillId="0" borderId="0" xfId="0" applyAlignment="1">
      <alignment horizontal="left"/>
    </xf>
    <xf numFmtId="0" fontId="12" fillId="4" borderId="0" xfId="0" applyNumberFormat="1" applyFont="1" applyFill="1" applyBorder="1" applyAlignment="1">
      <alignment horizontal="center" vertical="center"/>
    </xf>
    <xf numFmtId="0" fontId="18" fillId="0" borderId="1" xfId="8" applyFont="1" applyFill="1" applyBorder="1" applyAlignment="1" applyProtection="1">
      <alignment horizontal="center" vertical="center" wrapText="1"/>
    </xf>
    <xf numFmtId="0" fontId="73" fillId="0" borderId="0" xfId="0" applyFont="1" applyFill="1" applyAlignment="1">
      <alignment vertical="center" wrapText="1"/>
    </xf>
    <xf numFmtId="0" fontId="73" fillId="0" borderId="0" xfId="0" applyFont="1" applyFill="1" applyAlignment="1" applyProtection="1">
      <alignment vertical="center" wrapText="1"/>
    </xf>
    <xf numFmtId="0" fontId="7" fillId="0" borderId="0" xfId="0" applyFont="1" applyFill="1" applyAlignment="1" applyProtection="1">
      <alignment vertical="center" wrapText="1"/>
    </xf>
    <xf numFmtId="0" fontId="7" fillId="0" borderId="0" xfId="0" applyFont="1" applyFill="1" applyAlignment="1" applyProtection="1">
      <alignment vertical="center"/>
    </xf>
    <xf numFmtId="0" fontId="85" fillId="0" borderId="0" xfId="0" applyNumberFormat="1" applyFont="1" applyFill="1" applyBorder="1" applyAlignment="1" applyProtection="1">
      <alignment horizontal="center" vertical="center"/>
    </xf>
    <xf numFmtId="0" fontId="22" fillId="0" borderId="56" xfId="8" applyFont="1" applyFill="1" applyBorder="1" applyAlignment="1" applyProtection="1">
      <alignment horizontal="left" vertical="center"/>
    </xf>
    <xf numFmtId="0" fontId="41" fillId="0" borderId="0" xfId="0" applyFont="1" applyBorder="1" applyAlignment="1" applyProtection="1">
      <alignment horizontal="left"/>
    </xf>
    <xf numFmtId="0" fontId="69" fillId="0" borderId="61" xfId="0" applyFont="1" applyBorder="1" applyAlignment="1" applyProtection="1">
      <alignment horizontal="center"/>
      <protection locked="0"/>
    </xf>
    <xf numFmtId="14" fontId="0" fillId="0" borderId="49" xfId="0" applyNumberFormat="1" applyBorder="1" applyAlignment="1" applyProtection="1">
      <alignment horizontal="center"/>
      <protection locked="0"/>
    </xf>
    <xf numFmtId="14" fontId="0" fillId="0" borderId="43" xfId="0" applyNumberFormat="1" applyBorder="1" applyAlignment="1" applyProtection="1">
      <alignment horizontal="center"/>
      <protection locked="0"/>
    </xf>
    <xf numFmtId="0" fontId="0" fillId="0" borderId="43" xfId="0" applyBorder="1" applyAlignment="1" applyProtection="1">
      <alignment horizontal="center"/>
      <protection locked="0"/>
    </xf>
    <xf numFmtId="0" fontId="0" fillId="0" borderId="45" xfId="0" applyBorder="1" applyAlignment="1" applyProtection="1">
      <alignment horizontal="center"/>
      <protection locked="0"/>
    </xf>
    <xf numFmtId="0" fontId="41" fillId="0" borderId="0" xfId="0" applyFont="1" applyAlignment="1" applyProtection="1"/>
    <xf numFmtId="166" fontId="22" fillId="0" borderId="75" xfId="0" applyNumberFormat="1" applyFont="1" applyBorder="1" applyAlignment="1" applyProtection="1">
      <alignment vertical="center" wrapText="1"/>
    </xf>
    <xf numFmtId="166" fontId="22" fillId="0" borderId="62" xfId="0" applyNumberFormat="1" applyFont="1" applyBorder="1" applyAlignment="1" applyProtection="1">
      <alignment vertical="center"/>
    </xf>
    <xf numFmtId="166" fontId="18" fillId="0" borderId="48" xfId="0" applyNumberFormat="1" applyFont="1" applyFill="1" applyBorder="1" applyProtection="1"/>
    <xf numFmtId="166" fontId="18" fillId="0" borderId="67" xfId="0" applyNumberFormat="1" applyFont="1" applyFill="1" applyBorder="1" applyProtection="1"/>
    <xf numFmtId="166" fontId="18" fillId="0" borderId="60" xfId="0" applyNumberFormat="1" applyFont="1" applyFill="1" applyBorder="1" applyProtection="1"/>
    <xf numFmtId="166" fontId="22" fillId="0" borderId="75" xfId="0" applyNumberFormat="1" applyFont="1" applyFill="1" applyBorder="1" applyAlignment="1" applyProtection="1">
      <alignment vertical="center"/>
    </xf>
    <xf numFmtId="166" fontId="18" fillId="0" borderId="75" xfId="0" applyNumberFormat="1" applyFont="1" applyBorder="1" applyAlignment="1" applyProtection="1">
      <alignment vertical="center"/>
    </xf>
    <xf numFmtId="166" fontId="34" fillId="0" borderId="60" xfId="0" applyNumberFormat="1" applyFont="1" applyBorder="1" applyAlignment="1" applyProtection="1">
      <alignment vertical="center"/>
    </xf>
    <xf numFmtId="166" fontId="0" fillId="0" borderId="57" xfId="0" applyNumberFormat="1" applyFill="1" applyBorder="1" applyProtection="1"/>
    <xf numFmtId="166" fontId="0" fillId="0" borderId="46" xfId="0" applyNumberFormat="1" applyFill="1" applyBorder="1" applyProtection="1"/>
    <xf numFmtId="0" fontId="22" fillId="0" borderId="8" xfId="0" applyFont="1" applyBorder="1" applyAlignment="1" applyProtection="1">
      <alignment horizontal="center" vertical="center" wrapText="1"/>
    </xf>
    <xf numFmtId="166" fontId="22" fillId="0" borderId="8" xfId="0" applyNumberFormat="1" applyFont="1" applyBorder="1" applyAlignment="1" applyProtection="1">
      <alignment horizontal="center" vertical="center" wrapText="1"/>
    </xf>
    <xf numFmtId="0" fontId="7" fillId="0" borderId="0" xfId="0" applyFont="1"/>
    <xf numFmtId="4" fontId="0" fillId="7" borderId="13" xfId="0" applyNumberFormat="1" applyFill="1" applyBorder="1" applyAlignment="1" applyProtection="1">
      <alignment horizontal="right" wrapText="1"/>
      <protection locked="0"/>
    </xf>
    <xf numFmtId="166" fontId="0" fillId="15" borderId="62" xfId="0" applyNumberFormat="1" applyFill="1" applyBorder="1" applyAlignment="1" applyProtection="1">
      <alignment vertical="center"/>
    </xf>
    <xf numFmtId="166" fontId="0" fillId="15" borderId="63" xfId="0" applyNumberFormat="1" applyFill="1" applyBorder="1" applyAlignment="1" applyProtection="1">
      <alignment vertical="center"/>
    </xf>
    <xf numFmtId="166" fontId="18" fillId="15" borderId="62" xfId="0" applyNumberFormat="1" applyFont="1" applyFill="1" applyBorder="1" applyAlignment="1" applyProtection="1">
      <alignment vertical="center"/>
    </xf>
    <xf numFmtId="0" fontId="56" fillId="0" borderId="0" xfId="0" applyFont="1" applyFill="1" applyAlignment="1" applyProtection="1">
      <alignment vertical="center"/>
    </xf>
    <xf numFmtId="164" fontId="5" fillId="0" borderId="0" xfId="2" applyNumberFormat="1" applyFont="1" applyFill="1" applyAlignment="1" applyProtection="1">
      <alignment horizontal="right" indent="2"/>
      <protection locked="0"/>
    </xf>
    <xf numFmtId="10" fontId="2" fillId="3" borderId="0" xfId="0" applyNumberFormat="1" applyFont="1" applyFill="1" applyAlignment="1" applyProtection="1">
      <alignment horizontal="right" indent="2"/>
      <protection locked="0"/>
    </xf>
    <xf numFmtId="166" fontId="5" fillId="0" borderId="0" xfId="2" applyNumberFormat="1" applyFont="1" applyAlignment="1" applyProtection="1">
      <alignment horizontal="right" indent="2"/>
      <protection locked="0"/>
    </xf>
    <xf numFmtId="0" fontId="12" fillId="0" borderId="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xf>
    <xf numFmtId="0" fontId="69" fillId="0" borderId="62" xfId="0" applyFont="1" applyBorder="1" applyAlignment="1" applyProtection="1">
      <alignment horizontal="center"/>
      <protection locked="0"/>
    </xf>
    <xf numFmtId="0" fontId="69" fillId="0" borderId="75" xfId="0" applyFont="1" applyBorder="1" applyAlignment="1" applyProtection="1">
      <alignment horizontal="center"/>
      <protection locked="0"/>
    </xf>
    <xf numFmtId="0" fontId="0" fillId="0" borderId="28" xfId="0" applyBorder="1" applyAlignment="1" applyProtection="1">
      <alignment horizontal="left"/>
      <protection locked="0"/>
    </xf>
    <xf numFmtId="0" fontId="0" fillId="0" borderId="67" xfId="0" applyBorder="1" applyAlignment="1" applyProtection="1">
      <alignment horizontal="left"/>
      <protection locked="0"/>
    </xf>
    <xf numFmtId="0" fontId="0" fillId="0" borderId="1" xfId="0" applyBorder="1" applyAlignment="1" applyProtection="1">
      <alignment horizontal="left"/>
      <protection locked="0"/>
    </xf>
    <xf numFmtId="0" fontId="0" fillId="0" borderId="33" xfId="0" applyBorder="1" applyAlignment="1" applyProtection="1">
      <alignment horizontal="left"/>
      <protection locked="0"/>
    </xf>
    <xf numFmtId="0" fontId="0" fillId="0" borderId="8" xfId="0" applyBorder="1" applyAlignment="1" applyProtection="1">
      <alignment horizontal="left"/>
      <protection locked="0"/>
    </xf>
    <xf numFmtId="0" fontId="0" fillId="0" borderId="46" xfId="0" applyBorder="1" applyAlignment="1" applyProtection="1">
      <alignment horizontal="left"/>
      <protection locked="0"/>
    </xf>
    <xf numFmtId="49" fontId="18" fillId="7" borderId="41" xfId="0" applyNumberFormat="1" applyFont="1" applyFill="1" applyBorder="1" applyAlignment="1" applyProtection="1">
      <alignment horizontal="left" vertical="center" wrapText="1"/>
      <protection locked="0"/>
    </xf>
    <xf numFmtId="49" fontId="18" fillId="7" borderId="3" xfId="0" applyNumberFormat="1" applyFont="1" applyFill="1" applyBorder="1" applyAlignment="1" applyProtection="1">
      <alignment horizontal="left" vertical="center" wrapText="1"/>
      <protection locked="0"/>
    </xf>
    <xf numFmtId="49" fontId="18" fillId="7" borderId="30" xfId="0" applyNumberFormat="1" applyFont="1" applyFill="1" applyBorder="1" applyAlignment="1" applyProtection="1">
      <alignment horizontal="left" vertical="center" wrapText="1"/>
      <protection locked="0"/>
    </xf>
    <xf numFmtId="0" fontId="21" fillId="9" borderId="20" xfId="0" applyFont="1" applyFill="1" applyBorder="1" applyAlignment="1" applyProtection="1">
      <alignment horizontal="center" vertical="center" wrapText="1"/>
      <protection locked="0"/>
    </xf>
    <xf numFmtId="0" fontId="21" fillId="9" borderId="21" xfId="0" applyFont="1" applyFill="1" applyBorder="1" applyAlignment="1" applyProtection="1">
      <alignment horizontal="center" vertical="center"/>
      <protection locked="0"/>
    </xf>
    <xf numFmtId="0" fontId="21" fillId="9" borderId="22" xfId="0" applyFont="1" applyFill="1" applyBorder="1" applyAlignment="1" applyProtection="1">
      <alignment horizontal="center" vertical="center"/>
      <protection locked="0"/>
    </xf>
    <xf numFmtId="49" fontId="30" fillId="7" borderId="41" xfId="5" applyNumberFormat="1" applyFont="1" applyFill="1" applyBorder="1" applyAlignment="1" applyProtection="1">
      <alignment horizontal="left" vertical="center"/>
      <protection locked="0"/>
    </xf>
    <xf numFmtId="49" fontId="30" fillId="7" borderId="3" xfId="5" applyNumberFormat="1" applyFont="1" applyFill="1" applyBorder="1" applyAlignment="1" applyProtection="1">
      <alignment horizontal="left" vertical="center"/>
      <protection locked="0"/>
    </xf>
    <xf numFmtId="49" fontId="30" fillId="7" borderId="30" xfId="5" applyNumberFormat="1" applyFont="1" applyFill="1" applyBorder="1" applyAlignment="1" applyProtection="1">
      <alignment horizontal="left" vertical="center"/>
      <protection locked="0"/>
    </xf>
    <xf numFmtId="0" fontId="22" fillId="7" borderId="3" xfId="0" applyFont="1" applyFill="1" applyBorder="1" applyAlignment="1" applyProtection="1">
      <alignment horizontal="left" vertical="center"/>
      <protection locked="0"/>
    </xf>
    <xf numFmtId="0" fontId="22" fillId="7" borderId="30" xfId="0" applyFont="1" applyFill="1" applyBorder="1" applyAlignment="1" applyProtection="1">
      <alignment horizontal="left" vertical="center"/>
      <protection locked="0"/>
    </xf>
    <xf numFmtId="49" fontId="18" fillId="7" borderId="3" xfId="0" applyNumberFormat="1" applyFont="1" applyFill="1" applyBorder="1" applyAlignment="1" applyProtection="1">
      <alignment horizontal="left" vertical="center"/>
      <protection locked="0"/>
    </xf>
    <xf numFmtId="49" fontId="0" fillId="7" borderId="3" xfId="0" applyNumberFormat="1" applyFill="1" applyBorder="1" applyAlignment="1" applyProtection="1">
      <alignment vertical="center"/>
      <protection locked="0"/>
    </xf>
    <xf numFmtId="49" fontId="0" fillId="7" borderId="30" xfId="0" applyNumberFormat="1" applyFill="1" applyBorder="1" applyAlignment="1" applyProtection="1">
      <alignment vertical="center"/>
      <protection locked="0"/>
    </xf>
    <xf numFmtId="49" fontId="18" fillId="7" borderId="4" xfId="0" applyNumberFormat="1" applyFont="1" applyFill="1" applyBorder="1" applyAlignment="1" applyProtection="1">
      <alignment horizontal="left" vertical="center"/>
      <protection locked="0"/>
    </xf>
    <xf numFmtId="49" fontId="18" fillId="7" borderId="35" xfId="0" applyNumberFormat="1" applyFont="1" applyFill="1" applyBorder="1" applyAlignment="1" applyProtection="1">
      <alignment horizontal="left" vertical="center"/>
      <protection locked="0"/>
    </xf>
    <xf numFmtId="49" fontId="0" fillId="7" borderId="35" xfId="0" applyNumberFormat="1" applyFill="1" applyBorder="1" applyAlignment="1" applyProtection="1">
      <alignment vertical="center"/>
      <protection locked="0"/>
    </xf>
    <xf numFmtId="49" fontId="0" fillId="7" borderId="36" xfId="0" applyNumberFormat="1" applyFill="1" applyBorder="1" applyAlignment="1" applyProtection="1">
      <alignment vertical="center"/>
      <protection locked="0"/>
    </xf>
    <xf numFmtId="49" fontId="18" fillId="7" borderId="40" xfId="0" applyNumberFormat="1" applyFont="1" applyFill="1" applyBorder="1" applyAlignment="1" applyProtection="1">
      <alignment horizontal="left" vertical="center"/>
      <protection locked="0"/>
    </xf>
    <xf numFmtId="49" fontId="0" fillId="7" borderId="26" xfId="0" applyNumberFormat="1" applyFill="1" applyBorder="1" applyAlignment="1" applyProtection="1">
      <alignment vertical="center"/>
      <protection locked="0"/>
    </xf>
    <xf numFmtId="49" fontId="0" fillId="7" borderId="27" xfId="0" applyNumberFormat="1" applyFill="1" applyBorder="1" applyAlignment="1" applyProtection="1">
      <alignment vertical="center"/>
      <protection locked="0"/>
    </xf>
    <xf numFmtId="49" fontId="18" fillId="7" borderId="41" xfId="0" applyNumberFormat="1" applyFont="1" applyFill="1" applyBorder="1" applyAlignment="1" applyProtection="1">
      <alignment horizontal="left" vertical="center"/>
      <protection locked="0"/>
    </xf>
    <xf numFmtId="0" fontId="21" fillId="9" borderId="37" xfId="0" applyFont="1" applyFill="1" applyBorder="1" applyAlignment="1" applyProtection="1">
      <alignment horizontal="left" vertical="center"/>
    </xf>
    <xf numFmtId="0" fontId="21" fillId="9" borderId="39" xfId="0" applyFont="1" applyFill="1" applyBorder="1" applyAlignment="1" applyProtection="1">
      <alignment horizontal="left" vertical="center"/>
    </xf>
    <xf numFmtId="0" fontId="18" fillId="0" borderId="19" xfId="0" applyFont="1" applyFill="1" applyBorder="1" applyAlignment="1" applyProtection="1">
      <alignment horizontal="left" vertical="top" wrapText="1"/>
    </xf>
    <xf numFmtId="0" fontId="18" fillId="0" borderId="42" xfId="0" applyFont="1" applyFill="1" applyBorder="1" applyAlignment="1" applyProtection="1">
      <alignment horizontal="left" vertical="top" wrapText="1"/>
    </xf>
    <xf numFmtId="49" fontId="18" fillId="7" borderId="34" xfId="0" applyNumberFormat="1" applyFont="1" applyFill="1" applyBorder="1" applyAlignment="1" applyProtection="1">
      <alignment horizontal="left" vertical="center" wrapText="1"/>
      <protection locked="0"/>
    </xf>
    <xf numFmtId="49" fontId="18" fillId="7" borderId="35" xfId="0" applyNumberFormat="1" applyFont="1" applyFill="1" applyBorder="1" applyAlignment="1" applyProtection="1">
      <alignment horizontal="left" vertical="center" wrapText="1"/>
      <protection locked="0"/>
    </xf>
    <xf numFmtId="49" fontId="18" fillId="7" borderId="36" xfId="0" applyNumberFormat="1" applyFont="1" applyFill="1" applyBorder="1" applyAlignment="1" applyProtection="1">
      <alignment horizontal="left" vertical="center" wrapText="1"/>
      <protection locked="0"/>
    </xf>
    <xf numFmtId="49" fontId="18" fillId="2" borderId="19" xfId="0" applyNumberFormat="1" applyFont="1" applyFill="1" applyBorder="1" applyAlignment="1" applyProtection="1">
      <alignment horizontal="left" vertical="center" wrapText="1"/>
    </xf>
    <xf numFmtId="49" fontId="18" fillId="2" borderId="42" xfId="0" applyNumberFormat="1" applyFont="1" applyFill="1" applyBorder="1" applyAlignment="1" applyProtection="1">
      <alignment horizontal="left" vertical="center" wrapText="1"/>
    </xf>
    <xf numFmtId="49" fontId="18" fillId="7" borderId="2" xfId="0" applyNumberFormat="1" applyFont="1" applyFill="1" applyBorder="1" applyAlignment="1" applyProtection="1">
      <alignment horizontal="left" vertical="center" wrapText="1"/>
      <protection locked="0"/>
    </xf>
    <xf numFmtId="49" fontId="0" fillId="7" borderId="3" xfId="0" applyNumberFormat="1" applyFill="1" applyBorder="1" applyAlignment="1" applyProtection="1">
      <alignment horizontal="left" vertical="center" wrapText="1"/>
      <protection locked="0"/>
    </xf>
    <xf numFmtId="49" fontId="0" fillId="7" borderId="30" xfId="0" applyNumberFormat="1" applyFill="1" applyBorder="1" applyAlignment="1" applyProtection="1">
      <alignment horizontal="left" vertical="center" wrapText="1"/>
      <protection locked="0"/>
    </xf>
    <xf numFmtId="0" fontId="3" fillId="0" borderId="7" xfId="0" applyFont="1" applyFill="1" applyBorder="1" applyAlignment="1">
      <alignment horizontal="center" wrapText="1"/>
    </xf>
    <xf numFmtId="0" fontId="3" fillId="0" borderId="28" xfId="0" applyFont="1" applyFill="1" applyBorder="1" applyAlignment="1">
      <alignment horizontal="center"/>
    </xf>
    <xf numFmtId="176" fontId="3" fillId="0" borderId="58" xfId="0" applyNumberFormat="1" applyFont="1" applyFill="1" applyBorder="1" applyAlignment="1">
      <alignment horizontal="center" vertical="center"/>
    </xf>
    <xf numFmtId="176" fontId="3" fillId="0" borderId="67" xfId="0" applyNumberFormat="1" applyFont="1" applyFill="1" applyBorder="1" applyAlignment="1">
      <alignment horizontal="center" vertical="center"/>
    </xf>
    <xf numFmtId="0" fontId="22" fillId="0" borderId="34" xfId="0" applyFont="1" applyFill="1" applyBorder="1" applyAlignment="1" applyProtection="1">
      <alignment horizontal="left" vertical="center" wrapText="1"/>
    </xf>
    <xf numFmtId="0" fontId="22" fillId="0" borderId="35" xfId="0" applyFont="1" applyFill="1" applyBorder="1" applyAlignment="1" applyProtection="1">
      <alignment horizontal="left" vertical="center" wrapText="1"/>
    </xf>
    <xf numFmtId="0" fontId="22" fillId="0" borderId="13" xfId="0" applyFont="1" applyFill="1" applyBorder="1" applyAlignment="1" applyProtection="1">
      <alignment horizontal="left" vertical="center" wrapText="1"/>
    </xf>
    <xf numFmtId="0" fontId="21" fillId="0" borderId="40" xfId="0" applyFont="1" applyFill="1" applyBorder="1" applyAlignment="1" applyProtection="1">
      <alignment horizontal="center" vertical="center"/>
    </xf>
    <xf numFmtId="0" fontId="21" fillId="0" borderId="26" xfId="0" applyFont="1" applyFill="1" applyBorder="1" applyAlignment="1" applyProtection="1">
      <alignment horizontal="center" vertical="center"/>
    </xf>
    <xf numFmtId="0" fontId="21" fillId="0" borderId="27" xfId="0" applyFont="1" applyFill="1" applyBorder="1" applyAlignment="1" applyProtection="1">
      <alignment horizontal="center" vertical="center"/>
    </xf>
    <xf numFmtId="0" fontId="80" fillId="0" borderId="11" xfId="0" applyFont="1" applyBorder="1" applyAlignment="1" applyProtection="1">
      <alignment horizontal="left" vertical="center" wrapText="1"/>
    </xf>
    <xf numFmtId="0" fontId="80" fillId="0" borderId="97" xfId="0" applyFont="1" applyBorder="1" applyAlignment="1">
      <alignment horizontal="left" vertical="center" wrapText="1"/>
    </xf>
    <xf numFmtId="0" fontId="0" fillId="0" borderId="12" xfId="0" applyBorder="1" applyAlignment="1" applyProtection="1">
      <alignment horizontal="center" vertical="center" wrapText="1"/>
    </xf>
    <xf numFmtId="0" fontId="0" fillId="0" borderId="36" xfId="0" applyBorder="1" applyAlignment="1" applyProtection="1">
      <alignment horizontal="center" vertical="center" wrapText="1"/>
    </xf>
    <xf numFmtId="0" fontId="67" fillId="0" borderId="21" xfId="0" applyFont="1" applyFill="1" applyBorder="1" applyAlignment="1" applyProtection="1">
      <alignment horizontal="center" vertical="center"/>
    </xf>
    <xf numFmtId="0" fontId="67" fillId="0" borderId="22" xfId="0" applyFont="1" applyFill="1" applyBorder="1" applyAlignment="1" applyProtection="1">
      <alignment horizontal="center" vertical="center"/>
    </xf>
    <xf numFmtId="0" fontId="18" fillId="0" borderId="0" xfId="0" applyFont="1" applyFill="1" applyBorder="1" applyAlignment="1" applyProtection="1"/>
    <xf numFmtId="49" fontId="20" fillId="0" borderId="9" xfId="0" applyNumberFormat="1" applyFont="1" applyFill="1" applyBorder="1" applyAlignment="1" applyProtection="1">
      <alignment horizontal="left"/>
    </xf>
    <xf numFmtId="0" fontId="0" fillId="0" borderId="9" xfId="0" applyNumberFormat="1" applyBorder="1" applyAlignment="1" applyProtection="1">
      <alignment horizontal="left"/>
    </xf>
    <xf numFmtId="0" fontId="0" fillId="0" borderId="10" xfId="0" applyNumberFormat="1" applyBorder="1" applyAlignment="1" applyProtection="1">
      <alignment horizontal="left"/>
    </xf>
    <xf numFmtId="49" fontId="20" fillId="0" borderId="3" xfId="0" applyNumberFormat="1" applyFont="1" applyFill="1" applyBorder="1" applyAlignment="1" applyProtection="1">
      <alignment horizontal="left"/>
    </xf>
    <xf numFmtId="0" fontId="0" fillId="0" borderId="3" xfId="0" applyNumberFormat="1" applyBorder="1" applyAlignment="1" applyProtection="1">
      <alignment horizontal="left"/>
    </xf>
    <xf numFmtId="0" fontId="0" fillId="0" borderId="4" xfId="0" applyNumberFormat="1" applyBorder="1" applyAlignment="1" applyProtection="1">
      <alignment horizontal="left"/>
    </xf>
    <xf numFmtId="0" fontId="18" fillId="0" borderId="0"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18" fillId="0" borderId="20" xfId="0" applyFont="1" applyFill="1" applyBorder="1" applyAlignment="1" applyProtection="1"/>
    <xf numFmtId="0" fontId="18" fillId="0" borderId="21" xfId="0" applyFont="1" applyBorder="1" applyAlignment="1" applyProtection="1"/>
    <xf numFmtId="0" fontId="18" fillId="0" borderId="22" xfId="0" applyFont="1" applyBorder="1" applyAlignment="1" applyProtection="1"/>
    <xf numFmtId="0" fontId="19" fillId="0" borderId="0" xfId="0" applyFont="1" applyFill="1" applyBorder="1" applyAlignment="1" applyProtection="1">
      <alignment wrapText="1"/>
    </xf>
    <xf numFmtId="0" fontId="18" fillId="0" borderId="0" xfId="0" applyFont="1" applyFill="1" applyBorder="1" applyAlignment="1" applyProtection="1">
      <alignment wrapText="1"/>
    </xf>
    <xf numFmtId="49" fontId="21" fillId="0" borderId="0" xfId="0" applyNumberFormat="1" applyFont="1" applyFill="1" applyBorder="1" applyAlignment="1" applyProtection="1">
      <alignment horizontal="center" vertical="center"/>
    </xf>
    <xf numFmtId="0" fontId="18" fillId="0" borderId="0" xfId="0" applyFont="1" applyAlignment="1" applyProtection="1">
      <alignment horizontal="center" vertical="center"/>
    </xf>
    <xf numFmtId="0" fontId="21" fillId="0" borderId="0" xfId="0" applyFont="1" applyFill="1" applyBorder="1" applyAlignment="1" applyProtection="1"/>
    <xf numFmtId="0" fontId="21" fillId="0" borderId="0" xfId="0" applyFont="1" applyBorder="1" applyAlignment="1" applyProtection="1"/>
    <xf numFmtId="0" fontId="0" fillId="0" borderId="3" xfId="0" applyFill="1" applyBorder="1" applyAlignment="1" applyProtection="1">
      <alignment horizontal="center"/>
    </xf>
    <xf numFmtId="0" fontId="0" fillId="0" borderId="4" xfId="0" applyFill="1" applyBorder="1" applyAlignment="1" applyProtection="1">
      <alignment horizontal="center"/>
    </xf>
    <xf numFmtId="49" fontId="20" fillId="6" borderId="2" xfId="0" applyNumberFormat="1" applyFont="1" applyFill="1" applyBorder="1" applyAlignment="1" applyProtection="1">
      <alignment horizontal="center"/>
      <protection locked="0"/>
    </xf>
    <xf numFmtId="49" fontId="20" fillId="6" borderId="3" xfId="0" applyNumberFormat="1" applyFont="1" applyFill="1" applyBorder="1" applyAlignment="1" applyProtection="1">
      <alignment horizontal="center"/>
      <protection locked="0"/>
    </xf>
    <xf numFmtId="49" fontId="20" fillId="6" borderId="4" xfId="0" applyNumberFormat="1" applyFont="1" applyFill="1" applyBorder="1" applyAlignment="1" applyProtection="1">
      <alignment horizontal="center"/>
      <protection locked="0"/>
    </xf>
    <xf numFmtId="0" fontId="0" fillId="6" borderId="2"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23" fillId="0" borderId="17" xfId="0" applyFont="1" applyFill="1" applyBorder="1" applyAlignment="1" applyProtection="1"/>
    <xf numFmtId="49" fontId="18" fillId="0" borderId="3" xfId="0" applyNumberFormat="1" applyFont="1" applyFill="1" applyBorder="1" applyAlignment="1" applyProtection="1">
      <alignment horizontal="left" vertical="center"/>
    </xf>
    <xf numFmtId="49" fontId="18" fillId="0" borderId="4" xfId="0" applyNumberFormat="1" applyFont="1" applyFill="1" applyBorder="1" applyAlignment="1" applyProtection="1">
      <alignment horizontal="left" vertical="center"/>
    </xf>
    <xf numFmtId="49" fontId="20" fillId="0" borderId="3" xfId="0" applyNumberFormat="1" applyFont="1" applyFill="1" applyBorder="1" applyAlignment="1" applyProtection="1">
      <alignment horizontal="left" wrapText="1"/>
    </xf>
    <xf numFmtId="0" fontId="20" fillId="0" borderId="3" xfId="0" applyNumberFormat="1" applyFont="1" applyFill="1" applyBorder="1" applyAlignment="1" applyProtection="1">
      <alignment horizontal="left" wrapText="1"/>
    </xf>
    <xf numFmtId="0" fontId="20" fillId="0" borderId="4" xfId="0" applyNumberFormat="1" applyFont="1" applyFill="1" applyBorder="1" applyAlignment="1" applyProtection="1">
      <alignment horizontal="left" wrapText="1"/>
    </xf>
    <xf numFmtId="0" fontId="20" fillId="7" borderId="9" xfId="0" applyFont="1" applyFill="1" applyBorder="1" applyAlignment="1" applyProtection="1">
      <alignment horizontal="center"/>
      <protection locked="0"/>
    </xf>
    <xf numFmtId="0" fontId="20" fillId="7" borderId="10" xfId="0" applyFont="1" applyFill="1" applyBorder="1" applyAlignment="1" applyProtection="1">
      <alignment horizontal="center"/>
      <protection locked="0"/>
    </xf>
    <xf numFmtId="0" fontId="18" fillId="0" borderId="0" xfId="0" applyFont="1" applyBorder="1" applyAlignment="1" applyProtection="1"/>
    <xf numFmtId="0" fontId="0" fillId="0" borderId="3" xfId="0" applyNumberFormat="1" applyBorder="1" applyAlignment="1" applyProtection="1">
      <alignment horizontal="left" wrapText="1"/>
    </xf>
    <xf numFmtId="0" fontId="0" fillId="0" borderId="4" xfId="0" applyNumberFormat="1" applyBorder="1" applyAlignment="1" applyProtection="1">
      <alignment horizontal="left" wrapText="1"/>
    </xf>
    <xf numFmtId="0" fontId="18" fillId="0" borderId="0" xfId="0" applyFont="1" applyFill="1" applyBorder="1" applyAlignment="1" applyProtection="1">
      <alignment vertical="center" wrapText="1"/>
    </xf>
    <xf numFmtId="0" fontId="18" fillId="0" borderId="0" xfId="0" applyFont="1" applyBorder="1" applyAlignment="1" applyProtection="1">
      <alignment vertical="center" wrapText="1"/>
    </xf>
    <xf numFmtId="0" fontId="21" fillId="18" borderId="11" xfId="11" applyFont="1" applyFill="1" applyBorder="1" applyAlignment="1">
      <alignment horizontal="center" vertical="top" wrapText="1"/>
    </xf>
    <xf numFmtId="0" fontId="21" fillId="18" borderId="17" xfId="11" applyFont="1" applyFill="1" applyBorder="1" applyAlignment="1">
      <alignment horizontal="center" vertical="top" wrapText="1"/>
    </xf>
    <xf numFmtId="0" fontId="21" fillId="18" borderId="14" xfId="11" applyFont="1" applyFill="1" applyBorder="1" applyAlignment="1">
      <alignment horizontal="center" vertical="top" wrapText="1"/>
    </xf>
    <xf numFmtId="0" fontId="21" fillId="18" borderId="23" xfId="11" applyFont="1" applyFill="1" applyBorder="1" applyAlignment="1">
      <alignment horizontal="center" vertical="top" wrapText="1"/>
    </xf>
    <xf numFmtId="0" fontId="21" fillId="18" borderId="9" xfId="11" applyFont="1" applyFill="1" applyBorder="1" applyAlignment="1">
      <alignment horizontal="center" vertical="top" wrapText="1"/>
    </xf>
    <xf numFmtId="0" fontId="21" fillId="18" borderId="10" xfId="11" applyFont="1" applyFill="1" applyBorder="1" applyAlignment="1">
      <alignment horizontal="center" vertical="top" wrapText="1"/>
    </xf>
    <xf numFmtId="0" fontId="0" fillId="6" borderId="1" xfId="0" applyFill="1" applyBorder="1" applyAlignment="1" applyProtection="1">
      <alignment horizontal="center"/>
      <protection locked="0"/>
    </xf>
    <xf numFmtId="0" fontId="0" fillId="6" borderId="13" xfId="0" applyFill="1" applyBorder="1" applyAlignment="1" applyProtection="1">
      <alignment horizontal="center"/>
      <protection locked="0"/>
    </xf>
    <xf numFmtId="0" fontId="0" fillId="6" borderId="8" xfId="0" applyFill="1" applyBorder="1" applyAlignment="1" applyProtection="1">
      <alignment horizontal="center"/>
      <protection locked="0"/>
    </xf>
    <xf numFmtId="0" fontId="0" fillId="3" borderId="0" xfId="0" applyFill="1" applyAlignment="1" applyProtection="1">
      <alignment horizontal="right"/>
    </xf>
    <xf numFmtId="0" fontId="7" fillId="3" borderId="0" xfId="0" applyFont="1" applyFill="1" applyAlignment="1" applyProtection="1">
      <alignment horizontal="left"/>
    </xf>
    <xf numFmtId="0" fontId="0" fillId="6" borderId="66" xfId="0" applyFill="1" applyBorder="1" applyAlignment="1" applyProtection="1">
      <alignment horizontal="left"/>
      <protection locked="0"/>
    </xf>
    <xf numFmtId="0" fontId="0" fillId="6" borderId="51" xfId="0" applyFill="1" applyBorder="1" applyAlignment="1" applyProtection="1">
      <alignment horizontal="left"/>
      <protection locked="0"/>
    </xf>
    <xf numFmtId="0" fontId="0" fillId="3" borderId="18" xfId="0" applyFill="1" applyBorder="1" applyAlignment="1" applyProtection="1">
      <alignment horizontal="center"/>
    </xf>
    <xf numFmtId="0" fontId="0" fillId="3" borderId="57" xfId="0" applyFill="1" applyBorder="1" applyAlignment="1" applyProtection="1">
      <alignment horizontal="center"/>
    </xf>
    <xf numFmtId="0" fontId="70" fillId="17" borderId="43" xfId="0" applyFont="1" applyFill="1" applyBorder="1" applyAlignment="1">
      <alignment horizontal="center" vertical="center" wrapText="1"/>
    </xf>
    <xf numFmtId="0" fontId="70" fillId="17" borderId="43" xfId="0" applyFont="1" applyFill="1" applyBorder="1" applyAlignment="1">
      <alignment horizontal="center" vertical="center"/>
    </xf>
    <xf numFmtId="0" fontId="70" fillId="17" borderId="45" xfId="0" applyFont="1" applyFill="1" applyBorder="1" applyAlignment="1">
      <alignment horizontal="center" vertical="center"/>
    </xf>
    <xf numFmtId="0" fontId="70" fillId="16" borderId="43" xfId="0" applyFont="1" applyFill="1" applyBorder="1" applyAlignment="1">
      <alignment horizontal="left" vertical="center" wrapText="1"/>
    </xf>
    <xf numFmtId="0" fontId="70" fillId="16" borderId="43" xfId="0" applyFont="1" applyFill="1" applyBorder="1" applyAlignment="1">
      <alignment horizontal="left" vertical="center"/>
    </xf>
    <xf numFmtId="0" fontId="70" fillId="16" borderId="68" xfId="0" applyFont="1" applyFill="1" applyBorder="1" applyAlignment="1">
      <alignment horizontal="left" vertical="center"/>
    </xf>
    <xf numFmtId="0" fontId="83" fillId="0" borderId="20" xfId="0" applyFont="1" applyBorder="1" applyAlignment="1">
      <alignment horizontal="center"/>
    </xf>
    <xf numFmtId="0" fontId="83" fillId="0" borderId="21" xfId="0" applyFont="1" applyBorder="1" applyAlignment="1">
      <alignment horizontal="center"/>
    </xf>
    <xf numFmtId="0" fontId="83" fillId="0" borderId="22" xfId="0" applyFont="1" applyBorder="1" applyAlignment="1">
      <alignment horizontal="center"/>
    </xf>
    <xf numFmtId="49" fontId="54" fillId="16" borderId="20" xfId="0" applyNumberFormat="1" applyFont="1" applyFill="1" applyBorder="1" applyAlignment="1" applyProtection="1">
      <alignment horizontal="center" vertical="center" wrapText="1"/>
    </xf>
    <xf numFmtId="49" fontId="54" fillId="16" borderId="47" xfId="0" applyNumberFormat="1" applyFont="1" applyFill="1" applyBorder="1" applyAlignment="1" applyProtection="1">
      <alignment horizontal="center" vertical="center" wrapText="1"/>
    </xf>
    <xf numFmtId="49" fontId="56" fillId="16" borderId="40" xfId="0" applyNumberFormat="1" applyFont="1" applyFill="1" applyBorder="1" applyAlignment="1" applyProtection="1">
      <alignment horizontal="left" vertical="center" wrapText="1"/>
    </xf>
    <xf numFmtId="49" fontId="56" fillId="16" borderId="66" xfId="0" applyNumberFormat="1" applyFont="1" applyFill="1" applyBorder="1" applyAlignment="1" applyProtection="1">
      <alignment horizontal="left" vertical="center" wrapText="1"/>
    </xf>
    <xf numFmtId="49" fontId="56" fillId="17" borderId="40" xfId="0" applyNumberFormat="1" applyFont="1" applyFill="1" applyBorder="1" applyAlignment="1" applyProtection="1">
      <alignment horizontal="left" vertical="center" wrapText="1"/>
    </xf>
    <xf numFmtId="49" fontId="56" fillId="17" borderId="66" xfId="0" applyNumberFormat="1" applyFont="1" applyFill="1" applyBorder="1" applyAlignment="1" applyProtection="1">
      <alignment horizontal="left" vertical="center" wrapText="1"/>
    </xf>
    <xf numFmtId="0" fontId="70" fillId="16" borderId="68" xfId="0" applyFont="1" applyFill="1" applyBorder="1" applyAlignment="1">
      <alignment horizontal="center" vertical="center"/>
    </xf>
    <xf numFmtId="0" fontId="70" fillId="16" borderId="56" xfId="0" applyFont="1" applyFill="1" applyBorder="1" applyAlignment="1">
      <alignment horizontal="center" vertical="center"/>
    </xf>
    <xf numFmtId="0" fontId="70" fillId="16" borderId="49" xfId="0" applyFont="1" applyFill="1" applyBorder="1" applyAlignment="1">
      <alignment horizontal="center" vertical="center"/>
    </xf>
    <xf numFmtId="0" fontId="83" fillId="0" borderId="0" xfId="0" applyFont="1" applyAlignment="1">
      <alignment horizontal="center"/>
    </xf>
    <xf numFmtId="0" fontId="3" fillId="0" borderId="42" xfId="0" applyFont="1" applyBorder="1" applyAlignment="1" applyProtection="1">
      <alignment horizontal="center"/>
    </xf>
    <xf numFmtId="0" fontId="70" fillId="17" borderId="49" xfId="0" applyFont="1" applyFill="1" applyBorder="1" applyAlignment="1">
      <alignment horizontal="center" vertical="center" wrapText="1"/>
    </xf>
    <xf numFmtId="49" fontId="56" fillId="17" borderId="20" xfId="0" applyNumberFormat="1" applyFont="1" applyFill="1" applyBorder="1" applyAlignment="1" applyProtection="1">
      <alignment horizontal="left" vertical="center" wrapText="1"/>
    </xf>
    <xf numFmtId="49" fontId="56" fillId="17" borderId="47" xfId="0" applyNumberFormat="1" applyFont="1" applyFill="1" applyBorder="1" applyAlignment="1" applyProtection="1">
      <alignment horizontal="left" vertical="center" wrapText="1"/>
    </xf>
    <xf numFmtId="0" fontId="70" fillId="16" borderId="56" xfId="0" applyFont="1" applyFill="1" applyBorder="1" applyAlignment="1">
      <alignment horizontal="left" vertical="center"/>
    </xf>
    <xf numFmtId="0" fontId="70" fillId="16" borderId="49" xfId="0" applyFont="1" applyFill="1" applyBorder="1" applyAlignment="1">
      <alignment horizontal="left" vertical="center"/>
    </xf>
    <xf numFmtId="49" fontId="75" fillId="0" borderId="0" xfId="13" applyNumberFormat="1" applyFont="1" applyFill="1" applyBorder="1" applyAlignment="1" applyProtection="1">
      <alignment horizontal="center"/>
    </xf>
    <xf numFmtId="0" fontId="22" fillId="0" borderId="0" xfId="13" applyFont="1" applyAlignment="1" applyProtection="1">
      <alignment horizontal="center"/>
    </xf>
    <xf numFmtId="0" fontId="31" fillId="0" borderId="0" xfId="13" applyFont="1" applyAlignment="1" applyProtection="1">
      <alignment horizontal="center"/>
    </xf>
    <xf numFmtId="0" fontId="22" fillId="0" borderId="14" xfId="13" applyFont="1" applyBorder="1" applyAlignment="1" applyProtection="1">
      <alignment horizontal="center" vertical="top"/>
    </xf>
    <xf numFmtId="0" fontId="22" fillId="0" borderId="10" xfId="13" applyFont="1" applyBorder="1" applyAlignment="1" applyProtection="1">
      <alignment vertical="top"/>
    </xf>
    <xf numFmtId="0" fontId="22" fillId="0" borderId="2" xfId="13" applyFont="1" applyBorder="1" applyAlignment="1" applyProtection="1">
      <alignment horizontal="center"/>
    </xf>
    <xf numFmtId="0" fontId="22" fillId="0" borderId="4" xfId="13" applyFont="1" applyBorder="1" applyAlignment="1" applyProtection="1">
      <alignment horizontal="center"/>
    </xf>
    <xf numFmtId="0" fontId="28" fillId="0" borderId="53" xfId="0" applyFont="1" applyBorder="1" applyAlignment="1" applyProtection="1">
      <alignment horizontal="center" vertical="center" wrapText="1"/>
    </xf>
    <xf numFmtId="0" fontId="28" fillId="0" borderId="57" xfId="0" applyFont="1" applyBorder="1" applyAlignment="1" applyProtection="1">
      <alignment horizontal="center" vertical="center" wrapText="1"/>
    </xf>
    <xf numFmtId="166" fontId="33" fillId="0" borderId="12" xfId="0" applyNumberFormat="1" applyFont="1" applyFill="1" applyBorder="1" applyAlignment="1" applyProtection="1">
      <alignment horizontal="left"/>
    </xf>
    <xf numFmtId="166" fontId="33" fillId="0" borderId="35" xfId="0" applyNumberFormat="1" applyFont="1" applyFill="1" applyBorder="1" applyAlignment="1" applyProtection="1">
      <alignment horizontal="left"/>
    </xf>
    <xf numFmtId="0" fontId="22" fillId="0" borderId="37" xfId="0" applyFont="1" applyBorder="1" applyAlignment="1" applyProtection="1">
      <alignment horizontal="left" wrapText="1"/>
    </xf>
    <xf numFmtId="0" fontId="22" fillId="0" borderId="44" xfId="0" applyFont="1" applyBorder="1" applyAlignment="1" applyProtection="1">
      <alignment horizontal="left" wrapText="1"/>
    </xf>
    <xf numFmtId="0" fontId="22" fillId="0" borderId="24" xfId="0" applyFont="1" applyBorder="1" applyAlignment="1" applyProtection="1">
      <alignment horizontal="center" vertical="center" wrapText="1"/>
    </xf>
    <xf numFmtId="0" fontId="18" fillId="0" borderId="56" xfId="0" applyFont="1" applyBorder="1" applyAlignment="1" applyProtection="1">
      <alignment horizontal="center" vertical="center" wrapText="1"/>
    </xf>
    <xf numFmtId="0" fontId="22" fillId="0" borderId="53" xfId="0" applyFont="1" applyBorder="1" applyAlignment="1" applyProtection="1">
      <alignment wrapText="1"/>
    </xf>
    <xf numFmtId="0" fontId="0" fillId="0" borderId="57" xfId="0" applyBorder="1"/>
    <xf numFmtId="0" fontId="28" fillId="0" borderId="53" xfId="0" applyFont="1" applyBorder="1" applyAlignment="1" applyProtection="1">
      <alignment horizontal="left" vertical="center" wrapText="1"/>
    </xf>
    <xf numFmtId="0" fontId="28" fillId="0" borderId="57" xfId="0" applyFont="1" applyBorder="1" applyAlignment="1" applyProtection="1">
      <alignment horizontal="left" vertical="center" wrapText="1"/>
    </xf>
    <xf numFmtId="0" fontId="22" fillId="0" borderId="25" xfId="0" applyFont="1" applyBorder="1" applyAlignment="1" applyProtection="1">
      <alignment horizontal="left" wrapText="1"/>
    </xf>
    <xf numFmtId="0" fontId="22" fillId="0" borderId="26" xfId="0" applyFont="1" applyBorder="1" applyAlignment="1" applyProtection="1">
      <alignment horizontal="left" wrapText="1"/>
    </xf>
    <xf numFmtId="0" fontId="22" fillId="0" borderId="27" xfId="0" applyFont="1" applyBorder="1" applyAlignment="1" applyProtection="1">
      <alignment horizontal="left" wrapText="1"/>
    </xf>
    <xf numFmtId="0" fontId="0" fillId="0" borderId="0" xfId="0" applyAlignment="1">
      <alignment horizontal="center"/>
    </xf>
    <xf numFmtId="0" fontId="41" fillId="0" borderId="0" xfId="0" applyFont="1" applyBorder="1" applyAlignment="1" applyProtection="1">
      <alignment horizontal="left"/>
    </xf>
    <xf numFmtId="0" fontId="28" fillId="0" borderId="55" xfId="0" applyFont="1" applyBorder="1" applyAlignment="1" applyProtection="1">
      <alignment horizontal="center" vertical="center" wrapText="1"/>
    </xf>
    <xf numFmtId="0" fontId="28" fillId="0" borderId="60" xfId="0" applyFont="1" applyBorder="1" applyAlignment="1" applyProtection="1">
      <alignment horizontal="center" vertical="center" wrapText="1"/>
    </xf>
    <xf numFmtId="0" fontId="18" fillId="0" borderId="0" xfId="0" applyFont="1" applyBorder="1" applyAlignment="1" applyProtection="1">
      <alignment horizontal="left" wrapText="1"/>
    </xf>
    <xf numFmtId="0" fontId="0" fillId="0" borderId="0" xfId="0" applyAlignment="1" applyProtection="1">
      <alignment wrapText="1"/>
    </xf>
    <xf numFmtId="166" fontId="28" fillId="0" borderId="54" xfId="0" applyNumberFormat="1" applyFont="1" applyBorder="1" applyAlignment="1" applyProtection="1">
      <alignment horizontal="center" vertical="center" wrapText="1"/>
    </xf>
    <xf numFmtId="166" fontId="28" fillId="0" borderId="59" xfId="0" applyNumberFormat="1" applyFont="1" applyBorder="1" applyAlignment="1" applyProtection="1">
      <alignment horizontal="center" vertical="center" wrapText="1"/>
    </xf>
    <xf numFmtId="0" fontId="28" fillId="0" borderId="52" xfId="0" applyFont="1" applyBorder="1" applyAlignment="1" applyProtection="1">
      <alignment horizontal="center" vertical="center" wrapText="1"/>
    </xf>
    <xf numFmtId="0" fontId="28" fillId="0" borderId="6" xfId="0" applyFont="1" applyBorder="1" applyAlignment="1" applyProtection="1">
      <alignment horizontal="center" vertical="center" wrapText="1"/>
    </xf>
    <xf numFmtId="1" fontId="28" fillId="0" borderId="53" xfId="0" applyNumberFormat="1" applyFont="1" applyBorder="1" applyAlignment="1" applyProtection="1">
      <alignment horizontal="center" vertical="center" wrapText="1"/>
    </xf>
    <xf numFmtId="1" fontId="28" fillId="0" borderId="57" xfId="0" applyNumberFormat="1" applyFont="1" applyBorder="1" applyAlignment="1" applyProtection="1">
      <alignment horizontal="center" vertical="center" wrapText="1"/>
    </xf>
    <xf numFmtId="0" fontId="28" fillId="0" borderId="53" xfId="0" applyFont="1" applyFill="1" applyBorder="1" applyAlignment="1" applyProtection="1">
      <alignment horizontal="center" vertical="center" wrapText="1"/>
    </xf>
    <xf numFmtId="0" fontId="28" fillId="0" borderId="57" xfId="0" applyFont="1" applyFill="1" applyBorder="1" applyAlignment="1" applyProtection="1">
      <alignment horizontal="center" vertical="center" wrapText="1"/>
    </xf>
    <xf numFmtId="0" fontId="22" fillId="0" borderId="0" xfId="0" applyFont="1" applyAlignment="1" applyProtection="1">
      <alignment horizontal="left" vertical="top" wrapText="1"/>
    </xf>
    <xf numFmtId="0" fontId="22" fillId="0" borderId="24" xfId="0" applyFont="1" applyBorder="1" applyAlignment="1" applyProtection="1">
      <alignment horizontal="left" wrapText="1"/>
    </xf>
    <xf numFmtId="0" fontId="22" fillId="0" borderId="77" xfId="0" applyFont="1" applyBorder="1" applyAlignment="1" applyProtection="1">
      <alignment horizontal="left" wrapText="1"/>
    </xf>
    <xf numFmtId="0" fontId="22" fillId="0" borderId="53" xfId="0" applyFont="1" applyBorder="1" applyAlignment="1" applyProtection="1">
      <alignment horizontal="center" vertical="center" wrapText="1"/>
    </xf>
    <xf numFmtId="0" fontId="22" fillId="0" borderId="28" xfId="0" applyFont="1" applyBorder="1" applyAlignment="1" applyProtection="1">
      <alignment horizontal="center" vertical="center" wrapText="1"/>
    </xf>
    <xf numFmtId="0" fontId="22" fillId="0" borderId="63" xfId="0" applyFont="1" applyBorder="1" applyAlignment="1" applyProtection="1">
      <alignment horizontal="center" wrapText="1"/>
    </xf>
    <xf numFmtId="0" fontId="0" fillId="0" borderId="22" xfId="0" applyBorder="1" applyAlignment="1" applyProtection="1">
      <alignment horizontal="center" wrapText="1"/>
    </xf>
    <xf numFmtId="0" fontId="22" fillId="0" borderId="0" xfId="0" applyFont="1" applyBorder="1" applyAlignment="1" applyProtection="1">
      <alignment horizontal="center" wrapText="1"/>
    </xf>
    <xf numFmtId="0" fontId="0" fillId="0" borderId="0" xfId="0" applyBorder="1" applyAlignment="1" applyProtection="1">
      <alignment horizontal="center" wrapText="1"/>
    </xf>
    <xf numFmtId="0" fontId="22" fillId="0" borderId="0" xfId="0" applyFont="1" applyBorder="1" applyAlignment="1" applyProtection="1">
      <alignment horizontal="left" wrapText="1"/>
    </xf>
    <xf numFmtId="0" fontId="22" fillId="0" borderId="55" xfId="0" applyFont="1" applyFill="1" applyBorder="1" applyAlignment="1" applyProtection="1">
      <alignment vertical="center" wrapText="1"/>
    </xf>
    <xf numFmtId="0" fontId="0" fillId="0" borderId="76" xfId="0" applyFill="1" applyBorder="1" applyAlignment="1" applyProtection="1">
      <alignment vertical="center" wrapText="1"/>
    </xf>
    <xf numFmtId="0" fontId="34" fillId="0" borderId="9" xfId="0" applyFont="1" applyBorder="1" applyAlignment="1">
      <alignment horizontal="left" vertical="center"/>
    </xf>
    <xf numFmtId="0" fontId="34" fillId="0" borderId="10" xfId="0" applyFont="1" applyBorder="1" applyAlignment="1">
      <alignment horizontal="left" vertical="center"/>
    </xf>
    <xf numFmtId="0" fontId="19" fillId="0" borderId="0" xfId="0" applyFont="1" applyAlignment="1" applyProtection="1">
      <alignment vertical="center" wrapText="1"/>
    </xf>
    <xf numFmtId="0" fontId="20" fillId="0" borderId="0" xfId="0" applyFont="1" applyAlignment="1" applyProtection="1">
      <alignment vertical="center" wrapText="1"/>
    </xf>
    <xf numFmtId="0" fontId="22" fillId="0" borderId="31" xfId="0" applyFont="1" applyBorder="1" applyAlignment="1" applyProtection="1">
      <alignment horizontal="left" vertical="center" wrapText="1"/>
    </xf>
    <xf numFmtId="0" fontId="22" fillId="0" borderId="44" xfId="0" applyFont="1" applyBorder="1" applyAlignment="1" applyProtection="1">
      <alignment horizontal="left" vertical="center" wrapText="1"/>
    </xf>
    <xf numFmtId="0" fontId="22" fillId="0" borderId="56" xfId="0" applyFont="1" applyBorder="1" applyAlignment="1" applyProtection="1">
      <alignment vertical="center" wrapText="1"/>
    </xf>
    <xf numFmtId="0" fontId="0" fillId="0" borderId="77" xfId="0" applyBorder="1" applyAlignment="1" applyProtection="1">
      <alignment vertical="center" wrapText="1"/>
    </xf>
    <xf numFmtId="0" fontId="22" fillId="0" borderId="53" xfId="0" applyFont="1" applyBorder="1" applyAlignment="1" applyProtection="1">
      <alignment vertical="center" wrapText="1"/>
    </xf>
    <xf numFmtId="0" fontId="0" fillId="0" borderId="57" xfId="0" applyBorder="1" applyAlignment="1" applyProtection="1">
      <alignment vertical="center" wrapText="1"/>
    </xf>
    <xf numFmtId="0" fontId="22" fillId="0" borderId="38" xfId="0" applyFont="1" applyBorder="1" applyAlignment="1" applyProtection="1">
      <alignment vertical="center" wrapText="1"/>
    </xf>
    <xf numFmtId="0" fontId="0" fillId="0" borderId="19" xfId="0" applyBorder="1" applyAlignment="1" applyProtection="1">
      <alignment vertical="center" wrapText="1"/>
    </xf>
    <xf numFmtId="0" fontId="22" fillId="0" borderId="25" xfId="0" applyFont="1" applyBorder="1" applyAlignment="1" applyProtection="1">
      <alignment horizontal="center" vertical="center"/>
    </xf>
    <xf numFmtId="0" fontId="22" fillId="0" borderId="66" xfId="0" applyFont="1" applyBorder="1" applyAlignment="1" applyProtection="1">
      <alignment horizontal="center" vertical="center"/>
    </xf>
    <xf numFmtId="0" fontId="50" fillId="0" borderId="41" xfId="8" applyFont="1" applyFill="1" applyBorder="1" applyAlignment="1" applyProtection="1"/>
    <xf numFmtId="0" fontId="50" fillId="0" borderId="4" xfId="8" applyFont="1" applyFill="1" applyBorder="1" applyAlignment="1" applyProtection="1"/>
    <xf numFmtId="0" fontId="50" fillId="0" borderId="34" xfId="8" applyFont="1" applyFill="1" applyBorder="1" applyAlignment="1" applyProtection="1">
      <alignment horizontal="left"/>
    </xf>
    <xf numFmtId="0" fontId="50" fillId="0" borderId="13" xfId="8" applyFont="1" applyFill="1" applyBorder="1" applyAlignment="1" applyProtection="1">
      <alignment horizontal="left"/>
    </xf>
    <xf numFmtId="0" fontId="39" fillId="3" borderId="61" xfId="8" applyFont="1" applyFill="1" applyBorder="1" applyAlignment="1" applyProtection="1">
      <alignment horizontal="center" vertical="center"/>
    </xf>
    <xf numFmtId="0" fontId="39" fillId="3" borderId="62" xfId="8" applyFont="1" applyFill="1" applyBorder="1" applyAlignment="1" applyProtection="1">
      <alignment horizontal="center" vertical="center"/>
    </xf>
    <xf numFmtId="0" fontId="39" fillId="3" borderId="75" xfId="8" applyFont="1" applyFill="1" applyBorder="1" applyAlignment="1" applyProtection="1">
      <alignment horizontal="center" vertical="center"/>
    </xf>
    <xf numFmtId="0" fontId="22" fillId="0" borderId="20" xfId="8" applyFont="1" applyFill="1" applyBorder="1" applyAlignment="1" applyProtection="1">
      <alignment horizontal="left" vertical="center"/>
    </xf>
    <xf numFmtId="0" fontId="22" fillId="0" borderId="21" xfId="8" applyFont="1" applyFill="1" applyBorder="1" applyAlignment="1" applyProtection="1">
      <alignment horizontal="left" vertical="center"/>
    </xf>
    <xf numFmtId="0" fontId="50" fillId="0" borderId="40" xfId="8" applyFont="1" applyFill="1" applyBorder="1" applyAlignment="1" applyProtection="1">
      <alignment horizontal="left"/>
    </xf>
    <xf numFmtId="0" fontId="50" fillId="0" borderId="66" xfId="8" applyFont="1" applyFill="1" applyBorder="1" applyAlignment="1" applyProtection="1">
      <alignment horizontal="left"/>
    </xf>
    <xf numFmtId="0" fontId="50" fillId="0" borderId="41" xfId="8" applyFont="1" applyFill="1" applyBorder="1" applyAlignment="1" applyProtection="1">
      <alignment horizontal="left"/>
    </xf>
    <xf numFmtId="0" fontId="50" fillId="0" borderId="4" xfId="8" applyFont="1" applyFill="1" applyBorder="1" applyAlignment="1" applyProtection="1">
      <alignment horizontal="left"/>
    </xf>
    <xf numFmtId="0" fontId="52" fillId="3" borderId="20" xfId="8" applyFont="1" applyFill="1" applyBorder="1" applyAlignment="1" applyProtection="1">
      <alignment horizontal="center" vertical="center"/>
    </xf>
    <xf numFmtId="0" fontId="52" fillId="3" borderId="21" xfId="8" applyFont="1" applyFill="1" applyBorder="1" applyAlignment="1" applyProtection="1">
      <alignment horizontal="center" vertical="center"/>
    </xf>
    <xf numFmtId="0" fontId="52" fillId="3" borderId="22" xfId="8" applyFont="1" applyFill="1" applyBorder="1" applyAlignment="1" applyProtection="1">
      <alignment horizontal="center" vertical="center"/>
    </xf>
    <xf numFmtId="0" fontId="22" fillId="0" borderId="50" xfId="8" applyFont="1" applyFill="1" applyBorder="1" applyAlignment="1" applyProtection="1">
      <alignment horizontal="left" vertical="center"/>
    </xf>
    <xf numFmtId="0" fontId="22" fillId="0" borderId="51" xfId="8" applyFont="1" applyFill="1" applyBorder="1" applyAlignment="1" applyProtection="1">
      <alignment horizontal="left" vertical="center"/>
    </xf>
    <xf numFmtId="0" fontId="43" fillId="3" borderId="20" xfId="8" applyFont="1" applyFill="1" applyBorder="1" applyAlignment="1" applyProtection="1">
      <alignment horizontal="center" vertical="center"/>
    </xf>
    <xf numFmtId="0" fontId="43" fillId="3" borderId="21" xfId="8" applyFont="1" applyFill="1" applyBorder="1" applyAlignment="1" applyProtection="1">
      <alignment horizontal="center" vertical="center"/>
    </xf>
    <xf numFmtId="0" fontId="43" fillId="3" borderId="22" xfId="8" applyFont="1" applyFill="1" applyBorder="1" applyAlignment="1" applyProtection="1">
      <alignment horizontal="center" vertical="center"/>
    </xf>
    <xf numFmtId="0" fontId="22" fillId="0" borderId="83" xfId="8" applyFont="1" applyFill="1" applyBorder="1" applyAlignment="1" applyProtection="1">
      <alignment horizontal="left" vertical="center" wrapText="1"/>
    </xf>
    <xf numFmtId="0" fontId="22" fillId="0" borderId="13" xfId="8" applyFont="1" applyFill="1" applyBorder="1" applyAlignment="1" applyProtection="1">
      <alignment horizontal="left" vertical="center" wrapText="1"/>
    </xf>
    <xf numFmtId="0" fontId="22" fillId="0" borderId="26" xfId="8" applyFont="1" applyFill="1" applyBorder="1" applyAlignment="1" applyProtection="1">
      <alignment horizontal="center" vertical="center"/>
    </xf>
    <xf numFmtId="0" fontId="22" fillId="0" borderId="39" xfId="8" applyFont="1" applyFill="1" applyBorder="1" applyAlignment="1" applyProtection="1">
      <alignment horizontal="center" vertical="center"/>
    </xf>
    <xf numFmtId="0" fontId="22" fillId="0" borderId="68" xfId="8" applyFont="1" applyFill="1" applyBorder="1" applyAlignment="1" applyProtection="1">
      <alignment horizontal="left" vertical="center" wrapText="1"/>
    </xf>
    <xf numFmtId="0" fontId="22" fillId="0" borderId="56" xfId="8" applyFont="1" applyFill="1" applyBorder="1" applyAlignment="1" applyProtection="1">
      <alignment horizontal="left" vertical="center" wrapText="1"/>
    </xf>
    <xf numFmtId="0" fontId="22" fillId="0" borderId="49" xfId="8" applyFont="1" applyFill="1" applyBorder="1" applyAlignment="1" applyProtection="1">
      <alignment horizontal="left" vertical="center" wrapText="1"/>
    </xf>
    <xf numFmtId="0" fontId="22" fillId="0" borderId="47" xfId="8" applyFont="1" applyFill="1" applyBorder="1" applyAlignment="1" applyProtection="1">
      <alignment horizontal="left" vertical="center"/>
    </xf>
    <xf numFmtId="0" fontId="22" fillId="0" borderId="68" xfId="9" applyFont="1" applyBorder="1" applyAlignment="1" applyProtection="1">
      <alignment horizontal="left" vertical="center" wrapText="1"/>
    </xf>
    <xf numFmtId="0" fontId="22" fillId="0" borderId="77" xfId="9" applyFont="1" applyBorder="1" applyAlignment="1" applyProtection="1">
      <alignment horizontal="left" vertical="center" wrapText="1"/>
    </xf>
    <xf numFmtId="0" fontId="22" fillId="0" borderId="68" xfId="8" applyFont="1" applyFill="1" applyBorder="1" applyAlignment="1" applyProtection="1">
      <alignment horizontal="left" vertical="center"/>
    </xf>
    <xf numFmtId="0" fontId="22" fillId="0" borderId="56" xfId="8" applyFont="1" applyFill="1" applyBorder="1" applyAlignment="1" applyProtection="1">
      <alignment horizontal="left" vertical="center"/>
    </xf>
    <xf numFmtId="0" fontId="22" fillId="0" borderId="49" xfId="8" applyFont="1" applyFill="1" applyBorder="1" applyAlignment="1" applyProtection="1">
      <alignment horizontal="left" vertical="center"/>
    </xf>
    <xf numFmtId="0" fontId="22" fillId="0" borderId="43" xfId="8" applyFont="1" applyFill="1" applyBorder="1" applyAlignment="1" applyProtection="1">
      <alignment horizontal="left" vertical="center" wrapText="1"/>
    </xf>
    <xf numFmtId="0" fontId="22" fillId="0" borderId="68" xfId="8" applyFont="1" applyFill="1" applyBorder="1" applyAlignment="1" applyProtection="1">
      <alignment horizontal="center" vertical="center" wrapText="1"/>
    </xf>
    <xf numFmtId="0" fontId="22" fillId="0" borderId="56" xfId="8" applyFont="1" applyFill="1" applyBorder="1" applyAlignment="1" applyProtection="1">
      <alignment horizontal="center" vertical="center" wrapText="1"/>
    </xf>
    <xf numFmtId="0" fontId="22" fillId="0" borderId="77" xfId="8" applyFont="1" applyFill="1" applyBorder="1" applyAlignment="1" applyProtection="1">
      <alignment horizontal="center" vertical="center" wrapText="1"/>
    </xf>
    <xf numFmtId="0" fontId="22" fillId="0" borderId="20" xfId="9" applyFont="1" applyBorder="1" applyAlignment="1" applyProtection="1">
      <alignment horizontal="left" vertical="center" wrapText="1"/>
    </xf>
    <xf numFmtId="0" fontId="22" fillId="0" borderId="47" xfId="9" applyFont="1" applyBorder="1" applyAlignment="1" applyProtection="1">
      <alignment horizontal="left" vertical="center" wrapText="1"/>
    </xf>
    <xf numFmtId="0" fontId="22" fillId="0" borderId="68" xfId="9" applyFont="1" applyBorder="1" applyAlignment="1" applyProtection="1">
      <alignment horizontal="center" vertical="center" wrapText="1"/>
    </xf>
    <xf numFmtId="0" fontId="22" fillId="0" borderId="56" xfId="9" applyFont="1" applyBorder="1" applyAlignment="1" applyProtection="1">
      <alignment horizontal="center" vertical="center" wrapText="1"/>
    </xf>
    <xf numFmtId="0" fontId="22" fillId="0" borderId="49" xfId="9" applyFont="1" applyBorder="1" applyAlignment="1" applyProtection="1">
      <alignment horizontal="center" vertical="center" wrapText="1"/>
    </xf>
    <xf numFmtId="0" fontId="22" fillId="6" borderId="53" xfId="8" applyFont="1" applyFill="1" applyBorder="1" applyAlignment="1" applyProtection="1">
      <alignment horizontal="center" vertical="center" wrapText="1"/>
    </xf>
    <xf numFmtId="0" fontId="22" fillId="6" borderId="57" xfId="8" applyFont="1" applyFill="1" applyBorder="1" applyAlignment="1" applyProtection="1">
      <alignment horizontal="center" vertical="center" wrapText="1"/>
    </xf>
    <xf numFmtId="0" fontId="22" fillId="14" borderId="55" xfId="8" applyFont="1" applyFill="1" applyBorder="1" applyAlignment="1" applyProtection="1">
      <alignment horizontal="center" vertical="center" wrapText="1"/>
    </xf>
    <xf numFmtId="0" fontId="22" fillId="14" borderId="76" xfId="8" applyFont="1" applyFill="1" applyBorder="1" applyAlignment="1" applyProtection="1">
      <alignment horizontal="center" vertical="center" wrapText="1"/>
    </xf>
    <xf numFmtId="0" fontId="22" fillId="0" borderId="43" xfId="8" applyFont="1" applyFill="1" applyBorder="1" applyAlignment="1" applyProtection="1">
      <alignment horizontal="center" vertical="center" wrapText="1"/>
    </xf>
    <xf numFmtId="0" fontId="22" fillId="0" borderId="49" xfId="8" applyFont="1" applyFill="1" applyBorder="1" applyAlignment="1" applyProtection="1">
      <alignment horizontal="center" vertical="center" wrapText="1"/>
    </xf>
    <xf numFmtId="0" fontId="72" fillId="0" borderId="0" xfId="9" applyFont="1" applyAlignment="1">
      <alignment horizontal="left" vertical="top" wrapText="1"/>
    </xf>
    <xf numFmtId="0" fontId="22" fillId="0" borderId="53" xfId="8" applyFont="1" applyFill="1" applyBorder="1" applyAlignment="1" applyProtection="1">
      <alignment horizontal="center" vertical="center" wrapText="1"/>
    </xf>
    <xf numFmtId="0" fontId="22" fillId="0" borderId="57" xfId="8" applyFont="1" applyFill="1" applyBorder="1" applyAlignment="1" applyProtection="1">
      <alignment horizontal="center" vertical="center" wrapText="1"/>
    </xf>
    <xf numFmtId="0" fontId="22" fillId="0" borderId="24" xfId="8" applyFont="1" applyFill="1" applyBorder="1" applyAlignment="1" applyProtection="1">
      <alignment horizontal="center" vertical="center"/>
    </xf>
    <xf numFmtId="0" fontId="22" fillId="0" borderId="77" xfId="8" applyFont="1" applyFill="1" applyBorder="1" applyAlignment="1" applyProtection="1">
      <alignment horizontal="center" vertical="center"/>
    </xf>
    <xf numFmtId="0" fontId="12" fillId="4" borderId="0" xfId="0" applyNumberFormat="1" applyFont="1" applyFill="1" applyBorder="1" applyAlignment="1">
      <alignment horizontal="center" vertical="center"/>
    </xf>
    <xf numFmtId="0" fontId="0" fillId="4" borderId="9" xfId="0" applyFill="1" applyBorder="1" applyAlignment="1">
      <alignment horizontal="left"/>
    </xf>
    <xf numFmtId="0" fontId="0" fillId="0" borderId="5" xfId="0" applyBorder="1" applyAlignment="1">
      <alignment horizontal="left"/>
    </xf>
    <xf numFmtId="0" fontId="12" fillId="19" borderId="0" xfId="0" applyNumberFormat="1" applyFont="1" applyFill="1" applyBorder="1" applyAlignment="1">
      <alignment horizontal="center" vertical="center"/>
    </xf>
    <xf numFmtId="0" fontId="4" fillId="4" borderId="0" xfId="0" applyFont="1" applyFill="1" applyBorder="1" applyAlignment="1">
      <alignment horizontal="center" vertical="center"/>
    </xf>
    <xf numFmtId="0" fontId="4" fillId="4" borderId="0" xfId="0" applyNumberFormat="1" applyFont="1" applyFill="1" applyBorder="1" applyAlignment="1">
      <alignment horizontal="center" vertical="center"/>
    </xf>
    <xf numFmtId="0" fontId="4" fillId="4" borderId="0" xfId="0" applyNumberFormat="1" applyFont="1" applyFill="1" applyBorder="1" applyAlignment="1" applyProtection="1">
      <alignment horizontal="center" vertical="center"/>
    </xf>
    <xf numFmtId="49" fontId="15" fillId="6" borderId="0" xfId="1" applyNumberFormat="1" applyFont="1" applyFill="1" applyBorder="1" applyAlignment="1">
      <alignment horizontal="center" vertical="center" wrapText="1"/>
    </xf>
    <xf numFmtId="0" fontId="12" fillId="4" borderId="0" xfId="0" applyNumberFormat="1" applyFont="1" applyFill="1" applyBorder="1" applyAlignment="1" applyProtection="1">
      <alignment horizontal="center" vertical="center"/>
    </xf>
    <xf numFmtId="0" fontId="12" fillId="4" borderId="0" xfId="0" applyFont="1" applyFill="1" applyBorder="1" applyAlignment="1">
      <alignment horizontal="center" vertical="center"/>
    </xf>
    <xf numFmtId="0" fontId="4" fillId="4" borderId="0" xfId="0" applyFont="1" applyFill="1" applyBorder="1" applyAlignment="1" applyProtection="1">
      <alignment horizontal="center" vertical="center"/>
    </xf>
    <xf numFmtId="0" fontId="47" fillId="0" borderId="0" xfId="9" applyFont="1" applyAlignment="1">
      <alignment horizontal="left" wrapText="1"/>
    </xf>
    <xf numFmtId="0" fontId="22" fillId="10" borderId="20" xfId="0" applyFont="1" applyFill="1" applyBorder="1" applyAlignment="1" applyProtection="1">
      <alignment horizontal="center" vertical="center"/>
    </xf>
    <xf numFmtId="0" fontId="22" fillId="10" borderId="21" xfId="0" applyFont="1" applyFill="1" applyBorder="1" applyAlignment="1" applyProtection="1">
      <alignment horizontal="center" vertical="center"/>
    </xf>
    <xf numFmtId="0" fontId="22" fillId="10" borderId="22" xfId="0" applyFont="1" applyFill="1" applyBorder="1" applyAlignment="1" applyProtection="1">
      <alignment horizontal="center" vertical="center"/>
    </xf>
    <xf numFmtId="0" fontId="18" fillId="10" borderId="20" xfId="0" applyFont="1" applyFill="1" applyBorder="1" applyAlignment="1" applyProtection="1">
      <alignment horizontal="left" vertical="center"/>
    </xf>
    <xf numFmtId="0" fontId="18" fillId="10" borderId="21" xfId="0" applyFont="1" applyFill="1" applyBorder="1" applyAlignment="1" applyProtection="1">
      <alignment horizontal="left" vertical="center"/>
    </xf>
    <xf numFmtId="0" fontId="18" fillId="10" borderId="47" xfId="0" applyFont="1" applyFill="1" applyBorder="1" applyAlignment="1" applyProtection="1">
      <alignment horizontal="left" vertical="center"/>
    </xf>
    <xf numFmtId="0" fontId="30" fillId="0" borderId="0" xfId="5" applyAlignment="1" applyProtection="1">
      <alignment horizontal="left" wrapText="1"/>
    </xf>
    <xf numFmtId="0" fontId="48" fillId="0" borderId="0" xfId="5" applyFont="1" applyAlignment="1" applyProtection="1">
      <alignment horizontal="left" wrapText="1"/>
    </xf>
    <xf numFmtId="0" fontId="21" fillId="3" borderId="0" xfId="9" applyFont="1" applyFill="1" applyAlignment="1">
      <alignment horizontal="center" vertical="center"/>
    </xf>
    <xf numFmtId="0" fontId="31" fillId="0" borderId="0" xfId="9" applyFont="1" applyAlignment="1">
      <alignment horizontal="left" vertical="top" wrapText="1"/>
    </xf>
    <xf numFmtId="0" fontId="45" fillId="0" borderId="11" xfId="9" applyFont="1" applyBorder="1" applyAlignment="1">
      <alignment horizontal="center" vertical="center" wrapText="1"/>
    </xf>
    <xf numFmtId="0" fontId="45" fillId="0" borderId="17" xfId="9" applyFont="1" applyBorder="1" applyAlignment="1">
      <alignment horizontal="center" vertical="center" wrapText="1"/>
    </xf>
    <xf numFmtId="0" fontId="45" fillId="0" borderId="14" xfId="9" applyFont="1" applyBorder="1" applyAlignment="1">
      <alignment horizontal="center" vertical="center" wrapText="1"/>
    </xf>
    <xf numFmtId="0" fontId="45" fillId="0" borderId="5" xfId="9" applyFont="1" applyBorder="1" applyAlignment="1">
      <alignment horizontal="center" vertical="center" wrapText="1"/>
    </xf>
    <xf numFmtId="0" fontId="45" fillId="0" borderId="0" xfId="9" applyFont="1" applyBorder="1" applyAlignment="1">
      <alignment horizontal="center" vertical="center" wrapText="1"/>
    </xf>
    <xf numFmtId="0" fontId="45" fillId="0" borderId="6" xfId="9" applyFont="1" applyBorder="1" applyAlignment="1">
      <alignment horizontal="center" vertical="center" wrapText="1"/>
    </xf>
    <xf numFmtId="0" fontId="45" fillId="0" borderId="23" xfId="9" applyFont="1" applyBorder="1" applyAlignment="1">
      <alignment horizontal="center" vertical="center" wrapText="1"/>
    </xf>
    <xf numFmtId="0" fontId="45" fillId="0" borderId="9" xfId="9" applyFont="1" applyBorder="1" applyAlignment="1">
      <alignment horizontal="center" vertical="center" wrapText="1"/>
    </xf>
    <xf numFmtId="0" fontId="45" fillId="0" borderId="10" xfId="9" applyFont="1" applyBorder="1" applyAlignment="1">
      <alignment horizontal="center" vertical="center" wrapText="1"/>
    </xf>
    <xf numFmtId="0" fontId="16" fillId="0" borderId="11" xfId="9" applyFont="1" applyBorder="1" applyAlignment="1">
      <alignment horizontal="center" vertical="center" wrapText="1"/>
    </xf>
    <xf numFmtId="0" fontId="16" fillId="0" borderId="17" xfId="9" applyFont="1" applyBorder="1" applyAlignment="1">
      <alignment horizontal="center" vertical="center"/>
    </xf>
    <xf numFmtId="0" fontId="16" fillId="0" borderId="14" xfId="9" applyFont="1" applyBorder="1" applyAlignment="1">
      <alignment horizontal="center" vertical="center"/>
    </xf>
    <xf numFmtId="0" fontId="16" fillId="0" borderId="5" xfId="9" applyFont="1" applyBorder="1" applyAlignment="1">
      <alignment horizontal="center" vertical="center"/>
    </xf>
    <xf numFmtId="0" fontId="16" fillId="0" borderId="0" xfId="9" applyFont="1" applyBorder="1" applyAlignment="1">
      <alignment horizontal="center" vertical="center"/>
    </xf>
    <xf numFmtId="0" fontId="16" fillId="0" borderId="6" xfId="9" applyFont="1" applyBorder="1" applyAlignment="1">
      <alignment horizontal="center" vertical="center"/>
    </xf>
    <xf numFmtId="0" fontId="16" fillId="0" borderId="23" xfId="9" applyFont="1" applyBorder="1" applyAlignment="1">
      <alignment horizontal="center" vertical="center"/>
    </xf>
    <xf numFmtId="0" fontId="16" fillId="0" borderId="9" xfId="9" applyFont="1" applyBorder="1" applyAlignment="1">
      <alignment horizontal="center" vertical="center"/>
    </xf>
    <xf numFmtId="0" fontId="16" fillId="0" borderId="10" xfId="9" applyFont="1" applyBorder="1" applyAlignment="1">
      <alignment horizontal="center" vertical="center"/>
    </xf>
    <xf numFmtId="0" fontId="4" fillId="4" borderId="0" xfId="0" applyFont="1" applyFill="1"/>
  </cellXfs>
  <cellStyles count="17">
    <cellStyle name="Euro" xfId="12" xr:uid="{EF98C4AD-1CBF-4286-8EEA-8F009F58E3B5}"/>
    <cellStyle name="Komma" xfId="4" builtinId="3"/>
    <cellStyle name="Komma 2" xfId="16" xr:uid="{2DA78F1C-CE57-484A-9FEA-347436945D4B}"/>
    <cellStyle name="Link" xfId="3" builtinId="8"/>
    <cellStyle name="Link 2" xfId="5" xr:uid="{871DABF2-B028-436F-9DF6-FE72E7FB5400}"/>
    <cellStyle name="Prozent" xfId="2" builtinId="5"/>
    <cellStyle name="Prozent 2" xfId="7" xr:uid="{AD186623-39CD-4FA6-BB50-12C07C7530FC}"/>
    <cellStyle name="Standard" xfId="0" builtinId="0"/>
    <cellStyle name="Standard 2" xfId="6" xr:uid="{4DAE61F1-C5B1-4A76-8038-CA400AC4006A}"/>
    <cellStyle name="Standard 2 2" xfId="15" xr:uid="{3B5598B5-D3D5-407D-B066-FDFED79E82AA}"/>
    <cellStyle name="Standard 3" xfId="9" xr:uid="{58F7F7BD-7B4C-4250-9F96-6ADA4D1C4C56}"/>
    <cellStyle name="Standard 4" xfId="11" xr:uid="{920F1269-2055-4BDF-AB5C-81642D055270}"/>
    <cellStyle name="Standard 5" xfId="13" xr:uid="{C6005763-E0F7-4205-BEED-28AEE6489D76}"/>
    <cellStyle name="Standard 6" xfId="14" xr:uid="{23511597-402C-4275-B64A-42BA6FC45482}"/>
    <cellStyle name="Standard_Anl 4 AVV-SH" xfId="8" xr:uid="{A341FE28-6B4A-49C7-9857-DEC034993D0B}"/>
    <cellStyle name="Währung" xfId="1" builtinId="4"/>
    <cellStyle name="Währung 2" xfId="10" xr:uid="{7FF79717-FE87-4799-A6C5-504CFE1E45F7}"/>
  </cellStyles>
  <dxfs count="57">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ill>
        <patternFill patternType="none">
          <bgColor auto="1"/>
        </patternFill>
      </fill>
    </dxf>
    <dxf>
      <fill>
        <patternFill patternType="none">
          <bgColor auto="1"/>
        </patternFill>
      </fill>
    </dxf>
    <dxf>
      <font>
        <color theme="0"/>
      </font>
      <fill>
        <patternFill patternType="none">
          <bgColor auto="1"/>
        </patternFill>
      </fill>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family val="2"/>
        <scheme val="minor"/>
      </font>
      <numFmt numFmtId="14" formatCode="0.0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outline="0">
        <left style="thin">
          <color auto="1"/>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0" tint="-0.14999847407452621"/>
        <name val="Calibri"/>
        <family val="2"/>
        <scheme val="minor"/>
      </font>
      <numFmt numFmtId="0" formatCode="General"/>
      <fill>
        <patternFill patternType="solid">
          <fgColor indexed="64"/>
          <bgColor theme="0" tint="-0.14996795556505021"/>
        </patternFill>
      </fill>
      <alignment horizontal="center" vertical="center" textRotation="0" wrapText="0" indent="0" justifyLastLine="0" shrinkToFit="0" readingOrder="0"/>
      <border diagonalUp="0" diagonalDown="0">
        <left style="thin">
          <color auto="1"/>
        </left>
        <right style="thin">
          <color auto="1"/>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rgb="FF00B050"/>
        <name val="Calibri"/>
        <family val="2"/>
        <scheme val="minor"/>
      </font>
      <numFmt numFmtId="2" formatCode="0.00"/>
      <alignment horizontal="center"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b val="0"/>
        <i val="0"/>
        <strike val="0"/>
        <condense val="0"/>
        <extend val="0"/>
        <outline val="0"/>
        <shadow val="0"/>
        <u val="none"/>
        <vertAlign val="baseline"/>
        <sz val="11"/>
        <color rgb="FF00B050"/>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B050"/>
        <name val="Calibri"/>
        <family val="2"/>
        <scheme val="minor"/>
      </font>
      <numFmt numFmtId="0" formatCode="Genera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B050"/>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B050"/>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B050"/>
        <name val="Calibri"/>
        <family val="2"/>
        <scheme val="minor"/>
      </font>
      <alignment horizontal="center" vertical="center" textRotation="0" wrapText="0" indent="0" justifyLastLine="0" shrinkToFit="0" readingOrder="0"/>
      <border diagonalUp="0" diagonalDown="0">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B050"/>
        <name val="Calibri"/>
        <family val="2"/>
        <scheme val="minor"/>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B050"/>
        <name val="Calibri"/>
        <family val="2"/>
        <scheme val="minor"/>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left style="thin">
          <color indexed="64"/>
        </left>
        <right style="thin">
          <color indexed="64"/>
        </right>
      </border>
    </dxf>
    <dxf>
      <font>
        <b val="0"/>
        <i val="0"/>
        <strike val="0"/>
        <condense val="0"/>
        <extend val="0"/>
        <outline val="0"/>
        <shadow val="0"/>
        <u val="none"/>
        <vertAlign val="baseline"/>
        <sz val="11"/>
        <color rgb="FFFF0000"/>
        <name val="Calibri"/>
        <family val="2"/>
        <scheme val="minor"/>
      </font>
      <protection locked="1" hidden="0"/>
    </dxf>
    <dxf>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style="medium">
          <color indexed="64"/>
        </right>
        <top style="thin">
          <color indexed="64"/>
        </top>
        <bottom style="thin">
          <color indexed="64"/>
        </bottom>
        <vertical/>
        <horizontal style="thin">
          <color indexed="64"/>
        </horizontal>
      </border>
      <protection locked="1"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FF0000"/>
        <name val="Calibri"/>
        <family val="2"/>
        <scheme val="minor"/>
      </font>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FF0000"/>
        <name val="Calibri"/>
        <family val="2"/>
        <scheme val="minor"/>
      </font>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FF0000"/>
        <name val="Calibri"/>
        <family val="2"/>
        <scheme val="minor"/>
      </font>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FF0000"/>
        <name val="Calibri"/>
        <family val="2"/>
        <scheme val="minor"/>
      </font>
      <numFmt numFmtId="14" formatCode="0.0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theme="0" tint="-0.14999847407452621"/>
        <name val="Calibri"/>
        <family val="2"/>
        <scheme val="minor"/>
      </font>
      <numFmt numFmtId="0" formatCode="General"/>
      <fill>
        <patternFill patternType="solid">
          <fgColor indexed="64"/>
          <bgColor theme="0" tint="-0.14996795556505021"/>
        </patternFill>
      </fill>
      <alignment horizontal="center" vertical="center" textRotation="0" wrapText="0" indent="0" justifyLastLine="0" shrinkToFit="0" readingOrder="0"/>
      <border diagonalUp="0" diagonalDown="0">
        <left style="thin">
          <color auto="1"/>
        </left>
        <right/>
        <top style="thin">
          <color theme="0" tint="-0.14996795556505021"/>
        </top>
        <bottom/>
      </border>
      <protection locked="1" hidden="0"/>
    </dxf>
    <dxf>
      <font>
        <b val="0"/>
        <i val="0"/>
        <strike val="0"/>
        <condense val="0"/>
        <extend val="0"/>
        <outline val="0"/>
        <shadow val="0"/>
        <u val="none"/>
        <vertAlign val="baseline"/>
        <sz val="11"/>
        <color rgb="FF00B050"/>
        <name val="Calibri"/>
        <family val="2"/>
        <scheme val="minor"/>
      </font>
      <numFmt numFmtId="2" formatCode="0.00"/>
      <alignment horizontal="center" vertical="center" textRotation="0" wrapText="0" indent="0" justifyLastLine="0" shrinkToFit="0" readingOrder="0"/>
      <border diagonalUp="0" diagonalDown="0" outline="0">
        <left style="thin">
          <color indexed="64"/>
        </left>
        <right style="thin">
          <color auto="1"/>
        </right>
        <top style="thin">
          <color indexed="64"/>
        </top>
        <bottom/>
      </border>
      <protection locked="0" hidden="0"/>
    </dxf>
    <dxf>
      <font>
        <b val="0"/>
        <i val="0"/>
        <strike val="0"/>
        <condense val="0"/>
        <extend val="0"/>
        <outline val="0"/>
        <shadow val="0"/>
        <u val="none"/>
        <vertAlign val="baseline"/>
        <sz val="11"/>
        <color rgb="FF00B050"/>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rgb="FF00B050"/>
        <name val="Calibri"/>
        <family val="2"/>
        <scheme val="minor"/>
      </font>
      <numFmt numFmtId="0" formatCode="Genera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00B050"/>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rgb="FF00B050"/>
        <name val="Calibri"/>
        <family val="2"/>
        <scheme val="minor"/>
      </font>
      <alignment horizontal="center" vertical="center"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00B050"/>
        <name val="Calibri"/>
        <family val="2"/>
        <scheme val="minor"/>
      </font>
      <alignment horizontal="center" vertical="center"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00B050"/>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style="thin">
          <color indexed="64"/>
        </vertical>
        <horizontal/>
      </border>
      <protection locked="0" hidden="0"/>
    </dxf>
    <dxf>
      <font>
        <b val="0"/>
        <i val="0"/>
        <strike val="0"/>
        <condense val="0"/>
        <extend val="0"/>
        <outline val="0"/>
        <shadow val="0"/>
        <u val="none"/>
        <vertAlign val="baseline"/>
        <sz val="11"/>
        <color rgb="FF00B050"/>
        <name val="Calibri"/>
        <family val="2"/>
        <scheme val="minor"/>
      </font>
      <alignment horizontal="center" vertical="center" textRotation="0" wrapText="0" indent="0" justifyLastLine="0" shrinkToFit="0" readingOrder="0"/>
      <border diagonalUp="0" diagonalDown="0">
        <left/>
        <right style="thin">
          <color indexed="64"/>
        </right>
        <top style="thin">
          <color indexed="64"/>
        </top>
        <bottom/>
        <vertical style="thin">
          <color indexed="64"/>
        </vertical>
        <horizontal/>
      </border>
      <protection locked="0" hidden="0"/>
    </dxf>
    <dxf>
      <border outline="0">
        <left style="thin">
          <color indexed="64"/>
        </left>
      </border>
    </dxf>
    <dxf>
      <font>
        <b val="0"/>
        <i val="0"/>
        <strike val="0"/>
        <condense val="0"/>
        <extend val="0"/>
        <outline val="0"/>
        <shadow val="0"/>
        <u val="none"/>
        <vertAlign val="baseline"/>
        <sz val="11"/>
        <color rgb="FFFF0000"/>
        <name val="Calibri"/>
        <family val="2"/>
        <scheme val="minor"/>
      </font>
      <protection locked="1" hidden="0"/>
    </dxf>
    <dxf>
      <fill>
        <patternFill patternType="solid">
          <fgColor indexed="64"/>
          <bgColor theme="0" tint="-0.14999847407452621"/>
        </patternFill>
      </fill>
      <alignment horizontal="center" vertical="center" textRotation="0" wrapText="1" indent="0" justifyLastLine="0" shrinkToFit="0" readingOrder="0"/>
      <protection locked="1" hidden="0"/>
    </dxf>
  </dxfs>
  <tableStyles count="1" defaultTableStyle="TableStyleMedium9" defaultPivotStyle="PivotStyleLight16">
    <tableStyle name="Peko" pivot="0" count="0" xr9:uid="{E683CB27-7C5D-4518-9CB9-3FE13E26041C}"/>
  </tableStyles>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30</xdr:row>
          <xdr:rowOff>180975</xdr:rowOff>
        </xdr:from>
        <xdr:to>
          <xdr:col>2</xdr:col>
          <xdr:colOff>104775</xdr:colOff>
          <xdr:row>32</xdr:row>
          <xdr:rowOff>19050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0</xdr:rowOff>
        </xdr:from>
        <xdr:to>
          <xdr:col>2</xdr:col>
          <xdr:colOff>133350</xdr:colOff>
          <xdr:row>31</xdr:row>
          <xdr:rowOff>38100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31</xdr:row>
          <xdr:rowOff>171450</xdr:rowOff>
        </xdr:from>
        <xdr:to>
          <xdr:col>8</xdr:col>
          <xdr:colOff>85725</xdr:colOff>
          <xdr:row>33</xdr:row>
          <xdr:rowOff>19050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29</xdr:row>
          <xdr:rowOff>171450</xdr:rowOff>
        </xdr:from>
        <xdr:to>
          <xdr:col>5</xdr:col>
          <xdr:colOff>0</xdr:colOff>
          <xdr:row>31</xdr:row>
          <xdr:rowOff>19050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514350</xdr:colOff>
          <xdr:row>32</xdr:row>
          <xdr:rowOff>38100</xdr:rowOff>
        </xdr:from>
        <xdr:to>
          <xdr:col>2</xdr:col>
          <xdr:colOff>95250</xdr:colOff>
          <xdr:row>32</xdr:row>
          <xdr:rowOff>171450</xdr:rowOff>
        </xdr:to>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26</xdr:row>
          <xdr:rowOff>0</xdr:rowOff>
        </xdr:from>
        <xdr:to>
          <xdr:col>9</xdr:col>
          <xdr:colOff>257175</xdr:colOff>
          <xdr:row>27</xdr:row>
          <xdr:rowOff>19050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27</xdr:row>
          <xdr:rowOff>9525</xdr:rowOff>
        </xdr:from>
        <xdr:to>
          <xdr:col>9</xdr:col>
          <xdr:colOff>361950</xdr:colOff>
          <xdr:row>28</xdr:row>
          <xdr:rowOff>28575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27</xdr:row>
          <xdr:rowOff>171450</xdr:rowOff>
        </xdr:from>
        <xdr:to>
          <xdr:col>9</xdr:col>
          <xdr:colOff>352425</xdr:colOff>
          <xdr:row>29</xdr:row>
          <xdr:rowOff>28575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29</xdr:row>
          <xdr:rowOff>171450</xdr:rowOff>
        </xdr:from>
        <xdr:to>
          <xdr:col>8</xdr:col>
          <xdr:colOff>85725</xdr:colOff>
          <xdr:row>31</xdr:row>
          <xdr:rowOff>19050</xdr:rowOff>
        </xdr:to>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30</xdr:row>
          <xdr:rowOff>180975</xdr:rowOff>
        </xdr:from>
        <xdr:to>
          <xdr:col>8</xdr:col>
          <xdr:colOff>85725</xdr:colOff>
          <xdr:row>32</xdr:row>
          <xdr:rowOff>19050</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30</xdr:row>
          <xdr:rowOff>180975</xdr:rowOff>
        </xdr:from>
        <xdr:to>
          <xdr:col>4</xdr:col>
          <xdr:colOff>361950</xdr:colOff>
          <xdr:row>32</xdr:row>
          <xdr:rowOff>19050</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171450</xdr:rowOff>
        </xdr:from>
        <xdr:to>
          <xdr:col>10</xdr:col>
          <xdr:colOff>428625</xdr:colOff>
          <xdr:row>31</xdr:row>
          <xdr:rowOff>19050</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30</xdr:row>
          <xdr:rowOff>180975</xdr:rowOff>
        </xdr:from>
        <xdr:to>
          <xdr:col>10</xdr:col>
          <xdr:colOff>428625</xdr:colOff>
          <xdr:row>32</xdr:row>
          <xdr:rowOff>19050</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23</xdr:row>
          <xdr:rowOff>19050</xdr:rowOff>
        </xdr:from>
        <xdr:to>
          <xdr:col>9</xdr:col>
          <xdr:colOff>352425</xdr:colOff>
          <xdr:row>23</xdr:row>
          <xdr:rowOff>171450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23</xdr:row>
          <xdr:rowOff>19050</xdr:rowOff>
        </xdr:from>
        <xdr:to>
          <xdr:col>12</xdr:col>
          <xdr:colOff>352425</xdr:colOff>
          <xdr:row>23</xdr:row>
          <xdr:rowOff>171450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0">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104775</xdr:colOff>
      <xdr:row>12</xdr:row>
      <xdr:rowOff>57150</xdr:rowOff>
    </xdr:from>
    <xdr:to>
      <xdr:col>4</xdr:col>
      <xdr:colOff>371475</xdr:colOff>
      <xdr:row>14</xdr:row>
      <xdr:rowOff>85725</xdr:rowOff>
    </xdr:to>
    <xdr:sp macro="" textlink="">
      <xdr:nvSpPr>
        <xdr:cNvPr id="2" name="AutoShape 1">
          <a:extLst>
            <a:ext uri="{FF2B5EF4-FFF2-40B4-BE49-F238E27FC236}">
              <a16:creationId xmlns:a16="http://schemas.microsoft.com/office/drawing/2014/main" id="{00000000-0008-0000-0300-000002000000}"/>
            </a:ext>
          </a:extLst>
        </xdr:cNvPr>
        <xdr:cNvSpPr>
          <a:spLocks noChangeArrowheads="1"/>
        </xdr:cNvSpPr>
      </xdr:nvSpPr>
      <xdr:spPr bwMode="auto">
        <a:xfrm>
          <a:off x="4943475" y="2266950"/>
          <a:ext cx="266700" cy="379095"/>
        </a:xfrm>
        <a:prstGeom prst="rightArrow">
          <a:avLst>
            <a:gd name="adj1" fmla="val 50000"/>
            <a:gd name="adj2" fmla="val 25000"/>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11D6482-41DB-4D7A-A19C-84BF507FF9FE}" name="Tab_Basis" displayName="Tab_Basis" ref="A3:S122" totalsRowShown="0" headerRowDxfId="56" dataDxfId="55" tableBorderDxfId="54" dataCellStyle="Währung">
  <tableColumns count="19">
    <tableColumn id="1" xr3:uid="{28C59DB0-2B7D-45C8-BCDF-6444CC2D2EAB}" name="Stellen-/_x000a_Personalnr._x000a__x000a_- Eingabe -" dataDxfId="53"/>
    <tableColumn id="19" xr3:uid="{9CCEFC51-A269-4B7B-8443-330C10394392}" name="Einstellungs-_x000a_datum_x000a__x000a_- Eingabe -" dataDxfId="52"/>
    <tableColumn id="2" xr3:uid="{1EAD4F29-70AC-418B-807A-A819DF1465F9}" name="_x000a_Funktion_x000a__x000a_- Auswahl -" dataDxfId="51"/>
    <tableColumn id="3" xr3:uid="{C4855F9E-A838-4BE1-8CFC-BA808F9CE3BF}" name="_x000a_Tätigkeit/ Ausbildung_x000a__x000a_- Auswahl -" dataDxfId="50"/>
    <tableColumn id="4" xr3:uid="{4C24AED5-65EB-4DE2-8C1C-A3215674A7E9}" name="_x000a_Tarif_x000a__x000a_- Auswahl -" dataDxfId="49"/>
    <tableColumn id="5" xr3:uid="{97335397-ACCB-4A26-AEF9-304EBACB7E53}" name="_x000a_Verg.-Gruppe_x000a__x000a_- Auswahl -" dataDxfId="48"/>
    <tableColumn id="6" xr3:uid="{3B04EB53-5A7D-44C5-ACF8-B1B08E3CE1A7}" name="_x000a_Zeitstufe_x000a__x000a_- Eingabe -" dataDxfId="47"/>
    <tableColumn id="7" xr3:uid="{47114F6E-1E9E-4FBC-ABCC-C9887DC045E1}" name="_x000a_Stellenanteil_x000a__x000a_- Eingabe -" dataDxfId="46"/>
    <tableColumn id="8" xr3:uid="{139D6998-837C-4622-A3D4-98FD5AD23DE9}" name="Spalte1" dataDxfId="45">
      <calculatedColumnFormula>IF(F4="",0,IF(F4="Fremdpersonal",VLOOKUP(D4,Tariftabellen!$W$27:$Y$49,3,0),VLOOKUP(D4,Tariftabellen!$W$27:$Y$49,2,0)))</calculatedColumnFormula>
    </tableColumn>
    <tableColumn id="9" xr3:uid="{37B55DA8-66F2-48B6-B75A-B78542C35969}" name="mtl. Entgelt_x000a_gem. Tarif-Tabelle_x000a_(VZÄ)" dataDxfId="44">
      <calculatedColumnFormula>IF(ISERROR(VLOOKUP(F4,INDIRECT("Tab_"&amp;E4),G4+2,0)),"",VLOOKUP(F4,INDIRECT("Tab_"&amp;E4),G4+2,0)*(1+$J$1))</calculatedColumnFormula>
    </tableColumn>
    <tableColumn id="10" xr3:uid="{10D8A296-8052-4968-83E3-E0028EADD9E9}" name="Jahres-_x000a_sonder-_x000a_zahlung" dataDxfId="43">
      <calculatedColumnFormula>IF(AND($K$1&gt;0,H4&gt;0),$K$1,IF(ISERROR(VLOOKUP(F4,INDIRECT("Tab_"&amp;E4),2,0)),"",VLOOKUP(F4,INDIRECT("Tab_"&amp;E4),2,0)))</calculatedColumnFormula>
    </tableColumn>
    <tableColumn id="11" xr3:uid="{15C25965-412D-4006-B557-369F550BB7B9}" name="Entgelt_x000a__x000a_[gem. VZÄ-Anteil]_x000a_- monatlich -" dataDxfId="42" dataCellStyle="Währung">
      <calculatedColumnFormula>IF(F4&gt;0,J4*H4,0)</calculatedColumnFormula>
    </tableColumn>
    <tableColumn id="12" xr3:uid="{286F4A8E-F26C-4817-8E28-530C3BA858A1}" name="Zulagen_x000a__x000a_[gem. VZÄ-Anteil]_x000a_- jährlich -" dataDxfId="41" dataCellStyle="Währung">
      <calculatedColumnFormula>IF(H4&gt;0,(+$M$1*L4+('(A) AG-Anteil Soz.Vers.'!$C$8*'(A) Pers. paL'!$H4))*12,0)</calculatedColumnFormula>
    </tableColumn>
    <tableColumn id="13" xr3:uid="{737058B1-C28E-4E3B-B78D-62AD36D57F82}" name="Jahressonder-zahlung_x000a_[gem. VZÄ-Anteil]_x000a_- jährlich -" dataDxfId="40" dataCellStyle="Währung">
      <calculatedColumnFormula>IF(ISERROR(K4*L4),0,K4*L4)</calculatedColumnFormula>
    </tableColumn>
    <tableColumn id="14" xr3:uid="{1B6ACE78-9585-4384-875D-87523E14D66B}" name="AG-Anteil_x000a_KV/ PV_x000a_[gem. VZÄ-Anteil]_x000a_- jährlich -" dataDxfId="39" dataCellStyle="Währung">
      <calculatedColumnFormula>IF(OR(F4="Minijob",F4="Fremdpersonal",H4=0),0,IF((L4*12+M4+N4)&gt;'(A) AG-Anteil Soz.Vers.'!$C$33,'(A) AG-Anteil Soz.Vers.'!$C$33*$O$1,(L4*12+M4+N4)*$O$1))</calculatedColumnFormula>
    </tableColumn>
    <tableColumn id="15" xr3:uid="{F913876A-644A-479C-9756-D810110DA854}" name="AG-Anteil_x000a_AV/ RV/ Uml._x000a_[gem. VZÄ-Anteil]_x000a_- jährlich -" dataDxfId="38">
      <calculatedColumnFormula>IF(F4="Honorarkraft",0,IF(F4="Minijob",L4*12*'(A) AG-Anteil Soz.Vers.'!$C$30,IF((L4*12+M4+N4)&gt;'(A) AG-Anteil Soz.Vers.'!$C$32,'(A) AG-Anteil Soz.Vers.'!C32*$P$1,(L4*12+M4+N4)*$P$1)))</calculatedColumnFormula>
    </tableColumn>
    <tableColumn id="16" xr3:uid="{1BC99F8A-6CBC-4ADB-85E5-5D15C0D29658}" name="AG-Anteil_x000a_ZV_x000a_[gem. VZÄ-Anteil]_x000a_- jährlich -" dataDxfId="37" dataCellStyle="Währung">
      <calculatedColumnFormula>IF(F4&gt;0,+$S$1*SUM(L4:P4),0)</calculatedColumnFormula>
    </tableColumn>
    <tableColumn id="17" xr3:uid="{48319356-5A28-46A4-86C9-02A900C3A7A6}" name="Zuschläge_x000a__x000a_[gem. VZÄ-Anteil]_x000a_- jährlich -" dataDxfId="36" dataCellStyle="Währung">
      <calculatedColumnFormula>IF(OR(F4="Minijob",F4="Fremdpersonal",H4=0),0,$R$1*L4*12)</calculatedColumnFormula>
    </tableColumn>
    <tableColumn id="18" xr3:uid="{58DE1986-B106-40BB-BC18-BC9F052B4525}" name="Jahres-AG-Brutto_x000a_[gem. VZÄ-_x000a_Anteil]_x000a_- gesamt -" dataDxfId="35" dataCellStyle="Währung">
      <calculatedColumnFormula>(L4*12+SUM(M4:R4))</calculatedColumnFormula>
    </tableColumn>
  </tableColumns>
  <tableStyleInfo name="Pek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70B6DCE-DC1A-42F9-B81D-08F61114A766}" name="Tab_Betr" displayName="Tab_Betr" ref="A3:S264" totalsRowShown="0" headerRowDxfId="34" dataDxfId="33" tableBorderDxfId="32" dataCellStyle="Währung">
  <tableColumns count="19">
    <tableColumn id="1" xr3:uid="{595BAFE8-1240-44A9-864A-6F926E54F1AC}" name="Stellen-/_x000a_Personalnr._x000a__x000a_- Eingabe -" dataDxfId="31"/>
    <tableColumn id="19" xr3:uid="{FF2F6E75-EB40-4C33-B1B3-2C5650F2299E}" name="Einstellungs-_x000a_datum_x000a__x000a_- Eingabe -" dataDxfId="30"/>
    <tableColumn id="2" xr3:uid="{5732FB55-DDBB-4BB1-A35B-78F76ED32389}" name="Spalte2" dataDxfId="29"/>
    <tableColumn id="3" xr3:uid="{34076A93-5154-4115-86D7-36D8AE3D05C4}" name="_x000a_Tätigkeit/ Ausbildung_x000a__x000a_- Auswahl -" dataDxfId="28"/>
    <tableColumn id="4" xr3:uid="{568B89B4-AF60-4566-8462-4F70A9120497}" name="_x000a_Tarif_x000a__x000a_- Auswahl -" dataDxfId="27"/>
    <tableColumn id="5" xr3:uid="{8050D0C5-5D2F-4CE4-B2A6-31D7C98ACAE6}" name="_x000a_Verg.-Gruppe_x000a__x000a_- Auswahl -" dataDxfId="26"/>
    <tableColumn id="6" xr3:uid="{3ACCE187-0F1B-44DF-80E8-C13EB44C736C}" name="_x000a_Zeitstufe_x000a__x000a_- Eingabe -" dataDxfId="25"/>
    <tableColumn id="7" xr3:uid="{58E14C09-E5D9-46C7-997D-864987077B97}" name="_x000a_Stellenanteil_x000a__x000a_- Eingabe -" dataDxfId="24"/>
    <tableColumn id="8" xr3:uid="{AC8BE26F-7D80-4DB2-BBB8-A088AEC3CAEC}" name="Spalte1" dataDxfId="23">
      <calculatedColumnFormula>IF(F4="",0,IF(F4="Fremdpersonal",VLOOKUP(D4,Tariftabellen!$W$3:$Y$26,3,0),VLOOKUP(D4,Tariftabellen!$W$3:$Y$26,2,0)))</calculatedColumnFormula>
    </tableColumn>
    <tableColumn id="9" xr3:uid="{419299B8-7C10-4FB3-9E56-720769B8AA0B}" name="mtl. Entgelt_x000a_gem. Tarif-Tabelle_x000a_(VZÄ)" dataDxfId="22" dataCellStyle="Währung">
      <calculatedColumnFormula>IF(ISERROR(VLOOKUP(F4,INDIRECT("Tab_"&amp;E4),G4+2,0)),"",VLOOKUP(F4,INDIRECT("Tab_"&amp;E4),G4+2,0)*(1+$J$1))</calculatedColumnFormula>
    </tableColumn>
    <tableColumn id="10" xr3:uid="{0CFCE539-DD44-43B7-9CF4-C203E3BD5089}" name="Jahres-_x000a_sonder-_x000a_zahlung" dataDxfId="21" dataCellStyle="Währung">
      <calculatedColumnFormula>IF(AND($K$1&gt;0,H4&gt;0),$K$1,IF(ISERROR(VLOOKUP(F4,INDIRECT("Tab_"&amp;E4),2,0)),"",VLOOKUP(F4,INDIRECT("Tab_"&amp;E4),2,0)))</calculatedColumnFormula>
    </tableColumn>
    <tableColumn id="11" xr3:uid="{02834BED-AC6A-416A-8CCC-08EFD4D6B0B3}" name="Entgelt_x000a__x000a_[gem. VZÄ-Anteil]_x000a_- monatlich -" dataDxfId="20">
      <calculatedColumnFormula>IF(F4&gt;0,J4*H4,0)</calculatedColumnFormula>
    </tableColumn>
    <tableColumn id="12" xr3:uid="{DC3BB7B2-A99C-44AB-9AB9-C54EDF4CA01F}" name="Zulagen_x000a__x000a_[gem. VZÄ-Anteil]_x000a_- jährlich -" dataDxfId="19">
      <calculatedColumnFormula>IF(H4&gt;0,($M$1*L4+('(A) AG-Anteil Soz.Vers.'!$C$8*'(A) Pers. paL'!$H4))*12,0)</calculatedColumnFormula>
    </tableColumn>
    <tableColumn id="13" xr3:uid="{4B134911-8A0E-4FB9-BB90-B4FDF8F41F26}" name="Jahressonder-zahlung_x000a_[gem. VZÄ-Anteil]_x000a_- jährlich -" dataDxfId="18" dataCellStyle="Währung">
      <calculatedColumnFormula>IF(ISERROR(K4*L4),0,K4*L4)</calculatedColumnFormula>
    </tableColumn>
    <tableColumn id="14" xr3:uid="{4FEC69D2-6941-4982-A0FF-0D52D1876F27}" name="AG-Anteil_x000a_KV/ PV_x000a_[gem. VZÄ-Anteil]_x000a_- jährlich -" dataDxfId="17" dataCellStyle="Währung">
      <calculatedColumnFormula>IF(OR(F4="Minijob",F4="Fremdpersonal",H4=0),0,IF((L4*12+M4+N4)&gt;'(A) AG-Anteil Soz.Vers.'!$C$33,'(A) AG-Anteil Soz.Vers.'!$C$33*$O$1,(L4*12+M4+N4)*$O$1))</calculatedColumnFormula>
    </tableColumn>
    <tableColumn id="15" xr3:uid="{7B3E3CBE-3209-4AF6-BB4C-0FAF37A803D2}" name="AG-Anteil_x000a_AV/ RV/ Uml._x000a_[gem. VZÄ-Anteil]_x000a_- jährlich -" dataDxfId="16" dataCellStyle="Währung">
      <calculatedColumnFormula>IF(F4="Honorarkraft",0,IF(F4="Minijob",L4*12*'(A) AG-Anteil Soz.Vers.'!$C$30,IF((L4*12+M4+N4)&gt;'(A) AG-Anteil Soz.Vers.'!$C$32,'(A) AG-Anteil Soz.Vers.'!C32*$P$1,(L4*12+M4+N4)*$P$1)))</calculatedColumnFormula>
    </tableColumn>
    <tableColumn id="16" xr3:uid="{2DB58A59-232D-40BB-B0CD-3137CE9FB6CC}" name="AG-Anteil_x000a_ZV_x000a_[gem. VZÄ-Anteil]_x000a_- jährlich -" dataDxfId="15" dataCellStyle="Währung">
      <calculatedColumnFormula>IF(OR(F4="Minijob",F4="Fremdpersonal",H4=0),0,+$Q$1*(L4*12+SUM(M4:N4)))</calculatedColumnFormula>
    </tableColumn>
    <tableColumn id="17" xr3:uid="{80155421-7BB8-4799-B700-DCE19E1F4BFD}" name="Zuschläge_x000a__x000a_[gem. VZÄ-Anteil]_x000a_- jährlich -" dataDxfId="14">
      <calculatedColumnFormula>IF(OR(F4="Minijob",F4="Fremdpersonal",H4=0),0,+$R$1*L4*12)</calculatedColumnFormula>
    </tableColumn>
    <tableColumn id="18" xr3:uid="{4B62181F-B5C1-42E2-920C-39CF6BCA15AA}" name="Jahres-AG-Brutto_x000a__x000a_[gem. VZÄ-_x000a_Anteil]_x000a_- gesamt -" dataDxfId="13" dataCellStyle="Währung">
      <calculatedColumnFormula>(L4*12+SUM(M4:R4))</calculatedColumnFormula>
    </tableColumn>
  </tableColumns>
  <tableStyleInfo name="Pek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destatis.de/DE/Publikationen/Thematisch/Preise/Baupreise/BauwirtschaftPreise.html" TargetMode="External"/><Relationship Id="rId1" Type="http://schemas.openxmlformats.org/officeDocument/2006/relationships/hyperlink" Target="https://www.destatis.de/DE/Publikationen/Thematisch/Preise/Baupreise/BauwirtschaftPreise.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lohn-info.de/sozialversicherungsbeitraege2023.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0308E-29E3-456B-82D3-17DB2661DB4A}">
  <sheetPr codeName="Tabelle3"/>
  <dimension ref="A2:G44"/>
  <sheetViews>
    <sheetView showGridLines="0" tabSelected="1" workbookViewId="0">
      <selection activeCell="B31" sqref="B31:G31"/>
    </sheetView>
  </sheetViews>
  <sheetFormatPr baseColWidth="10" defaultRowHeight="15"/>
  <cols>
    <col min="1" max="1" width="20.5703125" customWidth="1"/>
    <col min="7" max="7" width="49.28515625" customWidth="1"/>
  </cols>
  <sheetData>
    <row r="2" spans="1:7" ht="15.75">
      <c r="A2" s="814" t="s">
        <v>638</v>
      </c>
    </row>
    <row r="4" spans="1:7" ht="75" customHeight="1">
      <c r="A4" s="815" t="s">
        <v>665</v>
      </c>
      <c r="B4" s="1174" t="s">
        <v>842</v>
      </c>
      <c r="C4" s="1175"/>
      <c r="D4" s="1175"/>
      <c r="E4" s="1175"/>
      <c r="F4" s="1175"/>
      <c r="G4" s="1175"/>
    </row>
    <row r="6" spans="1:7" ht="102" customHeight="1">
      <c r="A6" s="815" t="s">
        <v>639</v>
      </c>
      <c r="B6" s="1173" t="s">
        <v>806</v>
      </c>
      <c r="C6" s="1173"/>
      <c r="D6" s="1173"/>
      <c r="E6" s="1173"/>
      <c r="F6" s="1173"/>
      <c r="G6" s="1173"/>
    </row>
    <row r="7" spans="1:7" ht="86.25" customHeight="1">
      <c r="A7" s="815" t="s">
        <v>640</v>
      </c>
      <c r="B7" s="1173" t="s">
        <v>678</v>
      </c>
      <c r="C7" s="1173"/>
      <c r="D7" s="1173"/>
      <c r="E7" s="1173"/>
      <c r="F7" s="1173"/>
      <c r="G7" s="1173"/>
    </row>
    <row r="8" spans="1:7" ht="94.15" customHeight="1">
      <c r="A8" s="815" t="s">
        <v>641</v>
      </c>
      <c r="B8" s="1173" t="s">
        <v>773</v>
      </c>
      <c r="C8" s="1173"/>
      <c r="D8" s="1173"/>
      <c r="E8" s="1173"/>
      <c r="F8" s="1173"/>
      <c r="G8" s="1173"/>
    </row>
    <row r="9" spans="1:7" ht="219" customHeight="1">
      <c r="A9" s="1040" t="s">
        <v>777</v>
      </c>
      <c r="B9" s="1173" t="s">
        <v>762</v>
      </c>
      <c r="C9" s="1173"/>
      <c r="D9" s="1173"/>
      <c r="E9" s="1173"/>
      <c r="F9" s="1173"/>
      <c r="G9" s="1173"/>
    </row>
    <row r="10" spans="1:7" ht="87" customHeight="1">
      <c r="A10" s="815"/>
      <c r="B10" s="1173" t="s">
        <v>818</v>
      </c>
      <c r="C10" s="1173"/>
      <c r="D10" s="1173"/>
      <c r="E10" s="1173"/>
      <c r="F10" s="1173"/>
      <c r="G10" s="1173"/>
    </row>
    <row r="11" spans="1:7" ht="165" customHeight="1">
      <c r="A11" s="815"/>
      <c r="B11" s="1173" t="s">
        <v>776</v>
      </c>
      <c r="C11" s="1173"/>
      <c r="D11" s="1173"/>
      <c r="E11" s="1173"/>
      <c r="F11" s="1173"/>
      <c r="G11" s="1173"/>
    </row>
    <row r="12" spans="1:7" ht="56.45" customHeight="1">
      <c r="A12" s="1040" t="s">
        <v>843</v>
      </c>
      <c r="B12" s="1173" t="s">
        <v>817</v>
      </c>
      <c r="C12" s="1173"/>
      <c r="D12" s="1173"/>
      <c r="E12" s="1173"/>
      <c r="F12" s="1173"/>
      <c r="G12" s="1173"/>
    </row>
    <row r="13" spans="1:7" ht="52.15" customHeight="1">
      <c r="A13" s="1040" t="s">
        <v>778</v>
      </c>
      <c r="B13" s="1173" t="s">
        <v>819</v>
      </c>
      <c r="C13" s="1173"/>
      <c r="D13" s="1173"/>
      <c r="E13" s="1173"/>
      <c r="F13" s="1173"/>
      <c r="G13" s="1173"/>
    </row>
    <row r="14" spans="1:7" ht="46.15" customHeight="1">
      <c r="A14" s="815" t="s">
        <v>774</v>
      </c>
      <c r="B14" s="1173" t="s">
        <v>775</v>
      </c>
      <c r="C14" s="1173"/>
      <c r="D14" s="1173"/>
      <c r="E14" s="1173"/>
      <c r="F14" s="1173"/>
      <c r="G14" s="1173"/>
    </row>
    <row r="15" spans="1:7" ht="27.6" customHeight="1">
      <c r="A15" s="815" t="s">
        <v>725</v>
      </c>
      <c r="B15" s="1173" t="s">
        <v>779</v>
      </c>
      <c r="C15" s="1173"/>
      <c r="D15" s="1173"/>
      <c r="E15" s="1173"/>
      <c r="F15" s="1173"/>
      <c r="G15" s="1173"/>
    </row>
    <row r="16" spans="1:7" ht="27" customHeight="1">
      <c r="A16" s="815" t="s">
        <v>680</v>
      </c>
      <c r="B16" s="1173" t="s">
        <v>724</v>
      </c>
      <c r="C16" s="1173"/>
      <c r="D16" s="1173"/>
      <c r="E16" s="1173"/>
      <c r="F16" s="1173"/>
      <c r="G16" s="1173"/>
    </row>
    <row r="18" spans="1:7">
      <c r="A18" s="815" t="s">
        <v>780</v>
      </c>
    </row>
    <row r="20" spans="1:7">
      <c r="A20" t="s">
        <v>650</v>
      </c>
    </row>
    <row r="23" spans="1:7" ht="18.75">
      <c r="A23" s="1163" t="s">
        <v>846</v>
      </c>
    </row>
    <row r="24" spans="1:7" ht="15.75" thickBot="1"/>
    <row r="25" spans="1:7" ht="16.5" thickBot="1">
      <c r="A25" s="1145" t="s">
        <v>844</v>
      </c>
      <c r="B25" s="1176" t="s">
        <v>845</v>
      </c>
      <c r="C25" s="1176"/>
      <c r="D25" s="1176"/>
      <c r="E25" s="1176"/>
      <c r="F25" s="1176"/>
      <c r="G25" s="1177"/>
    </row>
    <row r="26" spans="1:7">
      <c r="A26" s="1146">
        <v>45247</v>
      </c>
      <c r="B26" s="1178" t="s">
        <v>1120</v>
      </c>
      <c r="C26" s="1178"/>
      <c r="D26" s="1178"/>
      <c r="E26" s="1178"/>
      <c r="F26" s="1178"/>
      <c r="G26" s="1179"/>
    </row>
    <row r="27" spans="1:7">
      <c r="A27" s="1147">
        <v>45254</v>
      </c>
      <c r="B27" s="1180" t="s">
        <v>1121</v>
      </c>
      <c r="C27" s="1180"/>
      <c r="D27" s="1180"/>
      <c r="E27" s="1180"/>
      <c r="F27" s="1180"/>
      <c r="G27" s="1181"/>
    </row>
    <row r="28" spans="1:7">
      <c r="A28" s="1147">
        <v>45322</v>
      </c>
      <c r="B28" s="1180" t="s">
        <v>1122</v>
      </c>
      <c r="C28" s="1180"/>
      <c r="D28" s="1180"/>
      <c r="E28" s="1180"/>
      <c r="F28" s="1180"/>
      <c r="G28" s="1181"/>
    </row>
    <row r="29" spans="1:7">
      <c r="A29" s="1147">
        <v>45348</v>
      </c>
      <c r="B29" s="1180" t="s">
        <v>1126</v>
      </c>
      <c r="C29" s="1180"/>
      <c r="D29" s="1180"/>
      <c r="E29" s="1180"/>
      <c r="F29" s="1180"/>
      <c r="G29" s="1181"/>
    </row>
    <row r="30" spans="1:7">
      <c r="A30" s="1147">
        <v>45377</v>
      </c>
      <c r="B30" s="1180" t="s">
        <v>1138</v>
      </c>
      <c r="C30" s="1180"/>
      <c r="D30" s="1180"/>
      <c r="E30" s="1180"/>
      <c r="F30" s="1180"/>
      <c r="G30" s="1181"/>
    </row>
    <row r="31" spans="1:7">
      <c r="A31" s="1147"/>
      <c r="B31" s="1180"/>
      <c r="C31" s="1180"/>
      <c r="D31" s="1180"/>
      <c r="E31" s="1180"/>
      <c r="F31" s="1180"/>
      <c r="G31" s="1181"/>
    </row>
    <row r="32" spans="1:7">
      <c r="A32" s="1148"/>
      <c r="B32" s="1180"/>
      <c r="C32" s="1180"/>
      <c r="D32" s="1180"/>
      <c r="E32" s="1180"/>
      <c r="F32" s="1180"/>
      <c r="G32" s="1181"/>
    </row>
    <row r="33" spans="1:7">
      <c r="A33" s="1148"/>
      <c r="B33" s="1180"/>
      <c r="C33" s="1180"/>
      <c r="D33" s="1180"/>
      <c r="E33" s="1180"/>
      <c r="F33" s="1180"/>
      <c r="G33" s="1181"/>
    </row>
    <row r="34" spans="1:7">
      <c r="A34" s="1148"/>
      <c r="B34" s="1180"/>
      <c r="C34" s="1180"/>
      <c r="D34" s="1180"/>
      <c r="E34" s="1180"/>
      <c r="F34" s="1180"/>
      <c r="G34" s="1181"/>
    </row>
    <row r="35" spans="1:7">
      <c r="A35" s="1148"/>
      <c r="B35" s="1180"/>
      <c r="C35" s="1180"/>
      <c r="D35" s="1180"/>
      <c r="E35" s="1180"/>
      <c r="F35" s="1180"/>
      <c r="G35" s="1181"/>
    </row>
    <row r="36" spans="1:7">
      <c r="A36" s="1148"/>
      <c r="B36" s="1180"/>
      <c r="C36" s="1180"/>
      <c r="D36" s="1180"/>
      <c r="E36" s="1180"/>
      <c r="F36" s="1180"/>
      <c r="G36" s="1181"/>
    </row>
    <row r="37" spans="1:7">
      <c r="A37" s="1148"/>
      <c r="B37" s="1180"/>
      <c r="C37" s="1180"/>
      <c r="D37" s="1180"/>
      <c r="E37" s="1180"/>
      <c r="F37" s="1180"/>
      <c r="G37" s="1181"/>
    </row>
    <row r="38" spans="1:7">
      <c r="A38" s="1148"/>
      <c r="B38" s="1180"/>
      <c r="C38" s="1180"/>
      <c r="D38" s="1180"/>
      <c r="E38" s="1180"/>
      <c r="F38" s="1180"/>
      <c r="G38" s="1181"/>
    </row>
    <row r="39" spans="1:7">
      <c r="A39" s="1148"/>
      <c r="B39" s="1180"/>
      <c r="C39" s="1180"/>
      <c r="D39" s="1180"/>
      <c r="E39" s="1180"/>
      <c r="F39" s="1180"/>
      <c r="G39" s="1181"/>
    </row>
    <row r="40" spans="1:7">
      <c r="A40" s="1148"/>
      <c r="B40" s="1180"/>
      <c r="C40" s="1180"/>
      <c r="D40" s="1180"/>
      <c r="E40" s="1180"/>
      <c r="F40" s="1180"/>
      <c r="G40" s="1181"/>
    </row>
    <row r="41" spans="1:7">
      <c r="A41" s="1148"/>
      <c r="B41" s="1180"/>
      <c r="C41" s="1180"/>
      <c r="D41" s="1180"/>
      <c r="E41" s="1180"/>
      <c r="F41" s="1180"/>
      <c r="G41" s="1181"/>
    </row>
    <row r="42" spans="1:7">
      <c r="A42" s="1148"/>
      <c r="B42" s="1180"/>
      <c r="C42" s="1180"/>
      <c r="D42" s="1180"/>
      <c r="E42" s="1180"/>
      <c r="F42" s="1180"/>
      <c r="G42" s="1181"/>
    </row>
    <row r="43" spans="1:7">
      <c r="A43" s="1148"/>
      <c r="B43" s="1180"/>
      <c r="C43" s="1180"/>
      <c r="D43" s="1180"/>
      <c r="E43" s="1180"/>
      <c r="F43" s="1180"/>
      <c r="G43" s="1181"/>
    </row>
    <row r="44" spans="1:7" ht="15.75" thickBot="1">
      <c r="A44" s="1149"/>
      <c r="B44" s="1182"/>
      <c r="C44" s="1182"/>
      <c r="D44" s="1182"/>
      <c r="E44" s="1182"/>
      <c r="F44" s="1182"/>
      <c r="G44" s="1183"/>
    </row>
  </sheetData>
  <sheetProtection algorithmName="SHA-512" hashValue="YcIL6ZZI0+l2Cr07a2X5eaCS/MPmTWpl9j0WaM655qaj1PlIFuRbsjBcu44s+AY3iAJrVJI7vmIzDHP+OpxG/w==" saltValue="kSThD0lIYi76j8Kge++DhQ==" spinCount="100000" sheet="1" formatRows="0" selectLockedCells="1"/>
  <mergeCells count="32">
    <mergeCell ref="B40:G40"/>
    <mergeCell ref="B41:G41"/>
    <mergeCell ref="B42:G42"/>
    <mergeCell ref="B43:G43"/>
    <mergeCell ref="B44:G44"/>
    <mergeCell ref="B35:G35"/>
    <mergeCell ref="B36:G36"/>
    <mergeCell ref="B37:G37"/>
    <mergeCell ref="B38:G38"/>
    <mergeCell ref="B39:G39"/>
    <mergeCell ref="B30:G30"/>
    <mergeCell ref="B31:G31"/>
    <mergeCell ref="B32:G32"/>
    <mergeCell ref="B33:G33"/>
    <mergeCell ref="B34:G34"/>
    <mergeCell ref="B25:G25"/>
    <mergeCell ref="B26:G26"/>
    <mergeCell ref="B27:G27"/>
    <mergeCell ref="B28:G28"/>
    <mergeCell ref="B29:G29"/>
    <mergeCell ref="B11:G11"/>
    <mergeCell ref="B12:G12"/>
    <mergeCell ref="B13:G13"/>
    <mergeCell ref="B16:G16"/>
    <mergeCell ref="B15:G15"/>
    <mergeCell ref="B14:G14"/>
    <mergeCell ref="B10:G10"/>
    <mergeCell ref="B4:G4"/>
    <mergeCell ref="B6:G6"/>
    <mergeCell ref="B7:G7"/>
    <mergeCell ref="B8:G8"/>
    <mergeCell ref="B9:G9"/>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1CD2A-7C86-4548-8ABD-999F29B2654F}">
  <sheetPr codeName="Tabelle12">
    <tabColor rgb="FFFFFF00"/>
  </sheetPr>
  <dimension ref="A1:C50"/>
  <sheetViews>
    <sheetView showGridLines="0" zoomScale="115" zoomScaleNormal="115" workbookViewId="0">
      <selection activeCell="B36" sqref="B36"/>
    </sheetView>
  </sheetViews>
  <sheetFormatPr baseColWidth="10" defaultColWidth="11.42578125" defaultRowHeight="12.75"/>
  <cols>
    <col min="1" max="1" width="32.7109375" style="877" customWidth="1"/>
    <col min="2" max="2" width="20.7109375" style="877" customWidth="1"/>
    <col min="3" max="3" width="22.28515625" style="877" customWidth="1"/>
    <col min="4" max="16384" width="11.42578125" style="877"/>
  </cols>
  <sheetData>
    <row r="1" spans="1:3" s="875" customFormat="1" ht="19.5" customHeight="1">
      <c r="A1" s="873" t="str">
        <f>Basis!A1</f>
        <v>Stand: 26.03.2024</v>
      </c>
      <c r="B1" s="873"/>
      <c r="C1" s="874" t="str">
        <f>("Az: "&amp;Basis!B4)</f>
        <v xml:space="preserve">Az: </v>
      </c>
    </row>
    <row r="2" spans="1:3" s="875" customFormat="1" ht="25.15" customHeight="1">
      <c r="A2" s="1312" t="s">
        <v>687</v>
      </c>
      <c r="B2" s="1312"/>
      <c r="C2" s="1312"/>
    </row>
    <row r="3" spans="1:3">
      <c r="A3" s="876"/>
      <c r="B3" s="876"/>
      <c r="C3" s="876"/>
    </row>
    <row r="4" spans="1:3">
      <c r="A4" s="1313" t="s">
        <v>688</v>
      </c>
      <c r="B4" s="1313"/>
      <c r="C4" s="1313"/>
    </row>
    <row r="5" spans="1:3">
      <c r="A5" s="1314" t="s">
        <v>689</v>
      </c>
      <c r="B5" s="1314"/>
      <c r="C5" s="1314"/>
    </row>
    <row r="6" spans="1:3">
      <c r="A6" s="878"/>
      <c r="B6" s="878"/>
      <c r="C6" s="878"/>
    </row>
    <row r="7" spans="1:3">
      <c r="A7" s="879" t="s">
        <v>690</v>
      </c>
      <c r="B7" s="1055"/>
    </row>
    <row r="8" spans="1:3" ht="17.45" customHeight="1">
      <c r="A8" s="881" t="s">
        <v>691</v>
      </c>
      <c r="B8" s="880">
        <f>B7*365.25*Basis!B25</f>
        <v>0</v>
      </c>
    </row>
    <row r="9" spans="1:3" ht="14.25" customHeight="1"/>
    <row r="10" spans="1:3" s="883" customFormat="1">
      <c r="A10" s="1315"/>
      <c r="B10" s="882" t="s">
        <v>332</v>
      </c>
      <c r="C10" s="882" t="s">
        <v>584</v>
      </c>
    </row>
    <row r="11" spans="1:3" s="883" customFormat="1">
      <c r="A11" s="1316"/>
      <c r="B11" s="1317" t="s">
        <v>692</v>
      </c>
      <c r="C11" s="1318"/>
    </row>
    <row r="12" spans="1:3">
      <c r="A12" s="884"/>
      <c r="B12" s="884"/>
      <c r="C12" s="884"/>
    </row>
    <row r="13" spans="1:3">
      <c r="A13" s="885" t="s">
        <v>693</v>
      </c>
      <c r="B13" s="886"/>
      <c r="C13" s="886"/>
    </row>
    <row r="14" spans="1:3" ht="22.5">
      <c r="A14" s="887" t="s">
        <v>694</v>
      </c>
      <c r="B14" s="1086"/>
      <c r="C14" s="888">
        <f>IF(ISERROR(B14/B$8),0,B14/B$8)</f>
        <v>0</v>
      </c>
    </row>
    <row r="15" spans="1:3">
      <c r="A15" s="884" t="s">
        <v>337</v>
      </c>
      <c r="B15" s="1086"/>
      <c r="C15" s="888">
        <f>IF(ISERROR(B15/B$8),0,B15/B$8)</f>
        <v>0</v>
      </c>
    </row>
    <row r="16" spans="1:3" ht="22.7" customHeight="1">
      <c r="A16" s="889" t="s">
        <v>695</v>
      </c>
      <c r="B16" s="1086"/>
      <c r="C16" s="888">
        <f>IF(ISERROR(B16/B$8),0,B16/B$8)</f>
        <v>0</v>
      </c>
    </row>
    <row r="17" spans="1:3">
      <c r="A17" s="889"/>
      <c r="B17" s="1087"/>
      <c r="C17" s="888"/>
    </row>
    <row r="18" spans="1:3">
      <c r="A18" s="890" t="s">
        <v>696</v>
      </c>
      <c r="B18" s="1087"/>
      <c r="C18" s="888"/>
    </row>
    <row r="19" spans="1:3">
      <c r="A19" s="889" t="s">
        <v>340</v>
      </c>
      <c r="B19" s="1086"/>
      <c r="C19" s="888">
        <f>IF(ISERROR(B19/B$8),0,B19/B$8)</f>
        <v>0</v>
      </c>
    </row>
    <row r="20" spans="1:3">
      <c r="A20" s="889"/>
      <c r="B20" s="1087"/>
      <c r="C20" s="888"/>
    </row>
    <row r="21" spans="1:3">
      <c r="A21" s="885" t="s">
        <v>429</v>
      </c>
      <c r="B21" s="1088"/>
      <c r="C21" s="891"/>
    </row>
    <row r="22" spans="1:3" ht="21">
      <c r="A22" s="889" t="s">
        <v>697</v>
      </c>
      <c r="B22" s="1086"/>
      <c r="C22" s="888">
        <f>IF(ISERROR(B22/B$8),0,B22/B$8)</f>
        <v>0</v>
      </c>
    </row>
    <row r="23" spans="1:3">
      <c r="A23" s="889" t="s">
        <v>698</v>
      </c>
      <c r="B23" s="1086"/>
      <c r="C23" s="888">
        <f>IF(ISERROR(B23/B$8),0,B23/B$8)</f>
        <v>0</v>
      </c>
    </row>
    <row r="24" spans="1:3">
      <c r="A24" s="884" t="s">
        <v>699</v>
      </c>
      <c r="B24" s="1086"/>
      <c r="C24" s="888">
        <f>IF(ISERROR(B24/B$8),0,B24/B$8)</f>
        <v>0</v>
      </c>
    </row>
    <row r="25" spans="1:3">
      <c r="A25" s="884"/>
      <c r="B25" s="1087"/>
      <c r="C25" s="888"/>
    </row>
    <row r="26" spans="1:3">
      <c r="A26" s="885" t="s">
        <v>327</v>
      </c>
      <c r="B26" s="1087"/>
      <c r="C26" s="888"/>
    </row>
    <row r="27" spans="1:3" s="893" customFormat="1">
      <c r="A27" s="884" t="s">
        <v>700</v>
      </c>
      <c r="B27" s="1089"/>
      <c r="C27" s="892">
        <f>IF(ISERROR(B27/B$8),0,B27/B$8)</f>
        <v>0</v>
      </c>
    </row>
    <row r="28" spans="1:3">
      <c r="A28" s="884"/>
      <c r="B28" s="1087"/>
      <c r="C28" s="888"/>
    </row>
    <row r="29" spans="1:3">
      <c r="A29" s="885" t="s">
        <v>701</v>
      </c>
      <c r="B29" s="1087"/>
      <c r="C29" s="888"/>
    </row>
    <row r="30" spans="1:3" s="893" customFormat="1">
      <c r="A30" s="894" t="s">
        <v>702</v>
      </c>
      <c r="B30" s="1089"/>
      <c r="C30" s="892">
        <f>IF(ISERROR(B30/B$8),0,B30/B$8)</f>
        <v>0</v>
      </c>
    </row>
    <row r="31" spans="1:3">
      <c r="A31" s="884"/>
      <c r="B31" s="1087"/>
      <c r="C31" s="888"/>
    </row>
    <row r="32" spans="1:3">
      <c r="A32" s="885" t="s">
        <v>703</v>
      </c>
      <c r="B32" s="1088"/>
      <c r="C32" s="891"/>
    </row>
    <row r="33" spans="1:3">
      <c r="A33" s="884" t="s">
        <v>703</v>
      </c>
      <c r="B33" s="1086"/>
      <c r="C33" s="888">
        <f>IF(ISERROR(B33/B$8),0,B33/B$8)</f>
        <v>0</v>
      </c>
    </row>
    <row r="34" spans="1:3">
      <c r="A34" s="884"/>
      <c r="B34" s="1087"/>
      <c r="C34" s="888"/>
    </row>
    <row r="35" spans="1:3">
      <c r="A35" s="885" t="s">
        <v>704</v>
      </c>
      <c r="B35" s="1088"/>
      <c r="C35" s="891"/>
    </row>
    <row r="36" spans="1:3">
      <c r="A36" s="884" t="s">
        <v>700</v>
      </c>
      <c r="B36" s="1086"/>
      <c r="C36" s="888">
        <f>IF(ISERROR(B36/B$8),0,B36/B$8)</f>
        <v>0</v>
      </c>
    </row>
    <row r="37" spans="1:3">
      <c r="A37" s="884"/>
      <c r="B37" s="1087"/>
      <c r="C37" s="888"/>
    </row>
    <row r="38" spans="1:3">
      <c r="A38" s="895" t="s">
        <v>705</v>
      </c>
      <c r="B38" s="1087">
        <f>SUM(B14:B37)</f>
        <v>0</v>
      </c>
      <c r="C38" s="888">
        <f>IF(ISERROR(B38/B$8),0,B38/B$8)</f>
        <v>0</v>
      </c>
    </row>
    <row r="39" spans="1:3">
      <c r="A39" s="884"/>
      <c r="B39" s="1087"/>
      <c r="C39" s="888"/>
    </row>
    <row r="40" spans="1:3">
      <c r="A40" s="885" t="s">
        <v>706</v>
      </c>
      <c r="B40" s="1087"/>
      <c r="C40" s="891"/>
    </row>
    <row r="41" spans="1:3">
      <c r="A41" s="896" t="s">
        <v>706</v>
      </c>
      <c r="B41" s="1086"/>
      <c r="C41" s="888">
        <f>IF(ISERROR(B41/B$8),0,B41/B$8)</f>
        <v>0</v>
      </c>
    </row>
    <row r="42" spans="1:3">
      <c r="A42" s="889"/>
      <c r="B42" s="1087"/>
      <c r="C42" s="888"/>
    </row>
    <row r="43" spans="1:3">
      <c r="A43" s="885" t="s">
        <v>707</v>
      </c>
      <c r="B43" s="1087"/>
      <c r="C43" s="891"/>
    </row>
    <row r="44" spans="1:3">
      <c r="A44" s="884" t="s">
        <v>708</v>
      </c>
      <c r="B44" s="1086"/>
      <c r="C44" s="888">
        <f>IF(ISERROR(B44/B$8),0,B44/B$8)</f>
        <v>0</v>
      </c>
    </row>
    <row r="45" spans="1:3">
      <c r="A45" s="884"/>
      <c r="B45" s="1087"/>
      <c r="C45" s="888"/>
    </row>
    <row r="46" spans="1:3">
      <c r="A46" s="895" t="s">
        <v>709</v>
      </c>
      <c r="B46" s="1087">
        <f>SUM(B40:B45)</f>
        <v>0</v>
      </c>
      <c r="C46" s="888">
        <f>IF(ISERROR(B46/B$8),0,B46/B$8)</f>
        <v>0</v>
      </c>
    </row>
    <row r="47" spans="1:3">
      <c r="A47" s="884"/>
      <c r="B47" s="888"/>
      <c r="C47" s="888"/>
    </row>
    <row r="48" spans="1:3" ht="15.75">
      <c r="A48" s="897" t="s">
        <v>710</v>
      </c>
      <c r="B48" s="898">
        <f>B38-B46</f>
        <v>0</v>
      </c>
      <c r="C48" s="898">
        <f>IF(ISERROR(B48/B$8),0,B48/B$8)</f>
        <v>0</v>
      </c>
    </row>
    <row r="50" spans="1:1" ht="15.75">
      <c r="A50" s="899"/>
    </row>
  </sheetData>
  <sheetProtection algorithmName="SHA-512" hashValue="zzg5gYll7RcsPuLEt9GmgF4InDCrCZMLeE1aFqAT50IEKxdJAdPERtmrj3EqfBtR5rkyyd9py6FFjPFLgrIa+A==" saltValue="SEG2FngXumjMnQEe9EFDgQ==" spinCount="100000" sheet="1" formatCells="0"/>
  <mergeCells count="5">
    <mergeCell ref="A2:C2"/>
    <mergeCell ref="A4:C4"/>
    <mergeCell ref="A5:C5"/>
    <mergeCell ref="A10:A11"/>
    <mergeCell ref="B11:C11"/>
  </mergeCells>
  <pageMargins left="0.78740157480314965" right="0.78740157480314965" top="0.98425196850393704" bottom="0.98425196850393704" header="0.51181102362204722" footer="0.51181102362204722"/>
  <pageSetup paperSize="9" orientation="portrait" r:id="rId1"/>
  <headerFooter alignWithMargins="0">
    <oddFooter>&amp;RLRV-SH 01.01.2013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D4588-6E9A-4892-A56A-F5A22A740518}">
  <sheetPr codeName="Tabelle9">
    <tabColor rgb="FFFFFF00"/>
  </sheetPr>
  <dimension ref="A1:AA226"/>
  <sheetViews>
    <sheetView workbookViewId="0">
      <pane xSplit="1" ySplit="6" topLeftCell="N86" activePane="bottomRight" state="frozen"/>
      <selection pane="topRight" activeCell="B1" sqref="B1"/>
      <selection pane="bottomLeft" activeCell="A7" sqref="A7"/>
      <selection pane="bottomRight" activeCell="X94" sqref="X94"/>
    </sheetView>
  </sheetViews>
  <sheetFormatPr baseColWidth="10" defaultRowHeight="15"/>
  <cols>
    <col min="1" max="1" width="40.5703125" style="279" customWidth="1"/>
    <col min="2" max="2" width="19" style="41" customWidth="1"/>
    <col min="3" max="3" width="11.28515625" style="41" customWidth="1"/>
    <col min="4" max="4" width="16.85546875" style="41" customWidth="1"/>
    <col min="5" max="5" width="16" style="41" customWidth="1"/>
    <col min="6" max="6" width="13.85546875" style="41" customWidth="1"/>
    <col min="7" max="7" width="3" style="41" hidden="1" customWidth="1"/>
    <col min="8" max="10" width="14.28515625" style="41" customWidth="1"/>
    <col min="11" max="12" width="15.7109375" style="41" customWidth="1"/>
    <col min="13" max="13" width="13.85546875" style="41" customWidth="1"/>
    <col min="14" max="14" width="9.5703125" style="262" customWidth="1"/>
    <col min="15" max="15" width="15.5703125" style="41" customWidth="1"/>
    <col min="16" max="16" width="14.85546875" style="920" customWidth="1"/>
    <col min="17" max="17" width="14" style="41" customWidth="1"/>
    <col min="18" max="20" width="13.85546875" style="41" customWidth="1"/>
    <col min="21" max="22" width="15.42578125" style="41" customWidth="1"/>
    <col min="23" max="23" width="13.85546875" style="41" customWidth="1"/>
    <col min="24" max="24" width="7.5703125" customWidth="1"/>
  </cols>
  <sheetData>
    <row r="1" spans="1:27">
      <c r="A1" s="269"/>
      <c r="B1" s="270"/>
      <c r="C1" s="270"/>
      <c r="D1" s="271"/>
      <c r="E1" s="271"/>
      <c r="F1" s="272"/>
      <c r="G1" s="272"/>
      <c r="H1"/>
      <c r="I1" s="273"/>
      <c r="J1" s="274"/>
      <c r="K1" s="274"/>
      <c r="L1" s="275"/>
      <c r="M1" s="276"/>
      <c r="N1" s="277"/>
      <c r="O1" s="278"/>
      <c r="P1" s="271"/>
      <c r="Q1" s="271"/>
      <c r="R1" s="271"/>
      <c r="S1" s="271"/>
      <c r="T1" s="271"/>
      <c r="U1" s="272"/>
      <c r="V1" s="272"/>
      <c r="W1" s="271"/>
    </row>
    <row r="2" spans="1:27">
      <c r="H2" s="280"/>
      <c r="I2" s="281"/>
      <c r="J2" s="281"/>
      <c r="K2" s="280"/>
      <c r="L2" s="280"/>
      <c r="M2" s="280"/>
      <c r="N2" s="282"/>
      <c r="O2" s="280"/>
      <c r="P2" s="916"/>
      <c r="Q2" s="280"/>
      <c r="R2" s="280"/>
      <c r="S2" s="280"/>
      <c r="T2" s="280"/>
      <c r="U2" s="280"/>
      <c r="V2" s="280"/>
      <c r="W2" s="280"/>
    </row>
    <row r="3" spans="1:27" ht="16.5" thickBot="1">
      <c r="A3" s="147" t="s">
        <v>666</v>
      </c>
      <c r="B3" s="148"/>
      <c r="C3" s="148"/>
      <c r="D3" s="149" t="s">
        <v>286</v>
      </c>
      <c r="E3" s="150">
        <f>+Basis!B3</f>
        <v>2024</v>
      </c>
      <c r="F3" s="151"/>
      <c r="G3" s="152"/>
      <c r="H3" s="153"/>
      <c r="I3" s="1321"/>
      <c r="J3" s="1322"/>
      <c r="K3" s="1322"/>
      <c r="L3" s="154"/>
      <c r="M3" s="155"/>
      <c r="N3" s="156"/>
      <c r="O3" s="155"/>
      <c r="P3" s="917"/>
      <c r="Q3" s="157"/>
      <c r="R3" s="155"/>
      <c r="S3" s="155"/>
      <c r="T3" s="155"/>
      <c r="U3" s="155"/>
      <c r="V3" s="155"/>
      <c r="W3" s="470"/>
    </row>
    <row r="4" spans="1:27" ht="14.45" customHeight="1">
      <c r="A4" s="1323" t="s">
        <v>287</v>
      </c>
      <c r="B4" s="1325" t="s">
        <v>288</v>
      </c>
      <c r="C4" s="1327" t="s">
        <v>289</v>
      </c>
      <c r="D4" s="1329" t="s">
        <v>290</v>
      </c>
      <c r="E4" s="1329" t="s">
        <v>291</v>
      </c>
      <c r="F4" s="1329" t="s">
        <v>292</v>
      </c>
      <c r="G4" s="1319" t="s">
        <v>293</v>
      </c>
      <c r="H4" s="1331" t="s">
        <v>294</v>
      </c>
      <c r="I4" s="1332"/>
      <c r="J4" s="1332"/>
      <c r="K4" s="1333"/>
      <c r="L4" s="1340" t="s">
        <v>556</v>
      </c>
      <c r="M4" s="1342" t="s">
        <v>686</v>
      </c>
      <c r="N4" s="1344" t="s">
        <v>295</v>
      </c>
      <c r="O4" s="1319" t="s">
        <v>296</v>
      </c>
      <c r="P4" s="1346" t="s">
        <v>713</v>
      </c>
      <c r="Q4" s="1319" t="s">
        <v>297</v>
      </c>
      <c r="R4" s="1319" t="s">
        <v>298</v>
      </c>
      <c r="S4" s="1319" t="s">
        <v>714</v>
      </c>
      <c r="T4" s="1319" t="s">
        <v>299</v>
      </c>
      <c r="U4" s="1319" t="s">
        <v>300</v>
      </c>
      <c r="V4" s="1319" t="s">
        <v>432</v>
      </c>
      <c r="W4" s="1336" t="str">
        <f>"Ek-Zinsen 
" &amp; ROUND(Berechnungsdaten!W11*100,2) &amp; " %"</f>
        <v>Ek-Zinsen 
0,64 %</v>
      </c>
      <c r="Y4" s="1334"/>
      <c r="Z4" s="1334"/>
      <c r="AA4" s="1334"/>
    </row>
    <row r="5" spans="1:27" ht="52.15" customHeight="1" thickBot="1">
      <c r="A5" s="1324"/>
      <c r="B5" s="1326"/>
      <c r="C5" s="1328"/>
      <c r="D5" s="1330"/>
      <c r="E5" s="1330"/>
      <c r="F5" s="1330"/>
      <c r="G5" s="1320"/>
      <c r="H5" s="158" t="s">
        <v>301</v>
      </c>
      <c r="I5" s="158" t="s">
        <v>302</v>
      </c>
      <c r="J5" s="158" t="s">
        <v>303</v>
      </c>
      <c r="K5" s="159" t="s">
        <v>566</v>
      </c>
      <c r="L5" s="1341"/>
      <c r="M5" s="1343"/>
      <c r="N5" s="1345"/>
      <c r="O5" s="1320" t="s">
        <v>296</v>
      </c>
      <c r="P5" s="1347"/>
      <c r="Q5" s="1320"/>
      <c r="R5" s="1320"/>
      <c r="S5" s="1320"/>
      <c r="T5" s="1320"/>
      <c r="U5" s="1320"/>
      <c r="V5" s="1320"/>
      <c r="W5" s="1337"/>
      <c r="Y5" s="1334"/>
      <c r="Z5" s="1334"/>
      <c r="AA5" s="1334"/>
    </row>
    <row r="6" spans="1:27" ht="27.6" customHeight="1" thickBot="1">
      <c r="A6" s="160" t="s">
        <v>304</v>
      </c>
      <c r="B6" s="161"/>
      <c r="C6" s="162"/>
      <c r="D6" s="163"/>
      <c r="E6" s="164">
        <f>E7+E28+E37+E73+E104</f>
        <v>0</v>
      </c>
      <c r="F6" s="164">
        <f>SUM(F8:F25)</f>
        <v>0</v>
      </c>
      <c r="G6" s="164"/>
      <c r="H6" s="164">
        <f>H7+H28+H37+H73+H104</f>
        <v>0</v>
      </c>
      <c r="I6" s="164">
        <f t="shared" ref="I6:L6" si="0">I7+I28+I37+I73+I104</f>
        <v>0</v>
      </c>
      <c r="J6" s="164">
        <f t="shared" si="0"/>
        <v>0</v>
      </c>
      <c r="K6" s="164">
        <f t="shared" si="0"/>
        <v>0</v>
      </c>
      <c r="L6" s="963">
        <f t="shared" si="0"/>
        <v>0</v>
      </c>
      <c r="M6" s="140"/>
      <c r="N6" s="166"/>
      <c r="O6" s="167">
        <f t="shared" ref="O6:V6" si="1">+O7+O28+O37+O73+O104</f>
        <v>0</v>
      </c>
      <c r="P6" s="918">
        <f t="shared" si="1"/>
        <v>0</v>
      </c>
      <c r="Q6" s="164">
        <f t="shared" si="1"/>
        <v>0</v>
      </c>
      <c r="R6" s="165">
        <f t="shared" si="1"/>
        <v>0</v>
      </c>
      <c r="S6" s="165">
        <f t="shared" si="1"/>
        <v>0</v>
      </c>
      <c r="T6" s="164">
        <f t="shared" si="1"/>
        <v>0</v>
      </c>
      <c r="U6" s="164">
        <f t="shared" si="1"/>
        <v>0</v>
      </c>
      <c r="V6" s="164">
        <f t="shared" si="1"/>
        <v>0</v>
      </c>
      <c r="W6" s="1151">
        <f>+W7+W28+W37+W73+W104</f>
        <v>0</v>
      </c>
    </row>
    <row r="7" spans="1:27" ht="27.6" customHeight="1" thickBot="1">
      <c r="A7" s="168" t="s">
        <v>305</v>
      </c>
      <c r="B7" s="169"/>
      <c r="C7" s="170"/>
      <c r="D7" s="171"/>
      <c r="E7" s="172">
        <f>SUM(E8:E27)</f>
        <v>0</v>
      </c>
      <c r="F7" s="172">
        <f t="shared" ref="F7:K7" si="2">SUM(F8:F27)</f>
        <v>0</v>
      </c>
      <c r="G7" s="172">
        <f t="shared" si="2"/>
        <v>0</v>
      </c>
      <c r="H7" s="172">
        <f t="shared" si="2"/>
        <v>0</v>
      </c>
      <c r="I7" s="172">
        <f t="shared" si="2"/>
        <v>0</v>
      </c>
      <c r="J7" s="172">
        <f t="shared" si="2"/>
        <v>0</v>
      </c>
      <c r="K7" s="172">
        <f t="shared" si="2"/>
        <v>0</v>
      </c>
      <c r="L7" s="964">
        <f>SUM(L8:L27)</f>
        <v>0</v>
      </c>
      <c r="M7" s="174"/>
      <c r="N7" s="175"/>
      <c r="O7" s="173">
        <f>SUM(O8:O27)</f>
        <v>0</v>
      </c>
      <c r="P7" s="173">
        <f t="shared" ref="P7:W7" si="3">SUM(P8:P27)</f>
        <v>0</v>
      </c>
      <c r="Q7" s="173">
        <f t="shared" si="3"/>
        <v>0</v>
      </c>
      <c r="R7" s="173">
        <f t="shared" si="3"/>
        <v>0</v>
      </c>
      <c r="S7" s="173">
        <f t="shared" si="3"/>
        <v>0</v>
      </c>
      <c r="T7" s="173">
        <f t="shared" si="3"/>
        <v>0</v>
      </c>
      <c r="U7" s="173">
        <f t="shared" si="3"/>
        <v>0</v>
      </c>
      <c r="V7" s="1152">
        <f t="shared" si="3"/>
        <v>0</v>
      </c>
      <c r="W7" s="965">
        <f t="shared" si="3"/>
        <v>0</v>
      </c>
    </row>
    <row r="8" spans="1:27">
      <c r="A8" s="1053">
        <v>1</v>
      </c>
      <c r="B8" s="176"/>
      <c r="C8" s="177"/>
      <c r="D8" s="178"/>
      <c r="E8" s="179"/>
      <c r="F8" s="179"/>
      <c r="G8" s="180"/>
      <c r="H8" s="179"/>
      <c r="I8" s="179"/>
      <c r="J8" s="179"/>
      <c r="K8" s="181"/>
      <c r="L8" s="182"/>
      <c r="M8" s="141">
        <v>2.5000000000000001E-2</v>
      </c>
      <c r="N8" s="183">
        <f>IF(AND(E8&gt;0,$E$3-D8&lt;100/M8/100),100/M8/100-($E$3-D8),0)</f>
        <v>0</v>
      </c>
      <c r="O8" s="184">
        <f t="shared" ref="O8:O12" si="4">IF((+E8-K8-F8)&gt;=0,IF(N8&gt;0,(+E8-K8-F8)*M8,0),0)</f>
        <v>0</v>
      </c>
      <c r="P8" s="186">
        <f>IF($N8&gt;0,$M8*(E8-F8)*$N8,0)+F8</f>
        <v>0</v>
      </c>
      <c r="Q8" s="186">
        <f>+H8*$M8*$N8</f>
        <v>0</v>
      </c>
      <c r="R8" s="186">
        <f>+I8*$M8*$N8</f>
        <v>0</v>
      </c>
      <c r="S8" s="186">
        <f>+J8*$M8*$N8</f>
        <v>0</v>
      </c>
      <c r="T8" s="186">
        <f>+K8*$M8*$N8</f>
        <v>0</v>
      </c>
      <c r="U8" s="411">
        <f>Darlehen!F7</f>
        <v>0</v>
      </c>
      <c r="V8" s="411">
        <f>Darlehen!H7</f>
        <v>0</v>
      </c>
      <c r="W8" s="1153">
        <f>Q8*Berechnungsdaten!$W$11</f>
        <v>0</v>
      </c>
      <c r="X8" s="682" t="str">
        <f t="shared" ref="X8:X27" si="5">IF(E8=SUM(H8:K8),"Ok",E8-SUM(H8:K8))</f>
        <v>Ok</v>
      </c>
    </row>
    <row r="9" spans="1:27">
      <c r="A9" s="1054">
        <v>2</v>
      </c>
      <c r="B9" s="220"/>
      <c r="C9" s="666"/>
      <c r="D9" s="222"/>
      <c r="E9" s="223"/>
      <c r="F9" s="223"/>
      <c r="G9" s="667"/>
      <c r="H9" s="223"/>
      <c r="I9" s="223"/>
      <c r="J9" s="223"/>
      <c r="K9" s="668"/>
      <c r="L9" s="669"/>
      <c r="M9" s="672">
        <v>2.5000000000000001E-2</v>
      </c>
      <c r="N9" s="194">
        <f t="shared" ref="N9:N11" si="6">IF(AND(E9&gt;0,$E$3-D9&lt;100/M9/100),100/M9/100-($E$3-D9),0)</f>
        <v>0</v>
      </c>
      <c r="O9" s="207">
        <f t="shared" ref="O9:O11" si="7">IF((+E9-K9-F9)&gt;=0,IF(N9&gt;0,(+E9-K9-F9)*M9,0),0)</f>
        <v>0</v>
      </c>
      <c r="P9" s="196">
        <f t="shared" ref="P9:P11" si="8">IF(N9&gt;0,M9*(E9-F9)*N9,0)</f>
        <v>0</v>
      </c>
      <c r="Q9" s="196">
        <f t="shared" ref="Q9:Q13" si="9">+H9*$M9*$N9</f>
        <v>0</v>
      </c>
      <c r="R9" s="196">
        <f t="shared" ref="R9:R13" si="10">+I9*$M9*$N9</f>
        <v>0</v>
      </c>
      <c r="S9" s="196">
        <f t="shared" ref="S9:S13" si="11">+J9*$M9*$N9</f>
        <v>0</v>
      </c>
      <c r="T9" s="196">
        <f t="shared" ref="T9:T13" si="12">+K9*$M9*$N9</f>
        <v>0</v>
      </c>
      <c r="U9" s="673">
        <f>Darlehen!F8</f>
        <v>0</v>
      </c>
      <c r="V9" s="673">
        <f>Darlehen!H8</f>
        <v>0</v>
      </c>
      <c r="W9" s="955">
        <f>Q9*Berechnungsdaten!$W$11</f>
        <v>0</v>
      </c>
      <c r="X9" s="682" t="str">
        <f t="shared" si="5"/>
        <v>Ok</v>
      </c>
    </row>
    <row r="10" spans="1:27">
      <c r="A10" s="1054">
        <v>3</v>
      </c>
      <c r="B10" s="220"/>
      <c r="C10" s="666"/>
      <c r="D10" s="222"/>
      <c r="E10" s="223"/>
      <c r="F10" s="223"/>
      <c r="G10" s="667"/>
      <c r="H10" s="223"/>
      <c r="I10" s="223"/>
      <c r="J10" s="223"/>
      <c r="K10" s="668"/>
      <c r="L10" s="669"/>
      <c r="M10" s="672">
        <v>2.5000000000000001E-2</v>
      </c>
      <c r="N10" s="194">
        <f t="shared" si="6"/>
        <v>0</v>
      </c>
      <c r="O10" s="207">
        <f t="shared" si="7"/>
        <v>0</v>
      </c>
      <c r="P10" s="196">
        <f t="shared" si="8"/>
        <v>0</v>
      </c>
      <c r="Q10" s="196">
        <f t="shared" si="9"/>
        <v>0</v>
      </c>
      <c r="R10" s="196">
        <f t="shared" si="10"/>
        <v>0</v>
      </c>
      <c r="S10" s="196">
        <f t="shared" si="11"/>
        <v>0</v>
      </c>
      <c r="T10" s="196">
        <f t="shared" si="12"/>
        <v>0</v>
      </c>
      <c r="U10" s="673">
        <f>Darlehen!F9</f>
        <v>0</v>
      </c>
      <c r="V10" s="673">
        <f>Darlehen!H9</f>
        <v>0</v>
      </c>
      <c r="W10" s="955">
        <f>Q10*Berechnungsdaten!$W$11</f>
        <v>0</v>
      </c>
      <c r="X10" s="682" t="str">
        <f t="shared" si="5"/>
        <v>Ok</v>
      </c>
    </row>
    <row r="11" spans="1:27">
      <c r="A11" s="1054">
        <v>4</v>
      </c>
      <c r="B11" s="220"/>
      <c r="C11" s="666"/>
      <c r="D11" s="222"/>
      <c r="E11" s="223"/>
      <c r="F11" s="223"/>
      <c r="G11" s="667"/>
      <c r="H11" s="223"/>
      <c r="I11" s="223"/>
      <c r="J11" s="223"/>
      <c r="K11" s="668"/>
      <c r="L11" s="669"/>
      <c r="M11" s="672">
        <v>2.5000000000000001E-2</v>
      </c>
      <c r="N11" s="194">
        <f t="shared" si="6"/>
        <v>0</v>
      </c>
      <c r="O11" s="207">
        <f t="shared" si="7"/>
        <v>0</v>
      </c>
      <c r="P11" s="196">
        <f t="shared" si="8"/>
        <v>0</v>
      </c>
      <c r="Q11" s="196">
        <f t="shared" si="9"/>
        <v>0</v>
      </c>
      <c r="R11" s="196">
        <f t="shared" si="10"/>
        <v>0</v>
      </c>
      <c r="S11" s="196">
        <f t="shared" si="11"/>
        <v>0</v>
      </c>
      <c r="T11" s="196">
        <f t="shared" si="12"/>
        <v>0</v>
      </c>
      <c r="U11" s="673">
        <f>Darlehen!F10</f>
        <v>0</v>
      </c>
      <c r="V11" s="673">
        <f>Darlehen!H10</f>
        <v>0</v>
      </c>
      <c r="W11" s="955">
        <f>Q11*Berechnungsdaten!$W$11</f>
        <v>0</v>
      </c>
      <c r="X11" s="682" t="str">
        <f t="shared" si="5"/>
        <v>Ok</v>
      </c>
    </row>
    <row r="12" spans="1:27">
      <c r="A12" s="1054">
        <v>5</v>
      </c>
      <c r="B12" s="187"/>
      <c r="C12" s="188"/>
      <c r="D12" s="189"/>
      <c r="E12" s="190"/>
      <c r="F12" s="190"/>
      <c r="G12" s="191"/>
      <c r="H12" s="190"/>
      <c r="I12" s="190"/>
      <c r="J12" s="190"/>
      <c r="K12" s="192"/>
      <c r="L12" s="193"/>
      <c r="M12" s="142">
        <v>2.5000000000000001E-2</v>
      </c>
      <c r="N12" s="194">
        <f t="shared" ref="N12" si="13">IF(AND(E12&gt;0,$E$3-D12&lt;100/M12/100),100/M12/100-($E$3-D12),0)</f>
        <v>0</v>
      </c>
      <c r="O12" s="195">
        <f t="shared" si="4"/>
        <v>0</v>
      </c>
      <c r="P12" s="196">
        <f t="shared" ref="P12" si="14">IF(N12&gt;0,M12*(E12-F12)*N12,0)</f>
        <v>0</v>
      </c>
      <c r="Q12" s="196">
        <f t="shared" si="9"/>
        <v>0</v>
      </c>
      <c r="R12" s="196">
        <f t="shared" si="10"/>
        <v>0</v>
      </c>
      <c r="S12" s="185">
        <f t="shared" si="11"/>
        <v>0</v>
      </c>
      <c r="T12" s="185">
        <f t="shared" si="12"/>
        <v>0</v>
      </c>
      <c r="U12" s="673">
        <f>Darlehen!F11</f>
        <v>0</v>
      </c>
      <c r="V12" s="673">
        <f>Darlehen!H11</f>
        <v>0</v>
      </c>
      <c r="W12" s="1154">
        <f>Q12*Berechnungsdaten!$W$11</f>
        <v>0</v>
      </c>
      <c r="X12" s="682" t="str">
        <f t="shared" si="5"/>
        <v>Ok</v>
      </c>
    </row>
    <row r="13" spans="1:27">
      <c r="A13" s="1054">
        <v>6</v>
      </c>
      <c r="B13" s="187"/>
      <c r="C13" s="188"/>
      <c r="D13" s="189"/>
      <c r="E13" s="190"/>
      <c r="F13" s="190"/>
      <c r="G13" s="191"/>
      <c r="H13" s="190"/>
      <c r="I13" s="190"/>
      <c r="J13" s="190"/>
      <c r="K13" s="192"/>
      <c r="L13" s="193"/>
      <c r="M13" s="142">
        <v>2.5000000000000001E-2</v>
      </c>
      <c r="N13" s="194">
        <f t="shared" ref="N13" si="15">IF(AND(E13&gt;0,$E$3-D13&lt;100/M13/100),100/M13/100-($E$3-D13),0)</f>
        <v>0</v>
      </c>
      <c r="O13" s="195">
        <f t="shared" ref="O13" si="16">IF((+E13-K13-F13)&gt;=0,IF(N13&gt;0,(+E13-K13-F13)*M13,0),0)</f>
        <v>0</v>
      </c>
      <c r="P13" s="196">
        <f t="shared" ref="P13" si="17">IF(N13&gt;0,M13*(E13-F13)*N13,0)</f>
        <v>0</v>
      </c>
      <c r="Q13" s="196">
        <f t="shared" si="9"/>
        <v>0</v>
      </c>
      <c r="R13" s="196">
        <f t="shared" si="10"/>
        <v>0</v>
      </c>
      <c r="S13" s="185">
        <f t="shared" si="11"/>
        <v>0</v>
      </c>
      <c r="T13" s="185">
        <f t="shared" si="12"/>
        <v>0</v>
      </c>
      <c r="U13" s="673">
        <f>Darlehen!F12</f>
        <v>0</v>
      </c>
      <c r="V13" s="673">
        <f>Darlehen!H12</f>
        <v>0</v>
      </c>
      <c r="W13" s="1154">
        <f>Q13*Berechnungsdaten!$W$11</f>
        <v>0</v>
      </c>
      <c r="X13" s="682" t="str">
        <f t="shared" si="5"/>
        <v>Ok</v>
      </c>
    </row>
    <row r="14" spans="1:27">
      <c r="A14" s="1054">
        <v>7</v>
      </c>
      <c r="B14" s="187"/>
      <c r="C14" s="188"/>
      <c r="D14" s="189"/>
      <c r="E14" s="190"/>
      <c r="F14" s="190"/>
      <c r="G14" s="191"/>
      <c r="H14" s="190"/>
      <c r="I14" s="190"/>
      <c r="J14" s="190"/>
      <c r="K14" s="192"/>
      <c r="L14" s="193"/>
      <c r="M14" s="142">
        <v>2.5000000000000001E-2</v>
      </c>
      <c r="N14" s="194">
        <f t="shared" ref="N14:N27" si="18">IF(AND(E14&gt;0,$E$3-D14&lt;100/M14/100),100/M14/100-($E$3-D14),0)</f>
        <v>0</v>
      </c>
      <c r="O14" s="195">
        <f t="shared" ref="O14:O27" si="19">IF((+E14-K14-F14)&gt;=0,IF(N14&gt;0,(+E14-K14-F14)*M14,0),0)</f>
        <v>0</v>
      </c>
      <c r="P14" s="196">
        <f t="shared" ref="P14:P27" si="20">IF(N14&gt;0,M14*(E14-F14)*N14,0)</f>
        <v>0</v>
      </c>
      <c r="Q14" s="196">
        <f t="shared" ref="Q14:Q27" si="21">+H14*$M14*$N14</f>
        <v>0</v>
      </c>
      <c r="R14" s="196">
        <f t="shared" ref="R14:R27" si="22">+I14*$M14*$N14</f>
        <v>0</v>
      </c>
      <c r="S14" s="185">
        <f t="shared" ref="S14:S27" si="23">+J14*$M14*$N14</f>
        <v>0</v>
      </c>
      <c r="T14" s="185">
        <f t="shared" ref="T14:T27" si="24">+K14*$M14*$N14</f>
        <v>0</v>
      </c>
      <c r="U14" s="673">
        <f>Darlehen!F13</f>
        <v>0</v>
      </c>
      <c r="V14" s="673">
        <f>Darlehen!H13</f>
        <v>0</v>
      </c>
      <c r="W14" s="1154">
        <f>Q14*Berechnungsdaten!$W$11</f>
        <v>0</v>
      </c>
      <c r="X14" s="682" t="str">
        <f t="shared" si="5"/>
        <v>Ok</v>
      </c>
    </row>
    <row r="15" spans="1:27">
      <c r="A15" s="1054">
        <v>8</v>
      </c>
      <c r="B15" s="187"/>
      <c r="C15" s="188"/>
      <c r="D15" s="189"/>
      <c r="E15" s="190"/>
      <c r="F15" s="190"/>
      <c r="G15" s="191"/>
      <c r="H15" s="190"/>
      <c r="I15" s="190"/>
      <c r="J15" s="190"/>
      <c r="K15" s="192"/>
      <c r="L15" s="193"/>
      <c r="M15" s="142">
        <v>2.5000000000000001E-2</v>
      </c>
      <c r="N15" s="194">
        <f t="shared" si="18"/>
        <v>0</v>
      </c>
      <c r="O15" s="195">
        <f t="shared" si="19"/>
        <v>0</v>
      </c>
      <c r="P15" s="196">
        <f t="shared" si="20"/>
        <v>0</v>
      </c>
      <c r="Q15" s="196">
        <f t="shared" si="21"/>
        <v>0</v>
      </c>
      <c r="R15" s="196">
        <f t="shared" si="22"/>
        <v>0</v>
      </c>
      <c r="S15" s="185">
        <f t="shared" si="23"/>
        <v>0</v>
      </c>
      <c r="T15" s="185">
        <f t="shared" si="24"/>
        <v>0</v>
      </c>
      <c r="U15" s="673">
        <f>Darlehen!F14</f>
        <v>0</v>
      </c>
      <c r="V15" s="673">
        <f>Darlehen!H14</f>
        <v>0</v>
      </c>
      <c r="W15" s="1154">
        <f>Q15*Berechnungsdaten!$W$11</f>
        <v>0</v>
      </c>
      <c r="X15" s="682" t="str">
        <f t="shared" si="5"/>
        <v>Ok</v>
      </c>
    </row>
    <row r="16" spans="1:27">
      <c r="A16" s="1054">
        <v>9</v>
      </c>
      <c r="B16" s="187"/>
      <c r="C16" s="188"/>
      <c r="D16" s="189"/>
      <c r="E16" s="190"/>
      <c r="F16" s="190"/>
      <c r="G16" s="191"/>
      <c r="H16" s="190"/>
      <c r="I16" s="190"/>
      <c r="J16" s="190"/>
      <c r="K16" s="192"/>
      <c r="L16" s="193"/>
      <c r="M16" s="142">
        <v>2.5000000000000001E-2</v>
      </c>
      <c r="N16" s="194">
        <f t="shared" si="18"/>
        <v>0</v>
      </c>
      <c r="O16" s="195">
        <f t="shared" si="19"/>
        <v>0</v>
      </c>
      <c r="P16" s="196">
        <f t="shared" si="20"/>
        <v>0</v>
      </c>
      <c r="Q16" s="196">
        <f t="shared" si="21"/>
        <v>0</v>
      </c>
      <c r="R16" s="196">
        <f t="shared" si="22"/>
        <v>0</v>
      </c>
      <c r="S16" s="185">
        <f t="shared" si="23"/>
        <v>0</v>
      </c>
      <c r="T16" s="185">
        <f t="shared" si="24"/>
        <v>0</v>
      </c>
      <c r="U16" s="673">
        <f>Darlehen!F15</f>
        <v>0</v>
      </c>
      <c r="V16" s="673">
        <f>Darlehen!H15</f>
        <v>0</v>
      </c>
      <c r="W16" s="1154">
        <f>Q16*Berechnungsdaten!$W$11</f>
        <v>0</v>
      </c>
      <c r="X16" s="682" t="str">
        <f t="shared" si="5"/>
        <v>Ok</v>
      </c>
    </row>
    <row r="17" spans="1:24">
      <c r="A17" s="1054">
        <v>10</v>
      </c>
      <c r="B17" s="187"/>
      <c r="C17" s="188"/>
      <c r="D17" s="189"/>
      <c r="E17" s="190"/>
      <c r="F17" s="190"/>
      <c r="G17" s="191"/>
      <c r="H17" s="190"/>
      <c r="I17" s="190"/>
      <c r="J17" s="190"/>
      <c r="K17" s="192"/>
      <c r="L17" s="193"/>
      <c r="M17" s="142">
        <v>2.5000000000000001E-2</v>
      </c>
      <c r="N17" s="194">
        <f t="shared" si="18"/>
        <v>0</v>
      </c>
      <c r="O17" s="195">
        <f t="shared" si="19"/>
        <v>0</v>
      </c>
      <c r="P17" s="196">
        <f t="shared" si="20"/>
        <v>0</v>
      </c>
      <c r="Q17" s="196">
        <f t="shared" si="21"/>
        <v>0</v>
      </c>
      <c r="R17" s="196">
        <f t="shared" si="22"/>
        <v>0</v>
      </c>
      <c r="S17" s="185">
        <f t="shared" si="23"/>
        <v>0</v>
      </c>
      <c r="T17" s="185">
        <f t="shared" si="24"/>
        <v>0</v>
      </c>
      <c r="U17" s="673">
        <f>Darlehen!F16</f>
        <v>0</v>
      </c>
      <c r="V17" s="673">
        <f>Darlehen!H16</f>
        <v>0</v>
      </c>
      <c r="W17" s="1154">
        <f>Q17*Berechnungsdaten!$W$11</f>
        <v>0</v>
      </c>
      <c r="X17" s="682" t="str">
        <f t="shared" si="5"/>
        <v>Ok</v>
      </c>
    </row>
    <row r="18" spans="1:24">
      <c r="A18" s="1054">
        <v>11</v>
      </c>
      <c r="B18" s="187"/>
      <c r="C18" s="188"/>
      <c r="D18" s="189"/>
      <c r="E18" s="190"/>
      <c r="F18" s="190"/>
      <c r="G18" s="191"/>
      <c r="H18" s="190"/>
      <c r="I18" s="190"/>
      <c r="J18" s="190"/>
      <c r="K18" s="192"/>
      <c r="L18" s="193"/>
      <c r="M18" s="142">
        <v>2.5000000000000001E-2</v>
      </c>
      <c r="N18" s="194">
        <f t="shared" si="18"/>
        <v>0</v>
      </c>
      <c r="O18" s="195">
        <f t="shared" si="19"/>
        <v>0</v>
      </c>
      <c r="P18" s="196">
        <f t="shared" si="20"/>
        <v>0</v>
      </c>
      <c r="Q18" s="196">
        <f t="shared" si="21"/>
        <v>0</v>
      </c>
      <c r="R18" s="196">
        <f t="shared" si="22"/>
        <v>0</v>
      </c>
      <c r="S18" s="185">
        <f t="shared" si="23"/>
        <v>0</v>
      </c>
      <c r="T18" s="185">
        <f t="shared" si="24"/>
        <v>0</v>
      </c>
      <c r="U18" s="673">
        <f>Darlehen!F17</f>
        <v>0</v>
      </c>
      <c r="V18" s="673">
        <f>Darlehen!H17</f>
        <v>0</v>
      </c>
      <c r="W18" s="1154">
        <f>Q18*Berechnungsdaten!$W$11</f>
        <v>0</v>
      </c>
      <c r="X18" s="682" t="str">
        <f t="shared" si="5"/>
        <v>Ok</v>
      </c>
    </row>
    <row r="19" spans="1:24">
      <c r="A19" s="1054">
        <v>12</v>
      </c>
      <c r="B19" s="187"/>
      <c r="C19" s="188"/>
      <c r="D19" s="189"/>
      <c r="E19" s="190"/>
      <c r="F19" s="190"/>
      <c r="G19" s="191"/>
      <c r="H19" s="190"/>
      <c r="I19" s="190"/>
      <c r="J19" s="190"/>
      <c r="K19" s="192"/>
      <c r="L19" s="193"/>
      <c r="M19" s="142">
        <v>2.5000000000000001E-2</v>
      </c>
      <c r="N19" s="194">
        <f t="shared" si="18"/>
        <v>0</v>
      </c>
      <c r="O19" s="195">
        <f t="shared" si="19"/>
        <v>0</v>
      </c>
      <c r="P19" s="196">
        <f t="shared" si="20"/>
        <v>0</v>
      </c>
      <c r="Q19" s="196">
        <f t="shared" si="21"/>
        <v>0</v>
      </c>
      <c r="R19" s="196">
        <f t="shared" si="22"/>
        <v>0</v>
      </c>
      <c r="S19" s="185">
        <f t="shared" si="23"/>
        <v>0</v>
      </c>
      <c r="T19" s="185">
        <f t="shared" si="24"/>
        <v>0</v>
      </c>
      <c r="U19" s="673">
        <f>Darlehen!F18</f>
        <v>0</v>
      </c>
      <c r="V19" s="673">
        <f>Darlehen!H18</f>
        <v>0</v>
      </c>
      <c r="W19" s="1154">
        <f>Q19*Berechnungsdaten!$W$11</f>
        <v>0</v>
      </c>
      <c r="X19" s="682" t="str">
        <f t="shared" si="5"/>
        <v>Ok</v>
      </c>
    </row>
    <row r="20" spans="1:24">
      <c r="A20" s="1054">
        <v>13</v>
      </c>
      <c r="B20" s="187"/>
      <c r="C20" s="188"/>
      <c r="D20" s="189"/>
      <c r="E20" s="190"/>
      <c r="F20" s="190"/>
      <c r="G20" s="191"/>
      <c r="H20" s="190"/>
      <c r="I20" s="190"/>
      <c r="J20" s="190"/>
      <c r="K20" s="192"/>
      <c r="L20" s="193"/>
      <c r="M20" s="142">
        <v>2.5000000000000001E-2</v>
      </c>
      <c r="N20" s="194">
        <f t="shared" si="18"/>
        <v>0</v>
      </c>
      <c r="O20" s="195">
        <f t="shared" si="19"/>
        <v>0</v>
      </c>
      <c r="P20" s="196">
        <f t="shared" si="20"/>
        <v>0</v>
      </c>
      <c r="Q20" s="185">
        <f t="shared" si="21"/>
        <v>0</v>
      </c>
      <c r="R20" s="196">
        <f t="shared" si="22"/>
        <v>0</v>
      </c>
      <c r="S20" s="185">
        <f t="shared" si="23"/>
        <v>0</v>
      </c>
      <c r="T20" s="185">
        <f t="shared" si="24"/>
        <v>0</v>
      </c>
      <c r="U20" s="673">
        <f>Darlehen!F19</f>
        <v>0</v>
      </c>
      <c r="V20" s="673">
        <f>Darlehen!H19</f>
        <v>0</v>
      </c>
      <c r="W20" s="1154">
        <f>Q20*Berechnungsdaten!$W$11</f>
        <v>0</v>
      </c>
      <c r="X20" s="682" t="str">
        <f t="shared" si="5"/>
        <v>Ok</v>
      </c>
    </row>
    <row r="21" spans="1:24">
      <c r="A21" s="1054">
        <v>14</v>
      </c>
      <c r="B21" s="187"/>
      <c r="C21" s="188"/>
      <c r="D21" s="189"/>
      <c r="E21" s="190"/>
      <c r="F21" s="190"/>
      <c r="G21" s="191"/>
      <c r="H21" s="190"/>
      <c r="I21" s="190"/>
      <c r="J21" s="190"/>
      <c r="K21" s="192"/>
      <c r="L21" s="193"/>
      <c r="M21" s="142">
        <v>2.5000000000000001E-2</v>
      </c>
      <c r="N21" s="194">
        <f t="shared" si="18"/>
        <v>0</v>
      </c>
      <c r="O21" s="195">
        <f t="shared" si="19"/>
        <v>0</v>
      </c>
      <c r="P21" s="196">
        <f t="shared" si="20"/>
        <v>0</v>
      </c>
      <c r="Q21" s="185">
        <f t="shared" si="21"/>
        <v>0</v>
      </c>
      <c r="R21" s="196">
        <f t="shared" si="22"/>
        <v>0</v>
      </c>
      <c r="S21" s="185">
        <f t="shared" si="23"/>
        <v>0</v>
      </c>
      <c r="T21" s="185">
        <f t="shared" si="24"/>
        <v>0</v>
      </c>
      <c r="U21" s="673">
        <f>Darlehen!F20</f>
        <v>0</v>
      </c>
      <c r="V21" s="673">
        <f>Darlehen!H20</f>
        <v>0</v>
      </c>
      <c r="W21" s="1154">
        <f>Q21*Berechnungsdaten!$W$11</f>
        <v>0</v>
      </c>
      <c r="X21" s="682" t="str">
        <f t="shared" si="5"/>
        <v>Ok</v>
      </c>
    </row>
    <row r="22" spans="1:24">
      <c r="A22" s="1054">
        <v>15</v>
      </c>
      <c r="B22" s="187"/>
      <c r="C22" s="188"/>
      <c r="D22" s="189"/>
      <c r="E22" s="190"/>
      <c r="F22" s="190"/>
      <c r="G22" s="191"/>
      <c r="H22" s="190"/>
      <c r="I22" s="190"/>
      <c r="J22" s="190"/>
      <c r="K22" s="192"/>
      <c r="L22" s="193"/>
      <c r="M22" s="142">
        <v>2.5000000000000001E-2</v>
      </c>
      <c r="N22" s="194">
        <f t="shared" si="18"/>
        <v>0</v>
      </c>
      <c r="O22" s="195">
        <f t="shared" si="19"/>
        <v>0</v>
      </c>
      <c r="P22" s="196">
        <f t="shared" si="20"/>
        <v>0</v>
      </c>
      <c r="Q22" s="185">
        <f t="shared" si="21"/>
        <v>0</v>
      </c>
      <c r="R22" s="196">
        <f t="shared" si="22"/>
        <v>0</v>
      </c>
      <c r="S22" s="185">
        <f t="shared" si="23"/>
        <v>0</v>
      </c>
      <c r="T22" s="185">
        <f t="shared" si="24"/>
        <v>0</v>
      </c>
      <c r="U22" s="673">
        <f>Darlehen!F21</f>
        <v>0</v>
      </c>
      <c r="V22" s="673">
        <f>Darlehen!H21</f>
        <v>0</v>
      </c>
      <c r="W22" s="1154">
        <f>Q22*Berechnungsdaten!$W$11</f>
        <v>0</v>
      </c>
      <c r="X22" s="682" t="str">
        <f t="shared" si="5"/>
        <v>Ok</v>
      </c>
    </row>
    <row r="23" spans="1:24">
      <c r="A23" s="1054">
        <v>16</v>
      </c>
      <c r="B23" s="187"/>
      <c r="C23" s="188"/>
      <c r="D23" s="189"/>
      <c r="E23" s="190"/>
      <c r="F23" s="190"/>
      <c r="G23" s="191"/>
      <c r="H23" s="190"/>
      <c r="I23" s="190"/>
      <c r="J23" s="190"/>
      <c r="K23" s="192"/>
      <c r="L23" s="193"/>
      <c r="M23" s="142">
        <v>2.5000000000000001E-2</v>
      </c>
      <c r="N23" s="194">
        <f t="shared" si="18"/>
        <v>0</v>
      </c>
      <c r="O23" s="195">
        <f t="shared" si="19"/>
        <v>0</v>
      </c>
      <c r="P23" s="196">
        <f t="shared" si="20"/>
        <v>0</v>
      </c>
      <c r="Q23" s="185">
        <f t="shared" si="21"/>
        <v>0</v>
      </c>
      <c r="R23" s="196">
        <f t="shared" si="22"/>
        <v>0</v>
      </c>
      <c r="S23" s="185">
        <f t="shared" si="23"/>
        <v>0</v>
      </c>
      <c r="T23" s="185">
        <f t="shared" si="24"/>
        <v>0</v>
      </c>
      <c r="U23" s="673">
        <f>Darlehen!F22</f>
        <v>0</v>
      </c>
      <c r="V23" s="673">
        <f>Darlehen!H22</f>
        <v>0</v>
      </c>
      <c r="W23" s="1154">
        <f>Q23*Berechnungsdaten!$W$11</f>
        <v>0</v>
      </c>
      <c r="X23" s="682" t="str">
        <f t="shared" si="5"/>
        <v>Ok</v>
      </c>
    </row>
    <row r="24" spans="1:24">
      <c r="A24" s="1054">
        <v>17</v>
      </c>
      <c r="B24" s="187"/>
      <c r="C24" s="188"/>
      <c r="D24" s="189"/>
      <c r="E24" s="190"/>
      <c r="F24" s="190"/>
      <c r="G24" s="191"/>
      <c r="H24" s="190"/>
      <c r="I24" s="190"/>
      <c r="J24" s="190"/>
      <c r="K24" s="192"/>
      <c r="L24" s="193"/>
      <c r="M24" s="142">
        <v>2.5000000000000001E-2</v>
      </c>
      <c r="N24" s="194">
        <f t="shared" si="18"/>
        <v>0</v>
      </c>
      <c r="O24" s="195">
        <f t="shared" si="19"/>
        <v>0</v>
      </c>
      <c r="P24" s="196">
        <f t="shared" si="20"/>
        <v>0</v>
      </c>
      <c r="Q24" s="185">
        <f t="shared" si="21"/>
        <v>0</v>
      </c>
      <c r="R24" s="196">
        <f t="shared" si="22"/>
        <v>0</v>
      </c>
      <c r="S24" s="185">
        <f t="shared" si="23"/>
        <v>0</v>
      </c>
      <c r="T24" s="185">
        <f t="shared" si="24"/>
        <v>0</v>
      </c>
      <c r="U24" s="673">
        <f>Darlehen!F23</f>
        <v>0</v>
      </c>
      <c r="V24" s="673">
        <f>Darlehen!H23</f>
        <v>0</v>
      </c>
      <c r="W24" s="1154">
        <f>Q24*Berechnungsdaten!$W$11</f>
        <v>0</v>
      </c>
      <c r="X24" s="682" t="str">
        <f t="shared" si="5"/>
        <v>Ok</v>
      </c>
    </row>
    <row r="25" spans="1:24">
      <c r="A25" s="1054">
        <v>18</v>
      </c>
      <c r="B25" s="340"/>
      <c r="C25" s="188"/>
      <c r="D25" s="670"/>
      <c r="E25" s="190"/>
      <c r="F25" s="190"/>
      <c r="G25" s="191"/>
      <c r="H25" s="190"/>
      <c r="I25" s="190"/>
      <c r="J25" s="190"/>
      <c r="K25" s="192"/>
      <c r="L25" s="193"/>
      <c r="M25" s="672">
        <v>2.5000000000000001E-2</v>
      </c>
      <c r="N25" s="194">
        <f t="shared" si="18"/>
        <v>0</v>
      </c>
      <c r="O25" s="430">
        <f t="shared" si="19"/>
        <v>0</v>
      </c>
      <c r="P25" s="196">
        <f t="shared" si="20"/>
        <v>0</v>
      </c>
      <c r="Q25" s="196">
        <f t="shared" si="21"/>
        <v>0</v>
      </c>
      <c r="R25" s="196">
        <f t="shared" si="22"/>
        <v>0</v>
      </c>
      <c r="S25" s="196">
        <f t="shared" si="23"/>
        <v>0</v>
      </c>
      <c r="T25" s="196">
        <f t="shared" si="24"/>
        <v>0</v>
      </c>
      <c r="U25" s="673">
        <f>Darlehen!F24</f>
        <v>0</v>
      </c>
      <c r="V25" s="673">
        <f>Darlehen!H24</f>
        <v>0</v>
      </c>
      <c r="W25" s="955">
        <f>Q25*Berechnungsdaten!$W$11</f>
        <v>0</v>
      </c>
      <c r="X25" s="682" t="str">
        <f t="shared" si="5"/>
        <v>Ok</v>
      </c>
    </row>
    <row r="26" spans="1:24">
      <c r="A26" s="1054">
        <v>19</v>
      </c>
      <c r="B26" s="340"/>
      <c r="C26" s="188"/>
      <c r="D26" s="670"/>
      <c r="E26" s="190"/>
      <c r="F26" s="190"/>
      <c r="G26" s="191"/>
      <c r="H26" s="190"/>
      <c r="I26" s="190"/>
      <c r="J26" s="190"/>
      <c r="K26" s="192"/>
      <c r="L26" s="193"/>
      <c r="M26" s="672">
        <v>2.5000000000000001E-2</v>
      </c>
      <c r="N26" s="194">
        <f t="shared" si="18"/>
        <v>0</v>
      </c>
      <c r="O26" s="430">
        <f t="shared" si="19"/>
        <v>0</v>
      </c>
      <c r="P26" s="196">
        <f t="shared" si="20"/>
        <v>0</v>
      </c>
      <c r="Q26" s="196">
        <f t="shared" si="21"/>
        <v>0</v>
      </c>
      <c r="R26" s="196">
        <f t="shared" si="22"/>
        <v>0</v>
      </c>
      <c r="S26" s="196">
        <f t="shared" si="23"/>
        <v>0</v>
      </c>
      <c r="T26" s="196">
        <f t="shared" si="24"/>
        <v>0</v>
      </c>
      <c r="U26" s="673">
        <f>Darlehen!F25</f>
        <v>0</v>
      </c>
      <c r="V26" s="673">
        <f>Darlehen!H25</f>
        <v>0</v>
      </c>
      <c r="W26" s="955">
        <f>Q26*Berechnungsdaten!$W$11</f>
        <v>0</v>
      </c>
      <c r="X26" s="682" t="str">
        <f t="shared" si="5"/>
        <v>Ok</v>
      </c>
    </row>
    <row r="27" spans="1:24" ht="15.75" thickBot="1">
      <c r="A27" s="1054">
        <v>20</v>
      </c>
      <c r="B27" s="956"/>
      <c r="C27" s="957"/>
      <c r="D27" s="958"/>
      <c r="E27" s="242"/>
      <c r="F27" s="242"/>
      <c r="G27" s="959"/>
      <c r="H27" s="242"/>
      <c r="I27" s="242"/>
      <c r="J27" s="242"/>
      <c r="K27" s="244"/>
      <c r="L27" s="1164"/>
      <c r="M27" s="960">
        <v>2.5000000000000001E-2</v>
      </c>
      <c r="N27" s="246">
        <f t="shared" si="18"/>
        <v>0</v>
      </c>
      <c r="O27" s="961">
        <f t="shared" si="19"/>
        <v>0</v>
      </c>
      <c r="P27" s="243">
        <f t="shared" si="20"/>
        <v>0</v>
      </c>
      <c r="Q27" s="243">
        <f t="shared" si="21"/>
        <v>0</v>
      </c>
      <c r="R27" s="243">
        <f t="shared" si="22"/>
        <v>0</v>
      </c>
      <c r="S27" s="243">
        <f t="shared" si="23"/>
        <v>0</v>
      </c>
      <c r="T27" s="243">
        <f t="shared" si="24"/>
        <v>0</v>
      </c>
      <c r="U27" s="673">
        <f>Darlehen!F26</f>
        <v>0</v>
      </c>
      <c r="V27" s="673">
        <f>Darlehen!H26</f>
        <v>0</v>
      </c>
      <c r="W27" s="962">
        <f>Q27*Berechnungsdaten!$W$11</f>
        <v>0</v>
      </c>
      <c r="X27" s="682" t="str">
        <f t="shared" si="5"/>
        <v>Ok</v>
      </c>
    </row>
    <row r="28" spans="1:24" ht="27.6" customHeight="1" thickBot="1">
      <c r="A28" s="288" t="s">
        <v>306</v>
      </c>
      <c r="B28" s="465"/>
      <c r="C28" s="466"/>
      <c r="D28" s="467"/>
      <c r="E28" s="459">
        <f>SUM(E29:E36)</f>
        <v>0</v>
      </c>
      <c r="F28" s="459"/>
      <c r="G28" s="459"/>
      <c r="H28" s="459">
        <f>SUM(H29:H36)</f>
        <v>0</v>
      </c>
      <c r="I28" s="459">
        <f>SUM(I29:I36)</f>
        <v>0</v>
      </c>
      <c r="J28" s="459">
        <f>SUM(J29:J36)</f>
        <v>0</v>
      </c>
      <c r="K28" s="462">
        <f>SUM(K29:K36)</f>
        <v>0</v>
      </c>
      <c r="L28" s="679"/>
      <c r="M28" s="461"/>
      <c r="N28" s="461"/>
      <c r="O28" s="459">
        <f t="shared" ref="O28:V28" si="25">SUM(O29:O36)</f>
        <v>0</v>
      </c>
      <c r="P28" s="459">
        <f t="shared" si="25"/>
        <v>0</v>
      </c>
      <c r="Q28" s="459">
        <f t="shared" si="25"/>
        <v>0</v>
      </c>
      <c r="R28" s="459">
        <f t="shared" si="25"/>
        <v>0</v>
      </c>
      <c r="S28" s="459">
        <f t="shared" si="25"/>
        <v>0</v>
      </c>
      <c r="T28" s="459">
        <f t="shared" si="25"/>
        <v>0</v>
      </c>
      <c r="U28" s="459">
        <f t="shared" si="25"/>
        <v>0</v>
      </c>
      <c r="V28" s="459">
        <f t="shared" si="25"/>
        <v>0</v>
      </c>
      <c r="W28" s="965">
        <f>Q28*Berechnungsdaten!$W$11</f>
        <v>0</v>
      </c>
    </row>
    <row r="29" spans="1:24">
      <c r="A29" s="219">
        <v>1</v>
      </c>
      <c r="B29" s="220"/>
      <c r="C29" s="221"/>
      <c r="D29" s="222"/>
      <c r="E29" s="223"/>
      <c r="F29" s="185"/>
      <c r="G29" s="185"/>
      <c r="H29" s="223"/>
      <c r="I29" s="223"/>
      <c r="J29" s="223"/>
      <c r="K29" s="181"/>
      <c r="L29" s="224"/>
      <c r="M29" s="468"/>
      <c r="N29" s="225">
        <f t="shared" ref="N29" si="26">IF(M29=0,0,IF(AND(D29&gt;0,$E$3-D29&lt;100/M29/100),100/M29/100-($E$3-D29),0))</f>
        <v>0</v>
      </c>
      <c r="O29" s="195">
        <f t="shared" ref="O29" si="27">IF((+E29-K29)&gt;=0,IF(N29&gt;0,(+E29-K29)*M29,0),0)</f>
        <v>0</v>
      </c>
      <c r="P29" s="185">
        <f t="shared" ref="P29" si="28">+M29*E29*N29</f>
        <v>0</v>
      </c>
      <c r="Q29" s="185">
        <f t="shared" ref="Q29" si="29">+H29*M29*N29</f>
        <v>0</v>
      </c>
      <c r="R29" s="185">
        <f t="shared" ref="R29" si="30">+I29*M29*N29</f>
        <v>0</v>
      </c>
      <c r="S29" s="185">
        <f t="shared" ref="S29:S36" si="31">+J29*$M29*$N29</f>
        <v>0</v>
      </c>
      <c r="T29" s="185">
        <f t="shared" ref="T29" si="32">+K29*M29*N29</f>
        <v>0</v>
      </c>
      <c r="U29" s="412">
        <f>Darlehen!F28</f>
        <v>0</v>
      </c>
      <c r="V29" s="412">
        <f>Darlehen!H28</f>
        <v>0</v>
      </c>
      <c r="W29" s="1154">
        <f>Q29*Berechnungsdaten!$W$11</f>
        <v>0</v>
      </c>
      <c r="X29" s="682" t="str">
        <f t="shared" ref="X29:X36" si="33">IF(E29=SUM(H29:K29),"Ok",E29-SUM(H29:K29))</f>
        <v>Ok</v>
      </c>
    </row>
    <row r="30" spans="1:24">
      <c r="A30" s="219">
        <v>2</v>
      </c>
      <c r="B30" s="220"/>
      <c r="C30" s="221"/>
      <c r="D30" s="222"/>
      <c r="E30" s="223"/>
      <c r="F30" s="185"/>
      <c r="G30" s="185"/>
      <c r="H30" s="223"/>
      <c r="I30" s="223"/>
      <c r="J30" s="223"/>
      <c r="K30" s="192"/>
      <c r="L30" s="224"/>
      <c r="M30" s="468"/>
      <c r="N30" s="225">
        <f t="shared" ref="N30:N32" si="34">IF(M30=0,0,IF(AND(D30&gt;0,$E$3-D30&lt;100/M30/100),100/M30/100-($E$3-D30),0))</f>
        <v>0</v>
      </c>
      <c r="O30" s="195">
        <f t="shared" ref="O30:O32" si="35">IF((+E30-K30)&gt;=0,IF(N30&gt;0,(+E30-K30)*M30,0),0)</f>
        <v>0</v>
      </c>
      <c r="P30" s="185">
        <f t="shared" ref="P30:P32" si="36">+M30*E30*N30</f>
        <v>0</v>
      </c>
      <c r="Q30" s="185">
        <f t="shared" ref="Q30:Q32" si="37">+H30*M30*N30</f>
        <v>0</v>
      </c>
      <c r="R30" s="185">
        <f t="shared" ref="R30:R32" si="38">+I30*M30*N30</f>
        <v>0</v>
      </c>
      <c r="S30" s="185">
        <f t="shared" si="31"/>
        <v>0</v>
      </c>
      <c r="T30" s="185">
        <f t="shared" ref="T30:T32" si="39">+K30*M30*N30</f>
        <v>0</v>
      </c>
      <c r="U30" s="412">
        <f>Darlehen!F29</f>
        <v>0</v>
      </c>
      <c r="V30" s="412">
        <f>Darlehen!H29</f>
        <v>0</v>
      </c>
      <c r="W30" s="1154">
        <f>Q30*Berechnungsdaten!$W$11</f>
        <v>0</v>
      </c>
      <c r="X30" s="682" t="str">
        <f t="shared" si="33"/>
        <v>Ok</v>
      </c>
    </row>
    <row r="31" spans="1:24">
      <c r="A31" s="219">
        <v>3</v>
      </c>
      <c r="B31" s="220"/>
      <c r="C31" s="221"/>
      <c r="D31" s="222"/>
      <c r="E31" s="223"/>
      <c r="F31" s="185"/>
      <c r="G31" s="185"/>
      <c r="H31" s="223"/>
      <c r="I31" s="223"/>
      <c r="J31" s="223"/>
      <c r="K31" s="192"/>
      <c r="L31" s="224"/>
      <c r="M31" s="468"/>
      <c r="N31" s="225">
        <f t="shared" si="34"/>
        <v>0</v>
      </c>
      <c r="O31" s="195">
        <f t="shared" si="35"/>
        <v>0</v>
      </c>
      <c r="P31" s="185">
        <f t="shared" si="36"/>
        <v>0</v>
      </c>
      <c r="Q31" s="185">
        <f t="shared" si="37"/>
        <v>0</v>
      </c>
      <c r="R31" s="185">
        <f t="shared" si="38"/>
        <v>0</v>
      </c>
      <c r="S31" s="185">
        <f t="shared" si="31"/>
        <v>0</v>
      </c>
      <c r="T31" s="185">
        <f t="shared" si="39"/>
        <v>0</v>
      </c>
      <c r="U31" s="412">
        <f>Darlehen!F30</f>
        <v>0</v>
      </c>
      <c r="V31" s="412">
        <f>Darlehen!H30</f>
        <v>0</v>
      </c>
      <c r="W31" s="1154">
        <f>Q31*Berechnungsdaten!$W$11</f>
        <v>0</v>
      </c>
      <c r="X31" s="682" t="str">
        <f t="shared" si="33"/>
        <v>Ok</v>
      </c>
    </row>
    <row r="32" spans="1:24">
      <c r="A32" s="219">
        <v>4</v>
      </c>
      <c r="B32" s="220"/>
      <c r="C32" s="221"/>
      <c r="D32" s="222"/>
      <c r="E32" s="223"/>
      <c r="F32" s="185"/>
      <c r="G32" s="185"/>
      <c r="H32" s="223"/>
      <c r="I32" s="223"/>
      <c r="J32" s="223"/>
      <c r="K32" s="192"/>
      <c r="L32" s="224"/>
      <c r="M32" s="468"/>
      <c r="N32" s="225">
        <f t="shared" si="34"/>
        <v>0</v>
      </c>
      <c r="O32" s="195">
        <f t="shared" si="35"/>
        <v>0</v>
      </c>
      <c r="P32" s="185">
        <f t="shared" si="36"/>
        <v>0</v>
      </c>
      <c r="Q32" s="185">
        <f t="shared" si="37"/>
        <v>0</v>
      </c>
      <c r="R32" s="185">
        <f t="shared" si="38"/>
        <v>0</v>
      </c>
      <c r="S32" s="185">
        <f t="shared" si="31"/>
        <v>0</v>
      </c>
      <c r="T32" s="185">
        <f t="shared" si="39"/>
        <v>0</v>
      </c>
      <c r="U32" s="412">
        <f>Darlehen!F31</f>
        <v>0</v>
      </c>
      <c r="V32" s="412">
        <f>Darlehen!H31</f>
        <v>0</v>
      </c>
      <c r="W32" s="1154">
        <f>Q32*Berechnungsdaten!$W$11</f>
        <v>0</v>
      </c>
      <c r="X32" s="682" t="str">
        <f t="shared" si="33"/>
        <v>Ok</v>
      </c>
    </row>
    <row r="33" spans="1:24">
      <c r="A33" s="219">
        <v>5</v>
      </c>
      <c r="B33" s="187"/>
      <c r="C33" s="197"/>
      <c r="D33" s="189"/>
      <c r="E33" s="190"/>
      <c r="F33" s="196"/>
      <c r="G33" s="196"/>
      <c r="H33" s="190"/>
      <c r="I33" s="190"/>
      <c r="J33" s="190"/>
      <c r="K33" s="202"/>
      <c r="L33" s="206"/>
      <c r="M33" s="143"/>
      <c r="N33" s="194">
        <f>IF(M33=0,0,IF(AND(D33&gt;0,$E$3-D33&lt;100/M33/100),100/M33/100-($E$3-D33),0))</f>
        <v>0</v>
      </c>
      <c r="O33" s="207">
        <f t="shared" ref="O33:O36" si="40">IF((+E33-K33)&gt;=0,IF(N33&gt;0,(+E33-K33)*M33,0),0)</f>
        <v>0</v>
      </c>
      <c r="P33" s="196">
        <f t="shared" ref="P33:P36" si="41">+M33*E33*N33</f>
        <v>0</v>
      </c>
      <c r="Q33" s="196">
        <f>+H33*M33*N33</f>
        <v>0</v>
      </c>
      <c r="R33" s="196">
        <f>+I33*M33*N33</f>
        <v>0</v>
      </c>
      <c r="S33" s="196">
        <f t="shared" si="31"/>
        <v>0</v>
      </c>
      <c r="T33" s="196">
        <f>+K33*M33*N33</f>
        <v>0</v>
      </c>
      <c r="U33" s="412">
        <f>Darlehen!F32</f>
        <v>0</v>
      </c>
      <c r="V33" s="412">
        <f>Darlehen!H32</f>
        <v>0</v>
      </c>
      <c r="W33" s="1154">
        <f>Q33*Berechnungsdaten!$W$11</f>
        <v>0</v>
      </c>
      <c r="X33" s="682" t="str">
        <f t="shared" si="33"/>
        <v>Ok</v>
      </c>
    </row>
    <row r="34" spans="1:24">
      <c r="A34" s="219">
        <v>6</v>
      </c>
      <c r="B34" s="187"/>
      <c r="C34" s="197"/>
      <c r="D34" s="189"/>
      <c r="E34" s="190"/>
      <c r="F34" s="196"/>
      <c r="G34" s="196"/>
      <c r="H34" s="190"/>
      <c r="I34" s="190"/>
      <c r="J34" s="190"/>
      <c r="K34" s="202"/>
      <c r="L34" s="206"/>
      <c r="M34" s="143"/>
      <c r="N34" s="194">
        <f t="shared" ref="N34:N36" si="42">IF(M34=0,0,IF(AND(D34&gt;0,$E$3-D34&lt;100/M34/100),100/M34/100-($E$3-D34),0))</f>
        <v>0</v>
      </c>
      <c r="O34" s="207">
        <f t="shared" si="40"/>
        <v>0</v>
      </c>
      <c r="P34" s="196">
        <f t="shared" si="41"/>
        <v>0</v>
      </c>
      <c r="Q34" s="196">
        <f>+H34*M34*N34</f>
        <v>0</v>
      </c>
      <c r="R34" s="196">
        <f>+I34*M34*N34</f>
        <v>0</v>
      </c>
      <c r="S34" s="196">
        <f t="shared" si="31"/>
        <v>0</v>
      </c>
      <c r="T34" s="196">
        <f>+K34*M34*N34</f>
        <v>0</v>
      </c>
      <c r="U34" s="412">
        <f>Darlehen!F33</f>
        <v>0</v>
      </c>
      <c r="V34" s="412">
        <f>Darlehen!H33</f>
        <v>0</v>
      </c>
      <c r="W34" s="1154">
        <f>Q34*Berechnungsdaten!$W$11</f>
        <v>0</v>
      </c>
      <c r="X34" s="682" t="str">
        <f t="shared" si="33"/>
        <v>Ok</v>
      </c>
    </row>
    <row r="35" spans="1:24">
      <c r="A35" s="219">
        <v>7</v>
      </c>
      <c r="B35" s="187"/>
      <c r="C35" s="197"/>
      <c r="D35" s="189"/>
      <c r="E35" s="190"/>
      <c r="F35" s="196"/>
      <c r="G35" s="196"/>
      <c r="H35" s="190"/>
      <c r="I35" s="190"/>
      <c r="J35" s="190"/>
      <c r="K35" s="202"/>
      <c r="L35" s="206"/>
      <c r="M35" s="143"/>
      <c r="N35" s="194">
        <f t="shared" si="42"/>
        <v>0</v>
      </c>
      <c r="O35" s="207">
        <f t="shared" si="40"/>
        <v>0</v>
      </c>
      <c r="P35" s="196">
        <f t="shared" si="41"/>
        <v>0</v>
      </c>
      <c r="Q35" s="196">
        <f>+H35*M35*N35</f>
        <v>0</v>
      </c>
      <c r="R35" s="196">
        <f>+I35*M35*N35</f>
        <v>0</v>
      </c>
      <c r="S35" s="196">
        <f t="shared" si="31"/>
        <v>0</v>
      </c>
      <c r="T35" s="196">
        <f>+K35*M35*N35</f>
        <v>0</v>
      </c>
      <c r="U35" s="412">
        <f>Darlehen!F34</f>
        <v>0</v>
      </c>
      <c r="V35" s="412">
        <f>Darlehen!H34</f>
        <v>0</v>
      </c>
      <c r="W35" s="1154">
        <f>Q35*Berechnungsdaten!$W$11</f>
        <v>0</v>
      </c>
      <c r="X35" s="682" t="str">
        <f t="shared" si="33"/>
        <v>Ok</v>
      </c>
    </row>
    <row r="36" spans="1:24" ht="15.75" thickBot="1">
      <c r="A36" s="219">
        <v>8</v>
      </c>
      <c r="B36" s="198"/>
      <c r="C36" s="199"/>
      <c r="D36" s="200"/>
      <c r="E36" s="201"/>
      <c r="F36" s="226"/>
      <c r="G36" s="226"/>
      <c r="H36" s="201"/>
      <c r="I36" s="201"/>
      <c r="J36" s="201"/>
      <c r="K36" s="202"/>
      <c r="L36" s="227"/>
      <c r="M36" s="463"/>
      <c r="N36" s="453">
        <f t="shared" si="42"/>
        <v>0</v>
      </c>
      <c r="O36" s="464">
        <f t="shared" si="40"/>
        <v>0</v>
      </c>
      <c r="P36" s="226">
        <f t="shared" si="41"/>
        <v>0</v>
      </c>
      <c r="Q36" s="226">
        <f>+H36*M36*N36</f>
        <v>0</v>
      </c>
      <c r="R36" s="226">
        <f>+I36*M36*N36</f>
        <v>0</v>
      </c>
      <c r="S36" s="226">
        <f t="shared" si="31"/>
        <v>0</v>
      </c>
      <c r="T36" s="226">
        <f>+K36*M36*N36</f>
        <v>0</v>
      </c>
      <c r="U36" s="412">
        <f>Darlehen!F35</f>
        <v>0</v>
      </c>
      <c r="V36" s="455">
        <f>Darlehen!H35</f>
        <v>0</v>
      </c>
      <c r="W36" s="1155">
        <f>Q36*Berechnungsdaten!$W$11</f>
        <v>0</v>
      </c>
      <c r="X36" s="682" t="str">
        <f t="shared" si="33"/>
        <v>Ok</v>
      </c>
    </row>
    <row r="37" spans="1:24" ht="27.6" customHeight="1" thickBot="1">
      <c r="A37" s="160" t="s">
        <v>307</v>
      </c>
      <c r="B37" s="465"/>
      <c r="C37" s="466"/>
      <c r="D37" s="467"/>
      <c r="E37" s="459">
        <f>SUM(E38:E72)</f>
        <v>0</v>
      </c>
      <c r="F37" s="459"/>
      <c r="G37" s="459"/>
      <c r="H37" s="459">
        <f>SUM(H38:H72)</f>
        <v>0</v>
      </c>
      <c r="I37" s="459">
        <f>SUM(I38:I72)</f>
        <v>0</v>
      </c>
      <c r="J37" s="459">
        <f>SUM(J38:J72)</f>
        <v>0</v>
      </c>
      <c r="K37" s="462">
        <f>SUM(K38:K72)</f>
        <v>0</v>
      </c>
      <c r="L37" s="679"/>
      <c r="M37" s="460"/>
      <c r="N37" s="461"/>
      <c r="O37" s="462">
        <f t="shared" ref="O37:V37" si="43">SUM(O38:O72)</f>
        <v>0</v>
      </c>
      <c r="P37" s="459">
        <f t="shared" si="43"/>
        <v>0</v>
      </c>
      <c r="Q37" s="459">
        <f t="shared" si="43"/>
        <v>0</v>
      </c>
      <c r="R37" s="459">
        <f t="shared" si="43"/>
        <v>0</v>
      </c>
      <c r="S37" s="459">
        <f t="shared" si="43"/>
        <v>0</v>
      </c>
      <c r="T37" s="459">
        <f t="shared" si="43"/>
        <v>0</v>
      </c>
      <c r="U37" s="459">
        <f t="shared" si="43"/>
        <v>0</v>
      </c>
      <c r="V37" s="459">
        <f t="shared" si="43"/>
        <v>0</v>
      </c>
      <c r="W37" s="1156">
        <f>Q37*Berechnungsdaten!$W$11</f>
        <v>0</v>
      </c>
    </row>
    <row r="38" spans="1:24" ht="15.75" thickBot="1">
      <c r="A38" s="208" t="s">
        <v>308</v>
      </c>
      <c r="B38" s="209"/>
      <c r="C38" s="210"/>
      <c r="D38" s="211">
        <f>E3</f>
        <v>2024</v>
      </c>
      <c r="E38" s="212">
        <f>IF(NOT(Basis!B24=""),Basis!D33*Basis!B24,Basis!D33*Basis!B23)</f>
        <v>0</v>
      </c>
      <c r="F38" s="213"/>
      <c r="G38" s="213"/>
      <c r="H38" s="214">
        <f>+E38</f>
        <v>0</v>
      </c>
      <c r="I38" s="214"/>
      <c r="J38" s="214"/>
      <c r="K38" s="215"/>
      <c r="L38" s="216"/>
      <c r="M38" s="144">
        <f>Berechnungsdaten!W12</f>
        <v>0.1111111111111111</v>
      </c>
      <c r="N38" s="217">
        <v>9</v>
      </c>
      <c r="O38" s="218">
        <f t="shared" ref="O38:O39" si="44">IF((+E38-K38)&gt;=0,IF(N38&gt;0,(+E38-K38)*M38,0),0)</f>
        <v>0</v>
      </c>
      <c r="P38" s="212">
        <f>+E38*Berechnungsdaten!W14</f>
        <v>0</v>
      </c>
      <c r="Q38" s="469">
        <f>+H38*Berechnungsdaten!W14</f>
        <v>0</v>
      </c>
      <c r="R38" s="1165"/>
      <c r="S38" s="1166"/>
      <c r="T38" s="1166"/>
      <c r="U38" s="1167"/>
      <c r="V38" s="1167"/>
      <c r="W38" s="1157">
        <f>Q38*Berechnungsdaten!$W$11</f>
        <v>0</v>
      </c>
    </row>
    <row r="39" spans="1:24">
      <c r="A39" s="219">
        <v>2</v>
      </c>
      <c r="B39" s="176"/>
      <c r="C39" s="912"/>
      <c r="D39" s="178"/>
      <c r="E39" s="179"/>
      <c r="F39" s="186"/>
      <c r="G39" s="186"/>
      <c r="H39" s="179"/>
      <c r="I39" s="179"/>
      <c r="J39" s="179"/>
      <c r="K39" s="913"/>
      <c r="L39" s="915"/>
      <c r="M39" s="914"/>
      <c r="N39" s="225">
        <f t="shared" ref="N39" si="45">IF(M39=0,0,IF(AND(D39&gt;0,$E$3-D39&lt;100/M39/100),100/M39/100-($E$3-D39),0))</f>
        <v>0</v>
      </c>
      <c r="O39" s="195">
        <f t="shared" si="44"/>
        <v>0</v>
      </c>
      <c r="P39" s="185">
        <f t="shared" ref="P39" si="46">+M39*E39*N39</f>
        <v>0</v>
      </c>
      <c r="Q39" s="185">
        <f>+H39*M39*N39</f>
        <v>0</v>
      </c>
      <c r="R39" s="185">
        <f>+I39*M39*N39</f>
        <v>0</v>
      </c>
      <c r="S39" s="185">
        <f t="shared" ref="S39:S74" si="47">+J39*$M39*$N39</f>
        <v>0</v>
      </c>
      <c r="T39" s="185">
        <f>+K39*M39*N39</f>
        <v>0</v>
      </c>
      <c r="U39" s="412">
        <f>Darlehen!F37</f>
        <v>0</v>
      </c>
      <c r="V39" s="412">
        <f>Darlehen!H37</f>
        <v>0</v>
      </c>
      <c r="W39" s="1154">
        <f>Q39*Berechnungsdaten!$W$11</f>
        <v>0</v>
      </c>
      <c r="X39" s="682" t="str">
        <f t="shared" ref="X39:X72" si="48">IF(E39=SUM(H39:K39),"Ok",E39-SUM(H39:K39))</f>
        <v>Ok</v>
      </c>
    </row>
    <row r="40" spans="1:24">
      <c r="A40" s="219">
        <v>3</v>
      </c>
      <c r="B40" s="187"/>
      <c r="C40" s="197"/>
      <c r="D40" s="189"/>
      <c r="E40" s="190"/>
      <c r="F40" s="196"/>
      <c r="G40" s="196"/>
      <c r="H40" s="190"/>
      <c r="I40" s="190"/>
      <c r="J40" s="190"/>
      <c r="K40" s="344"/>
      <c r="L40" s="671"/>
      <c r="M40" s="914"/>
      <c r="N40" s="225">
        <f t="shared" ref="N40:N72" si="49">IF(M40=0,0,IF(AND(D40&gt;0,$E$3-D40&lt;100/M40/100),100/M40/100-($E$3-D40),0))</f>
        <v>0</v>
      </c>
      <c r="O40" s="195">
        <f t="shared" ref="O40:O72" si="50">IF((+E40-K40)&gt;=0,IF(N40&gt;0,(+E40-K40)*M40,0),0)</f>
        <v>0</v>
      </c>
      <c r="P40" s="185">
        <f t="shared" ref="P40:P72" si="51">+M40*E40*N40</f>
        <v>0</v>
      </c>
      <c r="Q40" s="185">
        <f t="shared" ref="Q40:Q72" si="52">+H40*M40*N40</f>
        <v>0</v>
      </c>
      <c r="R40" s="185">
        <f t="shared" ref="R40:R72" si="53">+I40*M40*N40</f>
        <v>0</v>
      </c>
      <c r="S40" s="185">
        <f t="shared" si="47"/>
        <v>0</v>
      </c>
      <c r="T40" s="185">
        <f t="shared" ref="T40:T72" si="54">+K40*M40*N40</f>
        <v>0</v>
      </c>
      <c r="U40" s="412">
        <f>Darlehen!F38</f>
        <v>0</v>
      </c>
      <c r="V40" s="412">
        <f>Darlehen!H38</f>
        <v>0</v>
      </c>
      <c r="W40" s="1154">
        <f>Q40*Berechnungsdaten!$W$11</f>
        <v>0</v>
      </c>
      <c r="X40" s="682" t="str">
        <f t="shared" si="48"/>
        <v>Ok</v>
      </c>
    </row>
    <row r="41" spans="1:24">
      <c r="A41" s="219">
        <v>4</v>
      </c>
      <c r="B41" s="187"/>
      <c r="C41" s="197"/>
      <c r="D41" s="189"/>
      <c r="E41" s="190"/>
      <c r="F41" s="196"/>
      <c r="G41" s="196"/>
      <c r="H41" s="190"/>
      <c r="I41" s="190"/>
      <c r="J41" s="190"/>
      <c r="K41" s="344"/>
      <c r="L41" s="671"/>
      <c r="M41" s="914"/>
      <c r="N41" s="225">
        <f t="shared" si="49"/>
        <v>0</v>
      </c>
      <c r="O41" s="195">
        <f t="shared" si="50"/>
        <v>0</v>
      </c>
      <c r="P41" s="185">
        <f t="shared" si="51"/>
        <v>0</v>
      </c>
      <c r="Q41" s="185">
        <f t="shared" si="52"/>
        <v>0</v>
      </c>
      <c r="R41" s="185">
        <f t="shared" si="53"/>
        <v>0</v>
      </c>
      <c r="S41" s="185">
        <f t="shared" si="47"/>
        <v>0</v>
      </c>
      <c r="T41" s="185">
        <f t="shared" si="54"/>
        <v>0</v>
      </c>
      <c r="U41" s="412">
        <f>Darlehen!F39</f>
        <v>0</v>
      </c>
      <c r="V41" s="412">
        <f>Darlehen!H39</f>
        <v>0</v>
      </c>
      <c r="W41" s="1154">
        <f>Q41*Berechnungsdaten!$W$11</f>
        <v>0</v>
      </c>
      <c r="X41" s="682" t="str">
        <f t="shared" si="48"/>
        <v>Ok</v>
      </c>
    </row>
    <row r="42" spans="1:24">
      <c r="A42" s="219">
        <v>5</v>
      </c>
      <c r="B42" s="187"/>
      <c r="C42" s="197"/>
      <c r="D42" s="189"/>
      <c r="E42" s="190"/>
      <c r="F42" s="196"/>
      <c r="G42" s="196"/>
      <c r="H42" s="190"/>
      <c r="I42" s="190"/>
      <c r="J42" s="190"/>
      <c r="K42" s="344"/>
      <c r="L42" s="671"/>
      <c r="M42" s="914"/>
      <c r="N42" s="225">
        <f t="shared" si="49"/>
        <v>0</v>
      </c>
      <c r="O42" s="195">
        <f t="shared" si="50"/>
        <v>0</v>
      </c>
      <c r="P42" s="185">
        <f t="shared" si="51"/>
        <v>0</v>
      </c>
      <c r="Q42" s="185">
        <f t="shared" si="52"/>
        <v>0</v>
      </c>
      <c r="R42" s="185">
        <f t="shared" si="53"/>
        <v>0</v>
      </c>
      <c r="S42" s="185">
        <f t="shared" si="47"/>
        <v>0</v>
      </c>
      <c r="T42" s="185">
        <f t="shared" si="54"/>
        <v>0</v>
      </c>
      <c r="U42" s="412">
        <f>Darlehen!F40</f>
        <v>0</v>
      </c>
      <c r="V42" s="412">
        <f>Darlehen!H40</f>
        <v>0</v>
      </c>
      <c r="W42" s="1154">
        <f>Q42*Berechnungsdaten!$W$11</f>
        <v>0</v>
      </c>
      <c r="X42" s="682" t="str">
        <f t="shared" si="48"/>
        <v>Ok</v>
      </c>
    </row>
    <row r="43" spans="1:24">
      <c r="A43" s="219">
        <v>6</v>
      </c>
      <c r="B43" s="187"/>
      <c r="C43" s="197"/>
      <c r="D43" s="189"/>
      <c r="E43" s="190"/>
      <c r="F43" s="196"/>
      <c r="G43" s="196"/>
      <c r="H43" s="190"/>
      <c r="I43" s="190"/>
      <c r="J43" s="190"/>
      <c r="K43" s="344"/>
      <c r="L43" s="671"/>
      <c r="M43" s="914"/>
      <c r="N43" s="225">
        <f t="shared" si="49"/>
        <v>0</v>
      </c>
      <c r="O43" s="195">
        <f t="shared" si="50"/>
        <v>0</v>
      </c>
      <c r="P43" s="185">
        <f t="shared" si="51"/>
        <v>0</v>
      </c>
      <c r="Q43" s="185">
        <f t="shared" si="52"/>
        <v>0</v>
      </c>
      <c r="R43" s="185">
        <f t="shared" si="53"/>
        <v>0</v>
      </c>
      <c r="S43" s="185">
        <f t="shared" si="47"/>
        <v>0</v>
      </c>
      <c r="T43" s="185">
        <f t="shared" si="54"/>
        <v>0</v>
      </c>
      <c r="U43" s="412">
        <f>Darlehen!F41</f>
        <v>0</v>
      </c>
      <c r="V43" s="412">
        <f>Darlehen!H41</f>
        <v>0</v>
      </c>
      <c r="W43" s="1154">
        <f>Q43*Berechnungsdaten!$W$11</f>
        <v>0</v>
      </c>
      <c r="X43" s="682" t="str">
        <f t="shared" si="48"/>
        <v>Ok</v>
      </c>
    </row>
    <row r="44" spans="1:24">
      <c r="A44" s="219">
        <v>7</v>
      </c>
      <c r="B44" s="187"/>
      <c r="C44" s="197"/>
      <c r="D44" s="189"/>
      <c r="E44" s="190"/>
      <c r="F44" s="196"/>
      <c r="G44" s="196"/>
      <c r="H44" s="190"/>
      <c r="I44" s="190"/>
      <c r="J44" s="190"/>
      <c r="K44" s="344"/>
      <c r="L44" s="671"/>
      <c r="M44" s="914"/>
      <c r="N44" s="225">
        <f t="shared" si="49"/>
        <v>0</v>
      </c>
      <c r="O44" s="195">
        <f t="shared" si="50"/>
        <v>0</v>
      </c>
      <c r="P44" s="185">
        <f t="shared" si="51"/>
        <v>0</v>
      </c>
      <c r="Q44" s="185">
        <f t="shared" si="52"/>
        <v>0</v>
      </c>
      <c r="R44" s="185">
        <f t="shared" si="53"/>
        <v>0</v>
      </c>
      <c r="S44" s="185">
        <f t="shared" si="47"/>
        <v>0</v>
      </c>
      <c r="T44" s="185">
        <f t="shared" si="54"/>
        <v>0</v>
      </c>
      <c r="U44" s="412">
        <f>Darlehen!F42</f>
        <v>0</v>
      </c>
      <c r="V44" s="412">
        <f>Darlehen!H42</f>
        <v>0</v>
      </c>
      <c r="W44" s="1154">
        <f>Q44*Berechnungsdaten!$W$11</f>
        <v>0</v>
      </c>
      <c r="X44" s="682" t="str">
        <f t="shared" si="48"/>
        <v>Ok</v>
      </c>
    </row>
    <row r="45" spans="1:24">
      <c r="A45" s="219">
        <v>8</v>
      </c>
      <c r="B45" s="187"/>
      <c r="C45" s="197"/>
      <c r="D45" s="189"/>
      <c r="E45" s="190"/>
      <c r="F45" s="196"/>
      <c r="G45" s="196"/>
      <c r="H45" s="190"/>
      <c r="I45" s="190"/>
      <c r="J45" s="190"/>
      <c r="K45" s="344"/>
      <c r="L45" s="671"/>
      <c r="M45" s="914"/>
      <c r="N45" s="225">
        <f t="shared" si="49"/>
        <v>0</v>
      </c>
      <c r="O45" s="195">
        <f t="shared" si="50"/>
        <v>0</v>
      </c>
      <c r="P45" s="185">
        <f t="shared" si="51"/>
        <v>0</v>
      </c>
      <c r="Q45" s="185">
        <f t="shared" si="52"/>
        <v>0</v>
      </c>
      <c r="R45" s="185">
        <f t="shared" si="53"/>
        <v>0</v>
      </c>
      <c r="S45" s="185">
        <f t="shared" si="47"/>
        <v>0</v>
      </c>
      <c r="T45" s="185">
        <f t="shared" si="54"/>
        <v>0</v>
      </c>
      <c r="U45" s="412">
        <f>Darlehen!F43</f>
        <v>0</v>
      </c>
      <c r="V45" s="412">
        <f>Darlehen!H43</f>
        <v>0</v>
      </c>
      <c r="W45" s="1154">
        <f>Q45*Berechnungsdaten!$W$11</f>
        <v>0</v>
      </c>
      <c r="X45" s="682" t="str">
        <f t="shared" si="48"/>
        <v>Ok</v>
      </c>
    </row>
    <row r="46" spans="1:24">
      <c r="A46" s="219">
        <v>9</v>
      </c>
      <c r="B46" s="187"/>
      <c r="C46" s="197"/>
      <c r="D46" s="189"/>
      <c r="E46" s="190"/>
      <c r="F46" s="196"/>
      <c r="G46" s="196"/>
      <c r="H46" s="190"/>
      <c r="I46" s="190"/>
      <c r="J46" s="190"/>
      <c r="K46" s="344"/>
      <c r="L46" s="671"/>
      <c r="M46" s="914"/>
      <c r="N46" s="225">
        <f t="shared" si="49"/>
        <v>0</v>
      </c>
      <c r="O46" s="195">
        <f t="shared" si="50"/>
        <v>0</v>
      </c>
      <c r="P46" s="185">
        <f t="shared" si="51"/>
        <v>0</v>
      </c>
      <c r="Q46" s="185">
        <f t="shared" si="52"/>
        <v>0</v>
      </c>
      <c r="R46" s="185">
        <f t="shared" si="53"/>
        <v>0</v>
      </c>
      <c r="S46" s="185">
        <f t="shared" si="47"/>
        <v>0</v>
      </c>
      <c r="T46" s="185">
        <f t="shared" si="54"/>
        <v>0</v>
      </c>
      <c r="U46" s="412">
        <f>Darlehen!F44</f>
        <v>0</v>
      </c>
      <c r="V46" s="412">
        <f>Darlehen!H44</f>
        <v>0</v>
      </c>
      <c r="W46" s="1154">
        <f>Q46*Berechnungsdaten!$W$11</f>
        <v>0</v>
      </c>
      <c r="X46" s="682" t="str">
        <f t="shared" si="48"/>
        <v>Ok</v>
      </c>
    </row>
    <row r="47" spans="1:24">
      <c r="A47" s="219">
        <v>10</v>
      </c>
      <c r="B47" s="187"/>
      <c r="C47" s="197"/>
      <c r="D47" s="189"/>
      <c r="E47" s="190"/>
      <c r="F47" s="196"/>
      <c r="G47" s="196"/>
      <c r="H47" s="190"/>
      <c r="I47" s="190"/>
      <c r="J47" s="190"/>
      <c r="K47" s="344"/>
      <c r="L47" s="671"/>
      <c r="M47" s="914"/>
      <c r="N47" s="225">
        <f t="shared" si="49"/>
        <v>0</v>
      </c>
      <c r="O47" s="195">
        <f t="shared" si="50"/>
        <v>0</v>
      </c>
      <c r="P47" s="185">
        <f t="shared" si="51"/>
        <v>0</v>
      </c>
      <c r="Q47" s="185">
        <f t="shared" si="52"/>
        <v>0</v>
      </c>
      <c r="R47" s="185">
        <f t="shared" si="53"/>
        <v>0</v>
      </c>
      <c r="S47" s="185">
        <f t="shared" si="47"/>
        <v>0</v>
      </c>
      <c r="T47" s="185">
        <f t="shared" si="54"/>
        <v>0</v>
      </c>
      <c r="U47" s="412">
        <f>Darlehen!F45</f>
        <v>0</v>
      </c>
      <c r="V47" s="412">
        <f>Darlehen!H45</f>
        <v>0</v>
      </c>
      <c r="W47" s="1154">
        <f>Q47*Berechnungsdaten!$W$11</f>
        <v>0</v>
      </c>
      <c r="X47" s="682" t="str">
        <f t="shared" si="48"/>
        <v>Ok</v>
      </c>
    </row>
    <row r="48" spans="1:24">
      <c r="A48" s="219">
        <v>11</v>
      </c>
      <c r="B48" s="187"/>
      <c r="C48" s="197"/>
      <c r="D48" s="189"/>
      <c r="E48" s="190"/>
      <c r="F48" s="196"/>
      <c r="G48" s="196"/>
      <c r="H48" s="190"/>
      <c r="I48" s="190"/>
      <c r="J48" s="190"/>
      <c r="K48" s="344"/>
      <c r="L48" s="671"/>
      <c r="M48" s="914"/>
      <c r="N48" s="225">
        <f t="shared" si="49"/>
        <v>0</v>
      </c>
      <c r="O48" s="195">
        <f t="shared" si="50"/>
        <v>0</v>
      </c>
      <c r="P48" s="185">
        <f t="shared" si="51"/>
        <v>0</v>
      </c>
      <c r="Q48" s="185">
        <f t="shared" si="52"/>
        <v>0</v>
      </c>
      <c r="R48" s="185">
        <f t="shared" si="53"/>
        <v>0</v>
      </c>
      <c r="S48" s="185">
        <f t="shared" si="47"/>
        <v>0</v>
      </c>
      <c r="T48" s="185">
        <f t="shared" si="54"/>
        <v>0</v>
      </c>
      <c r="U48" s="412">
        <f>Darlehen!F46</f>
        <v>0</v>
      </c>
      <c r="V48" s="412">
        <f>Darlehen!H46</f>
        <v>0</v>
      </c>
      <c r="W48" s="1154">
        <f>Q48*Berechnungsdaten!$W$11</f>
        <v>0</v>
      </c>
      <c r="X48" s="682" t="str">
        <f t="shared" si="48"/>
        <v>Ok</v>
      </c>
    </row>
    <row r="49" spans="1:24">
      <c r="A49" s="219">
        <v>12</v>
      </c>
      <c r="B49" s="187"/>
      <c r="C49" s="197"/>
      <c r="D49" s="189"/>
      <c r="E49" s="190"/>
      <c r="F49" s="196"/>
      <c r="G49" s="196"/>
      <c r="H49" s="190"/>
      <c r="I49" s="190"/>
      <c r="J49" s="190"/>
      <c r="K49" s="344"/>
      <c r="L49" s="671"/>
      <c r="M49" s="914"/>
      <c r="N49" s="225">
        <f t="shared" si="49"/>
        <v>0</v>
      </c>
      <c r="O49" s="195">
        <f t="shared" si="50"/>
        <v>0</v>
      </c>
      <c r="P49" s="185">
        <f t="shared" si="51"/>
        <v>0</v>
      </c>
      <c r="Q49" s="185">
        <f t="shared" si="52"/>
        <v>0</v>
      </c>
      <c r="R49" s="185">
        <f t="shared" si="53"/>
        <v>0</v>
      </c>
      <c r="S49" s="185">
        <f t="shared" si="47"/>
        <v>0</v>
      </c>
      <c r="T49" s="185">
        <f t="shared" si="54"/>
        <v>0</v>
      </c>
      <c r="U49" s="412">
        <f>Darlehen!F47</f>
        <v>0</v>
      </c>
      <c r="V49" s="412">
        <f>Darlehen!H47</f>
        <v>0</v>
      </c>
      <c r="W49" s="1154">
        <f>Q49*Berechnungsdaten!$W$11</f>
        <v>0</v>
      </c>
      <c r="X49" s="682" t="str">
        <f t="shared" si="48"/>
        <v>Ok</v>
      </c>
    </row>
    <row r="50" spans="1:24">
      <c r="A50" s="219">
        <v>13</v>
      </c>
      <c r="B50" s="187"/>
      <c r="C50" s="197"/>
      <c r="D50" s="189"/>
      <c r="E50" s="190"/>
      <c r="F50" s="196"/>
      <c r="G50" s="196"/>
      <c r="H50" s="190"/>
      <c r="I50" s="190"/>
      <c r="J50" s="190"/>
      <c r="K50" s="344"/>
      <c r="L50" s="671"/>
      <c r="M50" s="914"/>
      <c r="N50" s="225">
        <f t="shared" si="49"/>
        <v>0</v>
      </c>
      <c r="O50" s="195">
        <f t="shared" si="50"/>
        <v>0</v>
      </c>
      <c r="P50" s="185">
        <f t="shared" si="51"/>
        <v>0</v>
      </c>
      <c r="Q50" s="185">
        <f t="shared" si="52"/>
        <v>0</v>
      </c>
      <c r="R50" s="185">
        <f t="shared" si="53"/>
        <v>0</v>
      </c>
      <c r="S50" s="185">
        <f t="shared" si="47"/>
        <v>0</v>
      </c>
      <c r="T50" s="185">
        <f t="shared" si="54"/>
        <v>0</v>
      </c>
      <c r="U50" s="412">
        <f>Darlehen!F48</f>
        <v>0</v>
      </c>
      <c r="V50" s="412">
        <f>Darlehen!H48</f>
        <v>0</v>
      </c>
      <c r="W50" s="1154">
        <f>Q50*Berechnungsdaten!$W$11</f>
        <v>0</v>
      </c>
      <c r="X50" s="682" t="str">
        <f t="shared" si="48"/>
        <v>Ok</v>
      </c>
    </row>
    <row r="51" spans="1:24">
      <c r="A51" s="219">
        <v>14</v>
      </c>
      <c r="B51" s="187"/>
      <c r="C51" s="197"/>
      <c r="D51" s="189"/>
      <c r="E51" s="190"/>
      <c r="F51" s="196"/>
      <c r="G51" s="196"/>
      <c r="H51" s="190"/>
      <c r="I51" s="190"/>
      <c r="J51" s="190"/>
      <c r="K51" s="344"/>
      <c r="L51" s="671"/>
      <c r="M51" s="914"/>
      <c r="N51" s="225">
        <f t="shared" si="49"/>
        <v>0</v>
      </c>
      <c r="O51" s="195">
        <f t="shared" si="50"/>
        <v>0</v>
      </c>
      <c r="P51" s="185">
        <f t="shared" si="51"/>
        <v>0</v>
      </c>
      <c r="Q51" s="185">
        <f t="shared" si="52"/>
        <v>0</v>
      </c>
      <c r="R51" s="185">
        <f t="shared" si="53"/>
        <v>0</v>
      </c>
      <c r="S51" s="185">
        <f t="shared" si="47"/>
        <v>0</v>
      </c>
      <c r="T51" s="185">
        <f t="shared" si="54"/>
        <v>0</v>
      </c>
      <c r="U51" s="412">
        <f>Darlehen!F49</f>
        <v>0</v>
      </c>
      <c r="V51" s="412">
        <f>Darlehen!H49</f>
        <v>0</v>
      </c>
      <c r="W51" s="1154">
        <f>Q51*Berechnungsdaten!$W$11</f>
        <v>0</v>
      </c>
      <c r="X51" s="682" t="str">
        <f t="shared" si="48"/>
        <v>Ok</v>
      </c>
    </row>
    <row r="52" spans="1:24">
      <c r="A52" s="219">
        <v>15</v>
      </c>
      <c r="B52" s="187"/>
      <c r="C52" s="197"/>
      <c r="D52" s="189"/>
      <c r="E52" s="190"/>
      <c r="F52" s="196"/>
      <c r="G52" s="196"/>
      <c r="H52" s="190"/>
      <c r="I52" s="190"/>
      <c r="J52" s="190"/>
      <c r="K52" s="344"/>
      <c r="L52" s="671"/>
      <c r="M52" s="914"/>
      <c r="N52" s="225">
        <f t="shared" si="49"/>
        <v>0</v>
      </c>
      <c r="O52" s="195">
        <f t="shared" si="50"/>
        <v>0</v>
      </c>
      <c r="P52" s="185">
        <f t="shared" si="51"/>
        <v>0</v>
      </c>
      <c r="Q52" s="185">
        <f t="shared" si="52"/>
        <v>0</v>
      </c>
      <c r="R52" s="185">
        <f t="shared" si="53"/>
        <v>0</v>
      </c>
      <c r="S52" s="185">
        <f t="shared" si="47"/>
        <v>0</v>
      </c>
      <c r="T52" s="185">
        <f t="shared" si="54"/>
        <v>0</v>
      </c>
      <c r="U52" s="412">
        <f>Darlehen!F50</f>
        <v>0</v>
      </c>
      <c r="V52" s="412">
        <f>Darlehen!H50</f>
        <v>0</v>
      </c>
      <c r="W52" s="1154">
        <f>Q52*Berechnungsdaten!$W$11</f>
        <v>0</v>
      </c>
      <c r="X52" s="682" t="str">
        <f t="shared" si="48"/>
        <v>Ok</v>
      </c>
    </row>
    <row r="53" spans="1:24">
      <c r="A53" s="219">
        <v>16</v>
      </c>
      <c r="B53" s="187"/>
      <c r="C53" s="197"/>
      <c r="D53" s="189"/>
      <c r="E53" s="190"/>
      <c r="F53" s="196"/>
      <c r="G53" s="196"/>
      <c r="H53" s="190"/>
      <c r="I53" s="190"/>
      <c r="J53" s="190"/>
      <c r="K53" s="344"/>
      <c r="L53" s="671"/>
      <c r="M53" s="914"/>
      <c r="N53" s="225">
        <f t="shared" si="49"/>
        <v>0</v>
      </c>
      <c r="O53" s="195">
        <f t="shared" si="50"/>
        <v>0</v>
      </c>
      <c r="P53" s="185">
        <f t="shared" si="51"/>
        <v>0</v>
      </c>
      <c r="Q53" s="185">
        <f t="shared" si="52"/>
        <v>0</v>
      </c>
      <c r="R53" s="185">
        <f t="shared" si="53"/>
        <v>0</v>
      </c>
      <c r="S53" s="185">
        <f t="shared" si="47"/>
        <v>0</v>
      </c>
      <c r="T53" s="185">
        <f t="shared" si="54"/>
        <v>0</v>
      </c>
      <c r="U53" s="412">
        <f>Darlehen!F51</f>
        <v>0</v>
      </c>
      <c r="V53" s="412">
        <f>Darlehen!H51</f>
        <v>0</v>
      </c>
      <c r="W53" s="1154">
        <f>Q53*Berechnungsdaten!$W$11</f>
        <v>0</v>
      </c>
      <c r="X53" s="682" t="str">
        <f t="shared" si="48"/>
        <v>Ok</v>
      </c>
    </row>
    <row r="54" spans="1:24">
      <c r="A54" s="219">
        <v>17</v>
      </c>
      <c r="B54" s="187"/>
      <c r="C54" s="197"/>
      <c r="D54" s="189"/>
      <c r="E54" s="190"/>
      <c r="F54" s="196"/>
      <c r="G54" s="196"/>
      <c r="H54" s="190"/>
      <c r="I54" s="190"/>
      <c r="J54" s="190"/>
      <c r="K54" s="344"/>
      <c r="L54" s="671"/>
      <c r="M54" s="914"/>
      <c r="N54" s="225">
        <f t="shared" si="49"/>
        <v>0</v>
      </c>
      <c r="O54" s="195">
        <f t="shared" si="50"/>
        <v>0</v>
      </c>
      <c r="P54" s="185">
        <f t="shared" si="51"/>
        <v>0</v>
      </c>
      <c r="Q54" s="185">
        <f t="shared" si="52"/>
        <v>0</v>
      </c>
      <c r="R54" s="185">
        <f t="shared" si="53"/>
        <v>0</v>
      </c>
      <c r="S54" s="185">
        <f t="shared" si="47"/>
        <v>0</v>
      </c>
      <c r="T54" s="185">
        <f t="shared" si="54"/>
        <v>0</v>
      </c>
      <c r="U54" s="412">
        <f>Darlehen!F52</f>
        <v>0</v>
      </c>
      <c r="V54" s="412">
        <f>Darlehen!H52</f>
        <v>0</v>
      </c>
      <c r="W54" s="1154">
        <f>Q54*Berechnungsdaten!$W$11</f>
        <v>0</v>
      </c>
      <c r="X54" s="682" t="str">
        <f t="shared" si="48"/>
        <v>Ok</v>
      </c>
    </row>
    <row r="55" spans="1:24">
      <c r="A55" s="219">
        <v>18</v>
      </c>
      <c r="B55" s="187"/>
      <c r="C55" s="197"/>
      <c r="D55" s="189"/>
      <c r="E55" s="190"/>
      <c r="F55" s="196"/>
      <c r="G55" s="196"/>
      <c r="H55" s="190"/>
      <c r="I55" s="190"/>
      <c r="J55" s="190"/>
      <c r="K55" s="344"/>
      <c r="L55" s="671"/>
      <c r="M55" s="914"/>
      <c r="N55" s="225">
        <f t="shared" si="49"/>
        <v>0</v>
      </c>
      <c r="O55" s="195">
        <f t="shared" si="50"/>
        <v>0</v>
      </c>
      <c r="P55" s="185">
        <f t="shared" si="51"/>
        <v>0</v>
      </c>
      <c r="Q55" s="185">
        <f t="shared" si="52"/>
        <v>0</v>
      </c>
      <c r="R55" s="185">
        <f t="shared" si="53"/>
        <v>0</v>
      </c>
      <c r="S55" s="185">
        <f t="shared" si="47"/>
        <v>0</v>
      </c>
      <c r="T55" s="185">
        <f t="shared" si="54"/>
        <v>0</v>
      </c>
      <c r="U55" s="412">
        <f>Darlehen!F53</f>
        <v>0</v>
      </c>
      <c r="V55" s="412">
        <f>Darlehen!H53</f>
        <v>0</v>
      </c>
      <c r="W55" s="1154">
        <f>Q55*Berechnungsdaten!$W$11</f>
        <v>0</v>
      </c>
      <c r="X55" s="682" t="str">
        <f t="shared" si="48"/>
        <v>Ok</v>
      </c>
    </row>
    <row r="56" spans="1:24">
      <c r="A56" s="219">
        <v>19</v>
      </c>
      <c r="B56" s="187"/>
      <c r="C56" s="197"/>
      <c r="D56" s="189"/>
      <c r="E56" s="190"/>
      <c r="F56" s="196"/>
      <c r="G56" s="196"/>
      <c r="H56" s="190"/>
      <c r="I56" s="190"/>
      <c r="J56" s="190"/>
      <c r="K56" s="344"/>
      <c r="L56" s="671"/>
      <c r="M56" s="914"/>
      <c r="N56" s="225">
        <f t="shared" si="49"/>
        <v>0</v>
      </c>
      <c r="O56" s="195">
        <f t="shared" si="50"/>
        <v>0</v>
      </c>
      <c r="P56" s="185">
        <f t="shared" si="51"/>
        <v>0</v>
      </c>
      <c r="Q56" s="185">
        <f t="shared" si="52"/>
        <v>0</v>
      </c>
      <c r="R56" s="185">
        <f t="shared" si="53"/>
        <v>0</v>
      </c>
      <c r="S56" s="185">
        <f t="shared" si="47"/>
        <v>0</v>
      </c>
      <c r="T56" s="185">
        <f t="shared" si="54"/>
        <v>0</v>
      </c>
      <c r="U56" s="412">
        <f>Darlehen!F54</f>
        <v>0</v>
      </c>
      <c r="V56" s="412">
        <f>Darlehen!H54</f>
        <v>0</v>
      </c>
      <c r="W56" s="1154">
        <f>Q56*Berechnungsdaten!$W$11</f>
        <v>0</v>
      </c>
      <c r="X56" s="682" t="str">
        <f t="shared" si="48"/>
        <v>Ok</v>
      </c>
    </row>
    <row r="57" spans="1:24">
      <c r="A57" s="219">
        <v>20</v>
      </c>
      <c r="B57" s="187"/>
      <c r="C57" s="197"/>
      <c r="D57" s="189"/>
      <c r="E57" s="190"/>
      <c r="F57" s="196"/>
      <c r="G57" s="196"/>
      <c r="H57" s="190"/>
      <c r="I57" s="190"/>
      <c r="J57" s="190"/>
      <c r="K57" s="344"/>
      <c r="L57" s="671"/>
      <c r="M57" s="914"/>
      <c r="N57" s="225">
        <f t="shared" si="49"/>
        <v>0</v>
      </c>
      <c r="O57" s="195">
        <f t="shared" si="50"/>
        <v>0</v>
      </c>
      <c r="P57" s="185">
        <f t="shared" si="51"/>
        <v>0</v>
      </c>
      <c r="Q57" s="185">
        <f t="shared" si="52"/>
        <v>0</v>
      </c>
      <c r="R57" s="185">
        <f t="shared" si="53"/>
        <v>0</v>
      </c>
      <c r="S57" s="185">
        <f t="shared" si="47"/>
        <v>0</v>
      </c>
      <c r="T57" s="185">
        <f t="shared" si="54"/>
        <v>0</v>
      </c>
      <c r="U57" s="412">
        <f>Darlehen!F55</f>
        <v>0</v>
      </c>
      <c r="V57" s="412">
        <f>Darlehen!H55</f>
        <v>0</v>
      </c>
      <c r="W57" s="1154">
        <f>Q57*Berechnungsdaten!$W$11</f>
        <v>0</v>
      </c>
      <c r="X57" s="682" t="str">
        <f t="shared" si="48"/>
        <v>Ok</v>
      </c>
    </row>
    <row r="58" spans="1:24">
      <c r="A58" s="219">
        <v>21</v>
      </c>
      <c r="B58" s="187"/>
      <c r="C58" s="197"/>
      <c r="D58" s="189"/>
      <c r="E58" s="190"/>
      <c r="F58" s="196"/>
      <c r="G58" s="196"/>
      <c r="H58" s="190"/>
      <c r="I58" s="190"/>
      <c r="J58" s="190"/>
      <c r="K58" s="344"/>
      <c r="L58" s="671"/>
      <c r="M58" s="914"/>
      <c r="N58" s="225">
        <f t="shared" si="49"/>
        <v>0</v>
      </c>
      <c r="O58" s="195">
        <f t="shared" si="50"/>
        <v>0</v>
      </c>
      <c r="P58" s="185">
        <f t="shared" si="51"/>
        <v>0</v>
      </c>
      <c r="Q58" s="185">
        <f t="shared" si="52"/>
        <v>0</v>
      </c>
      <c r="R58" s="185">
        <f t="shared" si="53"/>
        <v>0</v>
      </c>
      <c r="S58" s="185">
        <f t="shared" si="47"/>
        <v>0</v>
      </c>
      <c r="T58" s="185">
        <f t="shared" si="54"/>
        <v>0</v>
      </c>
      <c r="U58" s="412">
        <f>Darlehen!F56</f>
        <v>0</v>
      </c>
      <c r="V58" s="412">
        <f>Darlehen!H56</f>
        <v>0</v>
      </c>
      <c r="W58" s="1154">
        <f>Q58*Berechnungsdaten!$W$11</f>
        <v>0</v>
      </c>
      <c r="X58" s="682" t="str">
        <f t="shared" si="48"/>
        <v>Ok</v>
      </c>
    </row>
    <row r="59" spans="1:24">
      <c r="A59" s="219">
        <v>22</v>
      </c>
      <c r="B59" s="187"/>
      <c r="C59" s="197"/>
      <c r="D59" s="189"/>
      <c r="E59" s="190"/>
      <c r="F59" s="196"/>
      <c r="G59" s="196"/>
      <c r="H59" s="190"/>
      <c r="I59" s="190"/>
      <c r="J59" s="190"/>
      <c r="K59" s="344"/>
      <c r="L59" s="671"/>
      <c r="M59" s="914"/>
      <c r="N59" s="225">
        <f t="shared" si="49"/>
        <v>0</v>
      </c>
      <c r="O59" s="195">
        <f t="shared" si="50"/>
        <v>0</v>
      </c>
      <c r="P59" s="185">
        <f t="shared" si="51"/>
        <v>0</v>
      </c>
      <c r="Q59" s="185">
        <f t="shared" si="52"/>
        <v>0</v>
      </c>
      <c r="R59" s="185">
        <f t="shared" si="53"/>
        <v>0</v>
      </c>
      <c r="S59" s="185">
        <f t="shared" si="47"/>
        <v>0</v>
      </c>
      <c r="T59" s="185">
        <f t="shared" si="54"/>
        <v>0</v>
      </c>
      <c r="U59" s="412">
        <f>Darlehen!F57</f>
        <v>0</v>
      </c>
      <c r="V59" s="412">
        <f>Darlehen!H57</f>
        <v>0</v>
      </c>
      <c r="W59" s="1154">
        <f>Q59*Berechnungsdaten!$W$11</f>
        <v>0</v>
      </c>
      <c r="X59" s="682" t="str">
        <f t="shared" si="48"/>
        <v>Ok</v>
      </c>
    </row>
    <row r="60" spans="1:24">
      <c r="A60" s="219">
        <v>23</v>
      </c>
      <c r="B60" s="187"/>
      <c r="C60" s="197"/>
      <c r="D60" s="189"/>
      <c r="E60" s="190"/>
      <c r="F60" s="196"/>
      <c r="G60" s="196"/>
      <c r="H60" s="190"/>
      <c r="I60" s="190"/>
      <c r="J60" s="190"/>
      <c r="K60" s="344"/>
      <c r="L60" s="671"/>
      <c r="M60" s="914"/>
      <c r="N60" s="225">
        <f t="shared" si="49"/>
        <v>0</v>
      </c>
      <c r="O60" s="195">
        <f t="shared" si="50"/>
        <v>0</v>
      </c>
      <c r="P60" s="185">
        <f t="shared" si="51"/>
        <v>0</v>
      </c>
      <c r="Q60" s="185">
        <f t="shared" si="52"/>
        <v>0</v>
      </c>
      <c r="R60" s="185">
        <f t="shared" si="53"/>
        <v>0</v>
      </c>
      <c r="S60" s="185">
        <f t="shared" si="47"/>
        <v>0</v>
      </c>
      <c r="T60" s="185">
        <f t="shared" si="54"/>
        <v>0</v>
      </c>
      <c r="U60" s="412">
        <f>Darlehen!F58</f>
        <v>0</v>
      </c>
      <c r="V60" s="412">
        <f>Darlehen!H58</f>
        <v>0</v>
      </c>
      <c r="W60" s="1154">
        <f>Q60*Berechnungsdaten!$W$11</f>
        <v>0</v>
      </c>
      <c r="X60" s="682" t="str">
        <f t="shared" si="48"/>
        <v>Ok</v>
      </c>
    </row>
    <row r="61" spans="1:24">
      <c r="A61" s="219">
        <v>24</v>
      </c>
      <c r="B61" s="187"/>
      <c r="C61" s="197"/>
      <c r="D61" s="189"/>
      <c r="E61" s="190"/>
      <c r="F61" s="196"/>
      <c r="G61" s="196"/>
      <c r="H61" s="190"/>
      <c r="I61" s="190"/>
      <c r="J61" s="190"/>
      <c r="K61" s="344"/>
      <c r="L61" s="671"/>
      <c r="M61" s="914"/>
      <c r="N61" s="225">
        <f t="shared" si="49"/>
        <v>0</v>
      </c>
      <c r="O61" s="195">
        <f t="shared" si="50"/>
        <v>0</v>
      </c>
      <c r="P61" s="185">
        <f t="shared" si="51"/>
        <v>0</v>
      </c>
      <c r="Q61" s="185">
        <f t="shared" si="52"/>
        <v>0</v>
      </c>
      <c r="R61" s="185">
        <f t="shared" si="53"/>
        <v>0</v>
      </c>
      <c r="S61" s="185">
        <f t="shared" si="47"/>
        <v>0</v>
      </c>
      <c r="T61" s="185">
        <f t="shared" si="54"/>
        <v>0</v>
      </c>
      <c r="U61" s="412">
        <f>Darlehen!F59</f>
        <v>0</v>
      </c>
      <c r="V61" s="412">
        <f>Darlehen!H59</f>
        <v>0</v>
      </c>
      <c r="W61" s="1154">
        <f>Q61*Berechnungsdaten!$W$11</f>
        <v>0</v>
      </c>
      <c r="X61" s="682" t="str">
        <f t="shared" si="48"/>
        <v>Ok</v>
      </c>
    </row>
    <row r="62" spans="1:24">
      <c r="A62" s="219">
        <v>25</v>
      </c>
      <c r="B62" s="187"/>
      <c r="C62" s="197"/>
      <c r="D62" s="189"/>
      <c r="E62" s="190"/>
      <c r="F62" s="196"/>
      <c r="G62" s="196"/>
      <c r="H62" s="190"/>
      <c r="I62" s="190"/>
      <c r="J62" s="190"/>
      <c r="K62" s="344"/>
      <c r="L62" s="671"/>
      <c r="M62" s="914"/>
      <c r="N62" s="225">
        <f t="shared" si="49"/>
        <v>0</v>
      </c>
      <c r="O62" s="195">
        <f t="shared" si="50"/>
        <v>0</v>
      </c>
      <c r="P62" s="185">
        <f t="shared" si="51"/>
        <v>0</v>
      </c>
      <c r="Q62" s="185">
        <f t="shared" si="52"/>
        <v>0</v>
      </c>
      <c r="R62" s="185">
        <f t="shared" si="53"/>
        <v>0</v>
      </c>
      <c r="S62" s="185">
        <f t="shared" si="47"/>
        <v>0</v>
      </c>
      <c r="T62" s="185">
        <f t="shared" si="54"/>
        <v>0</v>
      </c>
      <c r="U62" s="412">
        <f>Darlehen!F60</f>
        <v>0</v>
      </c>
      <c r="V62" s="412">
        <f>Darlehen!H60</f>
        <v>0</v>
      </c>
      <c r="W62" s="1154">
        <f>Q62*Berechnungsdaten!$W$11</f>
        <v>0</v>
      </c>
      <c r="X62" s="682" t="str">
        <f t="shared" si="48"/>
        <v>Ok</v>
      </c>
    </row>
    <row r="63" spans="1:24">
      <c r="A63" s="219">
        <v>26</v>
      </c>
      <c r="B63" s="187"/>
      <c r="C63" s="197"/>
      <c r="D63" s="189"/>
      <c r="E63" s="190"/>
      <c r="F63" s="196"/>
      <c r="G63" s="196"/>
      <c r="H63" s="190"/>
      <c r="I63" s="190"/>
      <c r="J63" s="190"/>
      <c r="K63" s="344"/>
      <c r="L63" s="671"/>
      <c r="M63" s="914"/>
      <c r="N63" s="225">
        <f t="shared" si="49"/>
        <v>0</v>
      </c>
      <c r="O63" s="195">
        <f t="shared" si="50"/>
        <v>0</v>
      </c>
      <c r="P63" s="185">
        <f t="shared" si="51"/>
        <v>0</v>
      </c>
      <c r="Q63" s="185">
        <f t="shared" si="52"/>
        <v>0</v>
      </c>
      <c r="R63" s="185">
        <f t="shared" si="53"/>
        <v>0</v>
      </c>
      <c r="S63" s="185">
        <f t="shared" si="47"/>
        <v>0</v>
      </c>
      <c r="T63" s="185">
        <f t="shared" si="54"/>
        <v>0</v>
      </c>
      <c r="U63" s="412">
        <f>Darlehen!F61</f>
        <v>0</v>
      </c>
      <c r="V63" s="412">
        <f>Darlehen!H61</f>
        <v>0</v>
      </c>
      <c r="W63" s="1154">
        <f>Q63*Berechnungsdaten!$W$11</f>
        <v>0</v>
      </c>
      <c r="X63" s="682" t="str">
        <f t="shared" si="48"/>
        <v>Ok</v>
      </c>
    </row>
    <row r="64" spans="1:24">
      <c r="A64" s="219">
        <v>27</v>
      </c>
      <c r="B64" s="187"/>
      <c r="C64" s="197"/>
      <c r="D64" s="670"/>
      <c r="E64" s="190"/>
      <c r="F64" s="196"/>
      <c r="G64" s="196"/>
      <c r="H64" s="190"/>
      <c r="I64" s="190"/>
      <c r="J64" s="190"/>
      <c r="K64" s="344"/>
      <c r="L64" s="671"/>
      <c r="M64" s="914"/>
      <c r="N64" s="225">
        <f t="shared" si="49"/>
        <v>0</v>
      </c>
      <c r="O64" s="195">
        <f t="shared" si="50"/>
        <v>0</v>
      </c>
      <c r="P64" s="185">
        <f t="shared" si="51"/>
        <v>0</v>
      </c>
      <c r="Q64" s="185">
        <f t="shared" si="52"/>
        <v>0</v>
      </c>
      <c r="R64" s="185">
        <f t="shared" si="53"/>
        <v>0</v>
      </c>
      <c r="S64" s="185">
        <f t="shared" si="47"/>
        <v>0</v>
      </c>
      <c r="T64" s="185">
        <f t="shared" si="54"/>
        <v>0</v>
      </c>
      <c r="U64" s="412">
        <f>Darlehen!F62</f>
        <v>0</v>
      </c>
      <c r="V64" s="412">
        <f>Darlehen!H62</f>
        <v>0</v>
      </c>
      <c r="W64" s="1154">
        <f>Q64*Berechnungsdaten!$W$11</f>
        <v>0</v>
      </c>
      <c r="X64" s="682" t="str">
        <f t="shared" si="48"/>
        <v>Ok</v>
      </c>
    </row>
    <row r="65" spans="1:24">
      <c r="A65" s="219">
        <v>28</v>
      </c>
      <c r="B65" s="187"/>
      <c r="C65" s="197"/>
      <c r="D65" s="670"/>
      <c r="E65" s="190"/>
      <c r="F65" s="196"/>
      <c r="G65" s="196"/>
      <c r="H65" s="190"/>
      <c r="I65" s="190"/>
      <c r="J65" s="190"/>
      <c r="K65" s="344"/>
      <c r="L65" s="671"/>
      <c r="M65" s="914"/>
      <c r="N65" s="225">
        <f t="shared" si="49"/>
        <v>0</v>
      </c>
      <c r="O65" s="195">
        <f t="shared" si="50"/>
        <v>0</v>
      </c>
      <c r="P65" s="185">
        <f t="shared" si="51"/>
        <v>0</v>
      </c>
      <c r="Q65" s="185">
        <f t="shared" si="52"/>
        <v>0</v>
      </c>
      <c r="R65" s="185">
        <f t="shared" si="53"/>
        <v>0</v>
      </c>
      <c r="S65" s="185">
        <f t="shared" si="47"/>
        <v>0</v>
      </c>
      <c r="T65" s="185">
        <f t="shared" si="54"/>
        <v>0</v>
      </c>
      <c r="U65" s="412">
        <f>Darlehen!F63</f>
        <v>0</v>
      </c>
      <c r="V65" s="412">
        <f>Darlehen!H63</f>
        <v>0</v>
      </c>
      <c r="W65" s="1154">
        <f>Q65*Berechnungsdaten!$W$11</f>
        <v>0</v>
      </c>
      <c r="X65" s="682" t="str">
        <f t="shared" si="48"/>
        <v>Ok</v>
      </c>
    </row>
    <row r="66" spans="1:24">
      <c r="A66" s="219">
        <v>29</v>
      </c>
      <c r="B66" s="187"/>
      <c r="C66" s="197"/>
      <c r="D66" s="670"/>
      <c r="E66" s="190"/>
      <c r="F66" s="196"/>
      <c r="G66" s="196"/>
      <c r="H66" s="190"/>
      <c r="I66" s="190"/>
      <c r="J66" s="190"/>
      <c r="K66" s="344"/>
      <c r="L66" s="671"/>
      <c r="M66" s="914"/>
      <c r="N66" s="225">
        <f t="shared" si="49"/>
        <v>0</v>
      </c>
      <c r="O66" s="195">
        <f t="shared" si="50"/>
        <v>0</v>
      </c>
      <c r="P66" s="185">
        <f t="shared" si="51"/>
        <v>0</v>
      </c>
      <c r="Q66" s="185">
        <f t="shared" si="52"/>
        <v>0</v>
      </c>
      <c r="R66" s="185">
        <f t="shared" si="53"/>
        <v>0</v>
      </c>
      <c r="S66" s="185">
        <f t="shared" si="47"/>
        <v>0</v>
      </c>
      <c r="T66" s="185">
        <f t="shared" si="54"/>
        <v>0</v>
      </c>
      <c r="U66" s="412">
        <f>Darlehen!F64</f>
        <v>0</v>
      </c>
      <c r="V66" s="412">
        <f>Darlehen!H64</f>
        <v>0</v>
      </c>
      <c r="W66" s="1154">
        <f>Q66*Berechnungsdaten!$W$11</f>
        <v>0</v>
      </c>
      <c r="X66" s="682" t="str">
        <f t="shared" si="48"/>
        <v>Ok</v>
      </c>
    </row>
    <row r="67" spans="1:24">
      <c r="A67" s="219">
        <v>30</v>
      </c>
      <c r="B67" s="187"/>
      <c r="C67" s="197"/>
      <c r="D67" s="670"/>
      <c r="E67" s="190"/>
      <c r="F67" s="196"/>
      <c r="G67" s="196"/>
      <c r="H67" s="190"/>
      <c r="I67" s="190"/>
      <c r="J67" s="190"/>
      <c r="K67" s="344"/>
      <c r="L67" s="671"/>
      <c r="M67" s="145"/>
      <c r="N67" s="225">
        <f t="shared" si="49"/>
        <v>0</v>
      </c>
      <c r="O67" s="195">
        <f t="shared" si="50"/>
        <v>0</v>
      </c>
      <c r="P67" s="185">
        <f t="shared" si="51"/>
        <v>0</v>
      </c>
      <c r="Q67" s="185">
        <f t="shared" si="52"/>
        <v>0</v>
      </c>
      <c r="R67" s="185">
        <f t="shared" si="53"/>
        <v>0</v>
      </c>
      <c r="S67" s="185">
        <f t="shared" si="47"/>
        <v>0</v>
      </c>
      <c r="T67" s="185">
        <f t="shared" si="54"/>
        <v>0</v>
      </c>
      <c r="U67" s="412">
        <f>Darlehen!F65</f>
        <v>0</v>
      </c>
      <c r="V67" s="412">
        <f>Darlehen!H65</f>
        <v>0</v>
      </c>
      <c r="W67" s="1154">
        <f>Q67*Berechnungsdaten!$W$11</f>
        <v>0</v>
      </c>
      <c r="X67" s="682" t="str">
        <f t="shared" si="48"/>
        <v>Ok</v>
      </c>
    </row>
    <row r="68" spans="1:24">
      <c r="A68" s="219">
        <v>31</v>
      </c>
      <c r="B68" s="187"/>
      <c r="C68" s="197"/>
      <c r="D68" s="670"/>
      <c r="E68" s="190"/>
      <c r="F68" s="196"/>
      <c r="G68" s="196"/>
      <c r="H68" s="190"/>
      <c r="I68" s="190"/>
      <c r="J68" s="190"/>
      <c r="K68" s="344"/>
      <c r="L68" s="671"/>
      <c r="M68" s="145"/>
      <c r="N68" s="225">
        <f t="shared" si="49"/>
        <v>0</v>
      </c>
      <c r="O68" s="195">
        <f t="shared" si="50"/>
        <v>0</v>
      </c>
      <c r="P68" s="185">
        <f t="shared" si="51"/>
        <v>0</v>
      </c>
      <c r="Q68" s="185">
        <f t="shared" si="52"/>
        <v>0</v>
      </c>
      <c r="R68" s="185">
        <f t="shared" si="53"/>
        <v>0</v>
      </c>
      <c r="S68" s="185">
        <f t="shared" si="47"/>
        <v>0</v>
      </c>
      <c r="T68" s="185">
        <f t="shared" si="54"/>
        <v>0</v>
      </c>
      <c r="U68" s="412">
        <f>Darlehen!F66</f>
        <v>0</v>
      </c>
      <c r="V68" s="412">
        <f>Darlehen!H66</f>
        <v>0</v>
      </c>
      <c r="W68" s="1154">
        <f>Q68*Berechnungsdaten!$W$11</f>
        <v>0</v>
      </c>
      <c r="X68" s="682" t="str">
        <f t="shared" si="48"/>
        <v>Ok</v>
      </c>
    </row>
    <row r="69" spans="1:24">
      <c r="A69" s="219">
        <v>32</v>
      </c>
      <c r="B69" s="187"/>
      <c r="C69" s="197"/>
      <c r="D69" s="670"/>
      <c r="E69" s="190"/>
      <c r="F69" s="196"/>
      <c r="G69" s="196"/>
      <c r="H69" s="190"/>
      <c r="I69" s="190"/>
      <c r="J69" s="190"/>
      <c r="K69" s="344"/>
      <c r="L69" s="671"/>
      <c r="M69" s="145"/>
      <c r="N69" s="225">
        <f t="shared" si="49"/>
        <v>0</v>
      </c>
      <c r="O69" s="195">
        <f t="shared" si="50"/>
        <v>0</v>
      </c>
      <c r="P69" s="185">
        <f t="shared" si="51"/>
        <v>0</v>
      </c>
      <c r="Q69" s="185">
        <f t="shared" si="52"/>
        <v>0</v>
      </c>
      <c r="R69" s="185">
        <f t="shared" si="53"/>
        <v>0</v>
      </c>
      <c r="S69" s="185">
        <f t="shared" si="47"/>
        <v>0</v>
      </c>
      <c r="T69" s="185">
        <f t="shared" si="54"/>
        <v>0</v>
      </c>
      <c r="U69" s="412">
        <f>Darlehen!F67</f>
        <v>0</v>
      </c>
      <c r="V69" s="412">
        <f>Darlehen!H67</f>
        <v>0</v>
      </c>
      <c r="W69" s="1154">
        <f>Q69*Berechnungsdaten!$W$11</f>
        <v>0</v>
      </c>
      <c r="X69" s="682" t="str">
        <f t="shared" si="48"/>
        <v>Ok</v>
      </c>
    </row>
    <row r="70" spans="1:24">
      <c r="A70" s="219">
        <v>33</v>
      </c>
      <c r="B70" s="198"/>
      <c r="C70" s="199"/>
      <c r="D70" s="189"/>
      <c r="E70" s="190"/>
      <c r="F70" s="226"/>
      <c r="G70" s="226"/>
      <c r="H70" s="201"/>
      <c r="I70" s="201"/>
      <c r="J70" s="201"/>
      <c r="K70" s="202"/>
      <c r="L70" s="227"/>
      <c r="M70" s="146"/>
      <c r="N70" s="225">
        <f t="shared" si="49"/>
        <v>0</v>
      </c>
      <c r="O70" s="195">
        <f t="shared" si="50"/>
        <v>0</v>
      </c>
      <c r="P70" s="196">
        <f t="shared" si="51"/>
        <v>0</v>
      </c>
      <c r="Q70" s="196">
        <f t="shared" si="52"/>
        <v>0</v>
      </c>
      <c r="R70" s="196">
        <f t="shared" si="53"/>
        <v>0</v>
      </c>
      <c r="S70" s="196">
        <f t="shared" si="47"/>
        <v>0</v>
      </c>
      <c r="T70" s="196">
        <f t="shared" si="54"/>
        <v>0</v>
      </c>
      <c r="U70" s="412">
        <f>Darlehen!F68</f>
        <v>0</v>
      </c>
      <c r="V70" s="412">
        <f>Darlehen!H68</f>
        <v>0</v>
      </c>
      <c r="W70" s="1154">
        <f>Q70*Berechnungsdaten!$W$11</f>
        <v>0</v>
      </c>
      <c r="X70" s="682" t="str">
        <f t="shared" si="48"/>
        <v>Ok</v>
      </c>
    </row>
    <row r="71" spans="1:24">
      <c r="A71" s="219">
        <v>34</v>
      </c>
      <c r="B71" s="198"/>
      <c r="C71" s="199"/>
      <c r="D71" s="189"/>
      <c r="E71" s="190"/>
      <c r="F71" s="226"/>
      <c r="G71" s="226"/>
      <c r="H71" s="201"/>
      <c r="I71" s="201"/>
      <c r="J71" s="201"/>
      <c r="K71" s="202"/>
      <c r="L71" s="227"/>
      <c r="M71" s="146"/>
      <c r="N71" s="225">
        <f t="shared" si="49"/>
        <v>0</v>
      </c>
      <c r="O71" s="195">
        <f t="shared" si="50"/>
        <v>0</v>
      </c>
      <c r="P71" s="196">
        <f t="shared" si="51"/>
        <v>0</v>
      </c>
      <c r="Q71" s="196">
        <f t="shared" si="52"/>
        <v>0</v>
      </c>
      <c r="R71" s="196">
        <f t="shared" si="53"/>
        <v>0</v>
      </c>
      <c r="S71" s="196">
        <f t="shared" si="47"/>
        <v>0</v>
      </c>
      <c r="T71" s="196">
        <f t="shared" si="54"/>
        <v>0</v>
      </c>
      <c r="U71" s="412">
        <f>Darlehen!F69</f>
        <v>0</v>
      </c>
      <c r="V71" s="412">
        <f>Darlehen!H69</f>
        <v>0</v>
      </c>
      <c r="W71" s="1154">
        <f>Q71*Berechnungsdaten!$W$11</f>
        <v>0</v>
      </c>
      <c r="X71" s="682" t="str">
        <f t="shared" si="48"/>
        <v>Ok</v>
      </c>
    </row>
    <row r="72" spans="1:24" ht="15.75" thickBot="1">
      <c r="A72" s="219">
        <v>35</v>
      </c>
      <c r="B72" s="198"/>
      <c r="C72" s="199"/>
      <c r="D72" s="200"/>
      <c r="E72" s="201"/>
      <c r="F72" s="226"/>
      <c r="G72" s="226"/>
      <c r="H72" s="201"/>
      <c r="I72" s="201"/>
      <c r="J72" s="201"/>
      <c r="K72" s="202"/>
      <c r="L72" s="227"/>
      <c r="M72" s="452"/>
      <c r="N72" s="225">
        <f t="shared" si="49"/>
        <v>0</v>
      </c>
      <c r="O72" s="454">
        <f t="shared" si="50"/>
        <v>0</v>
      </c>
      <c r="P72" s="226">
        <f t="shared" si="51"/>
        <v>0</v>
      </c>
      <c r="Q72" s="226">
        <f t="shared" si="52"/>
        <v>0</v>
      </c>
      <c r="R72" s="226">
        <f t="shared" si="53"/>
        <v>0</v>
      </c>
      <c r="S72" s="226">
        <f t="shared" si="47"/>
        <v>0</v>
      </c>
      <c r="T72" s="226">
        <f t="shared" si="54"/>
        <v>0</v>
      </c>
      <c r="U72" s="412">
        <f>Darlehen!F70</f>
        <v>0</v>
      </c>
      <c r="V72" s="455">
        <f>Darlehen!H70</f>
        <v>0</v>
      </c>
      <c r="W72" s="1155">
        <f>Q72*Berechnungsdaten!$W$11</f>
        <v>0</v>
      </c>
      <c r="X72" s="682" t="str">
        <f t="shared" si="48"/>
        <v>Ok</v>
      </c>
    </row>
    <row r="73" spans="1:24" ht="27.6" customHeight="1" thickBot="1">
      <c r="A73" s="160" t="s">
        <v>309</v>
      </c>
      <c r="B73" s="456"/>
      <c r="C73" s="457"/>
      <c r="D73" s="458"/>
      <c r="E73" s="459">
        <f>SUM(E74:E103)</f>
        <v>0</v>
      </c>
      <c r="F73" s="459"/>
      <c r="G73" s="459"/>
      <c r="H73" s="459">
        <f>SUM(H74:H103)</f>
        <v>0</v>
      </c>
      <c r="I73" s="459">
        <f>SUM(I74:I103)</f>
        <v>0</v>
      </c>
      <c r="J73" s="459">
        <f>SUM(J74:J103)</f>
        <v>0</v>
      </c>
      <c r="K73" s="462">
        <f>SUM(K74:K103)</f>
        <v>0</v>
      </c>
      <c r="L73" s="680"/>
      <c r="M73" s="460"/>
      <c r="N73" s="461"/>
      <c r="O73" s="462">
        <f t="shared" ref="O73:V73" si="55">SUM(O74:O103)</f>
        <v>0</v>
      </c>
      <c r="P73" s="459">
        <f t="shared" si="55"/>
        <v>0</v>
      </c>
      <c r="Q73" s="459">
        <f t="shared" si="55"/>
        <v>0</v>
      </c>
      <c r="R73" s="459">
        <f t="shared" si="55"/>
        <v>0</v>
      </c>
      <c r="S73" s="459">
        <f t="shared" si="55"/>
        <v>0</v>
      </c>
      <c r="T73" s="459">
        <f t="shared" si="55"/>
        <v>0</v>
      </c>
      <c r="U73" s="459">
        <f t="shared" si="55"/>
        <v>0</v>
      </c>
      <c r="V73" s="459">
        <f t="shared" si="55"/>
        <v>0</v>
      </c>
      <c r="W73" s="1156">
        <f>Q73*Berechnungsdaten!$W$11</f>
        <v>0</v>
      </c>
    </row>
    <row r="74" spans="1:24">
      <c r="A74" s="952" t="s">
        <v>723</v>
      </c>
      <c r="B74" s="220"/>
      <c r="C74" s="221"/>
      <c r="D74" s="222"/>
      <c r="E74" s="223"/>
      <c r="F74" s="185"/>
      <c r="G74" s="185"/>
      <c r="H74" s="223"/>
      <c r="I74" s="223"/>
      <c r="J74" s="223"/>
      <c r="K74" s="181"/>
      <c r="L74" s="224"/>
      <c r="M74" s="145">
        <f>100/6/100</f>
        <v>0.16666666666666669</v>
      </c>
      <c r="N74" s="225">
        <f t="shared" ref="N74:N103" si="56">IF(AND(E74&gt;0,$E$3-D74&lt;100/M74/100),100/M74/100-($E$3-D74),0)</f>
        <v>0</v>
      </c>
      <c r="O74" s="195">
        <f t="shared" ref="O74:O103" si="57">IF((+E74-K74)&gt;=0,IF(N74&gt;0,(+E74-K74)*M74,0),0)</f>
        <v>0</v>
      </c>
      <c r="P74" s="185">
        <f>+M74*E74*N74</f>
        <v>0</v>
      </c>
      <c r="Q74" s="185">
        <f t="shared" ref="Q74" si="58">+H74*M74*N74</f>
        <v>0</v>
      </c>
      <c r="R74" s="185">
        <f t="shared" ref="R74" si="59">+I74*M74*N74</f>
        <v>0</v>
      </c>
      <c r="S74" s="185">
        <f t="shared" si="47"/>
        <v>0</v>
      </c>
      <c r="T74" s="185">
        <f t="shared" ref="T74" si="60">+K74*M74*N74</f>
        <v>0</v>
      </c>
      <c r="U74" s="412">
        <f>Darlehen!F72</f>
        <v>0</v>
      </c>
      <c r="V74" s="412">
        <f>Darlehen!H72</f>
        <v>0</v>
      </c>
      <c r="W74" s="1154">
        <f>Q74*Berechnungsdaten!$W$11</f>
        <v>0</v>
      </c>
      <c r="X74" s="682" t="str">
        <f t="shared" ref="X74" si="61">IF(E74=SUM(H74:K74),"Ok",E74-SUM(H74:K74))</f>
        <v>Ok</v>
      </c>
    </row>
    <row r="75" spans="1:24">
      <c r="A75" s="952" t="s">
        <v>723</v>
      </c>
      <c r="B75" s="220"/>
      <c r="C75" s="221"/>
      <c r="D75" s="222"/>
      <c r="E75" s="223"/>
      <c r="F75" s="185"/>
      <c r="G75" s="185"/>
      <c r="H75" s="223"/>
      <c r="I75" s="223"/>
      <c r="J75" s="223"/>
      <c r="K75" s="192"/>
      <c r="L75" s="224"/>
      <c r="M75" s="145">
        <v>0.16666666666666669</v>
      </c>
      <c r="N75" s="225">
        <f t="shared" ref="N75:N94" si="62">IF(AND(E75&gt;0,$E$3-D75&lt;100/M75/100),100/M75/100-($E$3-D75),0)</f>
        <v>0</v>
      </c>
      <c r="O75" s="195">
        <f t="shared" ref="O75:O94" si="63">IF((+E75-K75)&gt;=0,IF(N75&gt;0,(+E75-K75)*M75,0),0)</f>
        <v>0</v>
      </c>
      <c r="P75" s="185">
        <f t="shared" ref="P75:P103" si="64">+M75*E75*N75</f>
        <v>0</v>
      </c>
      <c r="Q75" s="185">
        <f t="shared" ref="Q75:Q103" si="65">+H75*M75*N75</f>
        <v>0</v>
      </c>
      <c r="R75" s="185">
        <f t="shared" ref="R75:R103" si="66">+I75*M75*N75</f>
        <v>0</v>
      </c>
      <c r="S75" s="185">
        <f t="shared" ref="S75:S103" si="67">+J75*$M75*$N75</f>
        <v>0</v>
      </c>
      <c r="T75" s="185">
        <f t="shared" ref="T75:T103" si="68">+K75*M75*N75</f>
        <v>0</v>
      </c>
      <c r="U75" s="412">
        <f>Darlehen!F73</f>
        <v>0</v>
      </c>
      <c r="V75" s="412">
        <f>Darlehen!H73</f>
        <v>0</v>
      </c>
      <c r="W75" s="1154">
        <f>Q75*Berechnungsdaten!$W$11</f>
        <v>0</v>
      </c>
      <c r="X75" s="682" t="str">
        <f t="shared" ref="X75:X103" si="69">IF(E75=SUM(H75:K75),"Ok",E75-SUM(H75:K75))</f>
        <v>Ok</v>
      </c>
    </row>
    <row r="76" spans="1:24">
      <c r="A76" s="952" t="s">
        <v>723</v>
      </c>
      <c r="B76" s="187"/>
      <c r="C76" s="197"/>
      <c r="D76" s="189"/>
      <c r="E76" s="190"/>
      <c r="F76" s="196"/>
      <c r="G76" s="196"/>
      <c r="H76" s="190"/>
      <c r="I76" s="190"/>
      <c r="J76" s="190"/>
      <c r="K76" s="192"/>
      <c r="L76" s="206"/>
      <c r="M76" s="145">
        <v>0.16666666666666669</v>
      </c>
      <c r="N76" s="225">
        <f t="shared" si="62"/>
        <v>0</v>
      </c>
      <c r="O76" s="195">
        <f t="shared" si="63"/>
        <v>0</v>
      </c>
      <c r="P76" s="185">
        <f t="shared" si="64"/>
        <v>0</v>
      </c>
      <c r="Q76" s="185">
        <f t="shared" si="65"/>
        <v>0</v>
      </c>
      <c r="R76" s="185">
        <f t="shared" si="66"/>
        <v>0</v>
      </c>
      <c r="S76" s="185">
        <f t="shared" si="67"/>
        <v>0</v>
      </c>
      <c r="T76" s="185">
        <f t="shared" si="68"/>
        <v>0</v>
      </c>
      <c r="U76" s="412">
        <f>Darlehen!F74</f>
        <v>0</v>
      </c>
      <c r="V76" s="412">
        <f>Darlehen!H74</f>
        <v>0</v>
      </c>
      <c r="W76" s="1154">
        <f>Q76*Berechnungsdaten!$W$11</f>
        <v>0</v>
      </c>
      <c r="X76" s="682" t="str">
        <f t="shared" si="69"/>
        <v>Ok</v>
      </c>
    </row>
    <row r="77" spans="1:24">
      <c r="A77" s="952" t="s">
        <v>723</v>
      </c>
      <c r="B77" s="187"/>
      <c r="C77" s="197"/>
      <c r="D77" s="189"/>
      <c r="E77" s="190"/>
      <c r="F77" s="196"/>
      <c r="G77" s="196"/>
      <c r="H77" s="190"/>
      <c r="I77" s="190"/>
      <c r="J77" s="190"/>
      <c r="K77" s="192"/>
      <c r="L77" s="206"/>
      <c r="M77" s="145">
        <v>0.16666666666666669</v>
      </c>
      <c r="N77" s="225">
        <f t="shared" si="62"/>
        <v>0</v>
      </c>
      <c r="O77" s="195">
        <f t="shared" si="63"/>
        <v>0</v>
      </c>
      <c r="P77" s="185">
        <f t="shared" si="64"/>
        <v>0</v>
      </c>
      <c r="Q77" s="185">
        <f t="shared" si="65"/>
        <v>0</v>
      </c>
      <c r="R77" s="185">
        <f t="shared" si="66"/>
        <v>0</v>
      </c>
      <c r="S77" s="185">
        <f t="shared" si="67"/>
        <v>0</v>
      </c>
      <c r="T77" s="185">
        <f t="shared" si="68"/>
        <v>0</v>
      </c>
      <c r="U77" s="412">
        <f>Darlehen!F75</f>
        <v>0</v>
      </c>
      <c r="V77" s="412">
        <f>Darlehen!H75</f>
        <v>0</v>
      </c>
      <c r="W77" s="1154">
        <f>Q77*Berechnungsdaten!$W$11</f>
        <v>0</v>
      </c>
      <c r="X77" s="682" t="str">
        <f t="shared" si="69"/>
        <v>Ok</v>
      </c>
    </row>
    <row r="78" spans="1:24">
      <c r="A78" s="952" t="s">
        <v>723</v>
      </c>
      <c r="B78" s="187"/>
      <c r="C78" s="197"/>
      <c r="D78" s="189"/>
      <c r="E78" s="190"/>
      <c r="F78" s="196"/>
      <c r="G78" s="196"/>
      <c r="H78" s="190"/>
      <c r="I78" s="190"/>
      <c r="J78" s="190"/>
      <c r="K78" s="192"/>
      <c r="L78" s="206"/>
      <c r="M78" s="145">
        <v>0.16666666666666669</v>
      </c>
      <c r="N78" s="225">
        <f t="shared" si="62"/>
        <v>0</v>
      </c>
      <c r="O78" s="195">
        <f t="shared" si="63"/>
        <v>0</v>
      </c>
      <c r="P78" s="185">
        <f t="shared" si="64"/>
        <v>0</v>
      </c>
      <c r="Q78" s="185">
        <f t="shared" si="65"/>
        <v>0</v>
      </c>
      <c r="R78" s="185">
        <f t="shared" si="66"/>
        <v>0</v>
      </c>
      <c r="S78" s="185">
        <f t="shared" si="67"/>
        <v>0</v>
      </c>
      <c r="T78" s="185">
        <f t="shared" si="68"/>
        <v>0</v>
      </c>
      <c r="U78" s="412">
        <f>Darlehen!F76</f>
        <v>0</v>
      </c>
      <c r="V78" s="412">
        <f>Darlehen!H76</f>
        <v>0</v>
      </c>
      <c r="W78" s="1154">
        <f>Q78*Berechnungsdaten!$W$11</f>
        <v>0</v>
      </c>
      <c r="X78" s="682" t="str">
        <f t="shared" si="69"/>
        <v>Ok</v>
      </c>
    </row>
    <row r="79" spans="1:24">
      <c r="A79" s="952" t="s">
        <v>723</v>
      </c>
      <c r="B79" s="187"/>
      <c r="C79" s="197"/>
      <c r="D79" s="189"/>
      <c r="E79" s="190"/>
      <c r="F79" s="196"/>
      <c r="G79" s="196"/>
      <c r="H79" s="190"/>
      <c r="I79" s="190"/>
      <c r="J79" s="190"/>
      <c r="K79" s="192"/>
      <c r="L79" s="206"/>
      <c r="M79" s="145">
        <v>0.16666666666666669</v>
      </c>
      <c r="N79" s="225">
        <f t="shared" si="62"/>
        <v>0</v>
      </c>
      <c r="O79" s="195">
        <f t="shared" si="63"/>
        <v>0</v>
      </c>
      <c r="P79" s="185">
        <f t="shared" si="64"/>
        <v>0</v>
      </c>
      <c r="Q79" s="185">
        <f t="shared" si="65"/>
        <v>0</v>
      </c>
      <c r="R79" s="185">
        <f t="shared" si="66"/>
        <v>0</v>
      </c>
      <c r="S79" s="185">
        <f t="shared" si="67"/>
        <v>0</v>
      </c>
      <c r="T79" s="185">
        <f t="shared" si="68"/>
        <v>0</v>
      </c>
      <c r="U79" s="412">
        <f>Darlehen!F77</f>
        <v>0</v>
      </c>
      <c r="V79" s="412">
        <f>Darlehen!H77</f>
        <v>0</v>
      </c>
      <c r="W79" s="1154">
        <f>Q79*Berechnungsdaten!$W$11</f>
        <v>0</v>
      </c>
      <c r="X79" s="682" t="str">
        <f t="shared" si="69"/>
        <v>Ok</v>
      </c>
    </row>
    <row r="80" spans="1:24">
      <c r="A80" s="952" t="s">
        <v>723</v>
      </c>
      <c r="B80" s="187"/>
      <c r="C80" s="197"/>
      <c r="D80" s="189"/>
      <c r="E80" s="190"/>
      <c r="F80" s="196"/>
      <c r="G80" s="196"/>
      <c r="H80" s="190"/>
      <c r="I80" s="190"/>
      <c r="J80" s="190"/>
      <c r="K80" s="192"/>
      <c r="L80" s="206"/>
      <c r="M80" s="145">
        <v>0.16666666666666669</v>
      </c>
      <c r="N80" s="225">
        <f t="shared" si="62"/>
        <v>0</v>
      </c>
      <c r="O80" s="195">
        <f t="shared" si="63"/>
        <v>0</v>
      </c>
      <c r="P80" s="185">
        <f t="shared" si="64"/>
        <v>0</v>
      </c>
      <c r="Q80" s="185">
        <f t="shared" si="65"/>
        <v>0</v>
      </c>
      <c r="R80" s="185">
        <f t="shared" si="66"/>
        <v>0</v>
      </c>
      <c r="S80" s="185">
        <f t="shared" si="67"/>
        <v>0</v>
      </c>
      <c r="T80" s="185">
        <f t="shared" si="68"/>
        <v>0</v>
      </c>
      <c r="U80" s="412">
        <f>Darlehen!F78</f>
        <v>0</v>
      </c>
      <c r="V80" s="412">
        <f>Darlehen!H78</f>
        <v>0</v>
      </c>
      <c r="W80" s="1154">
        <f>Q80*Berechnungsdaten!$W$11</f>
        <v>0</v>
      </c>
      <c r="X80" s="682" t="str">
        <f t="shared" si="69"/>
        <v>Ok</v>
      </c>
    </row>
    <row r="81" spans="1:24">
      <c r="A81" s="952" t="s">
        <v>723</v>
      </c>
      <c r="B81" s="187"/>
      <c r="C81" s="197"/>
      <c r="D81" s="189"/>
      <c r="E81" s="190"/>
      <c r="F81" s="196"/>
      <c r="G81" s="196"/>
      <c r="H81" s="190"/>
      <c r="I81" s="190"/>
      <c r="J81" s="190"/>
      <c r="K81" s="192"/>
      <c r="L81" s="206"/>
      <c r="M81" s="145">
        <v>0.16666666666666669</v>
      </c>
      <c r="N81" s="225">
        <f t="shared" si="62"/>
        <v>0</v>
      </c>
      <c r="O81" s="195">
        <f t="shared" si="63"/>
        <v>0</v>
      </c>
      <c r="P81" s="185">
        <f t="shared" si="64"/>
        <v>0</v>
      </c>
      <c r="Q81" s="185">
        <f t="shared" si="65"/>
        <v>0</v>
      </c>
      <c r="R81" s="185">
        <f t="shared" si="66"/>
        <v>0</v>
      </c>
      <c r="S81" s="185">
        <f t="shared" si="67"/>
        <v>0</v>
      </c>
      <c r="T81" s="185">
        <f t="shared" si="68"/>
        <v>0</v>
      </c>
      <c r="U81" s="412">
        <f>Darlehen!F79</f>
        <v>0</v>
      </c>
      <c r="V81" s="412">
        <f>Darlehen!H79</f>
        <v>0</v>
      </c>
      <c r="W81" s="1154">
        <f>Q81*Berechnungsdaten!$W$11</f>
        <v>0</v>
      </c>
      <c r="X81" s="682" t="str">
        <f t="shared" si="69"/>
        <v>Ok</v>
      </c>
    </row>
    <row r="82" spans="1:24">
      <c r="A82" s="952" t="s">
        <v>723</v>
      </c>
      <c r="B82" s="187"/>
      <c r="C82" s="197"/>
      <c r="D82" s="189"/>
      <c r="E82" s="190"/>
      <c r="F82" s="196"/>
      <c r="G82" s="196"/>
      <c r="H82" s="190"/>
      <c r="I82" s="190"/>
      <c r="J82" s="190"/>
      <c r="K82" s="192"/>
      <c r="L82" s="206"/>
      <c r="M82" s="145">
        <v>0.16666666666666669</v>
      </c>
      <c r="N82" s="225">
        <f t="shared" si="62"/>
        <v>0</v>
      </c>
      <c r="O82" s="195">
        <f t="shared" si="63"/>
        <v>0</v>
      </c>
      <c r="P82" s="185">
        <f t="shared" si="64"/>
        <v>0</v>
      </c>
      <c r="Q82" s="185">
        <f t="shared" si="65"/>
        <v>0</v>
      </c>
      <c r="R82" s="185">
        <f t="shared" si="66"/>
        <v>0</v>
      </c>
      <c r="S82" s="185">
        <f t="shared" si="67"/>
        <v>0</v>
      </c>
      <c r="T82" s="185">
        <f t="shared" si="68"/>
        <v>0</v>
      </c>
      <c r="U82" s="412">
        <f>Darlehen!F80</f>
        <v>0</v>
      </c>
      <c r="V82" s="412">
        <f>Darlehen!H80</f>
        <v>0</v>
      </c>
      <c r="W82" s="1154">
        <f>Q82*Berechnungsdaten!$W$11</f>
        <v>0</v>
      </c>
      <c r="X82" s="682" t="str">
        <f t="shared" si="69"/>
        <v>Ok</v>
      </c>
    </row>
    <row r="83" spans="1:24">
      <c r="A83" s="952" t="s">
        <v>723</v>
      </c>
      <c r="B83" s="187"/>
      <c r="C83" s="197"/>
      <c r="D83" s="189"/>
      <c r="E83" s="190"/>
      <c r="F83" s="196"/>
      <c r="G83" s="196"/>
      <c r="H83" s="190"/>
      <c r="I83" s="190"/>
      <c r="J83" s="190"/>
      <c r="K83" s="192"/>
      <c r="L83" s="206"/>
      <c r="M83" s="145">
        <v>0.16666666666666669</v>
      </c>
      <c r="N83" s="225">
        <f t="shared" si="62"/>
        <v>0</v>
      </c>
      <c r="O83" s="195">
        <f t="shared" si="63"/>
        <v>0</v>
      </c>
      <c r="P83" s="185">
        <f t="shared" si="64"/>
        <v>0</v>
      </c>
      <c r="Q83" s="185">
        <f t="shared" si="65"/>
        <v>0</v>
      </c>
      <c r="R83" s="185">
        <f t="shared" si="66"/>
        <v>0</v>
      </c>
      <c r="S83" s="185">
        <f t="shared" si="67"/>
        <v>0</v>
      </c>
      <c r="T83" s="185">
        <f t="shared" si="68"/>
        <v>0</v>
      </c>
      <c r="U83" s="412">
        <f>Darlehen!F81</f>
        <v>0</v>
      </c>
      <c r="V83" s="412">
        <f>Darlehen!H81</f>
        <v>0</v>
      </c>
      <c r="W83" s="1154">
        <f>Q83*Berechnungsdaten!$W$11</f>
        <v>0</v>
      </c>
      <c r="X83" s="682" t="str">
        <f t="shared" si="69"/>
        <v>Ok</v>
      </c>
    </row>
    <row r="84" spans="1:24">
      <c r="A84" s="952" t="s">
        <v>723</v>
      </c>
      <c r="B84" s="187"/>
      <c r="C84" s="197"/>
      <c r="D84" s="189"/>
      <c r="E84" s="190"/>
      <c r="F84" s="196"/>
      <c r="G84" s="196"/>
      <c r="H84" s="190"/>
      <c r="I84" s="190"/>
      <c r="J84" s="190"/>
      <c r="K84" s="192"/>
      <c r="L84" s="206"/>
      <c r="M84" s="145">
        <v>0.16666666666666669</v>
      </c>
      <c r="N84" s="225">
        <f t="shared" si="62"/>
        <v>0</v>
      </c>
      <c r="O84" s="195">
        <f t="shared" si="63"/>
        <v>0</v>
      </c>
      <c r="P84" s="185">
        <f t="shared" si="64"/>
        <v>0</v>
      </c>
      <c r="Q84" s="185">
        <f t="shared" si="65"/>
        <v>0</v>
      </c>
      <c r="R84" s="185">
        <f t="shared" si="66"/>
        <v>0</v>
      </c>
      <c r="S84" s="185">
        <f t="shared" si="67"/>
        <v>0</v>
      </c>
      <c r="T84" s="185">
        <f t="shared" si="68"/>
        <v>0</v>
      </c>
      <c r="U84" s="412">
        <f>Darlehen!F82</f>
        <v>0</v>
      </c>
      <c r="V84" s="412">
        <f>Darlehen!H82</f>
        <v>0</v>
      </c>
      <c r="W84" s="1154">
        <f>Q84*Berechnungsdaten!$W$11</f>
        <v>0</v>
      </c>
      <c r="X84" s="682" t="str">
        <f t="shared" si="69"/>
        <v>Ok</v>
      </c>
    </row>
    <row r="85" spans="1:24">
      <c r="A85" s="952" t="s">
        <v>723</v>
      </c>
      <c r="B85" s="187"/>
      <c r="C85" s="197"/>
      <c r="D85" s="189"/>
      <c r="E85" s="190"/>
      <c r="F85" s="196"/>
      <c r="G85" s="196"/>
      <c r="H85" s="190"/>
      <c r="I85" s="190"/>
      <c r="J85" s="190"/>
      <c r="K85" s="192"/>
      <c r="L85" s="206"/>
      <c r="M85" s="145">
        <v>0.16666666666666669</v>
      </c>
      <c r="N85" s="225">
        <f t="shared" si="62"/>
        <v>0</v>
      </c>
      <c r="O85" s="195">
        <f t="shared" si="63"/>
        <v>0</v>
      </c>
      <c r="P85" s="185">
        <f t="shared" si="64"/>
        <v>0</v>
      </c>
      <c r="Q85" s="185">
        <f t="shared" si="65"/>
        <v>0</v>
      </c>
      <c r="R85" s="185">
        <f t="shared" si="66"/>
        <v>0</v>
      </c>
      <c r="S85" s="185">
        <f t="shared" si="67"/>
        <v>0</v>
      </c>
      <c r="T85" s="185">
        <f t="shared" si="68"/>
        <v>0</v>
      </c>
      <c r="U85" s="412">
        <f>Darlehen!F83</f>
        <v>0</v>
      </c>
      <c r="V85" s="412">
        <f>Darlehen!H83</f>
        <v>0</v>
      </c>
      <c r="W85" s="1154">
        <f>Q85*Berechnungsdaten!$W$11</f>
        <v>0</v>
      </c>
      <c r="X85" s="682" t="str">
        <f t="shared" si="69"/>
        <v>Ok</v>
      </c>
    </row>
    <row r="86" spans="1:24">
      <c r="A86" s="952" t="s">
        <v>723</v>
      </c>
      <c r="B86" s="187"/>
      <c r="C86" s="197"/>
      <c r="D86" s="189"/>
      <c r="E86" s="190"/>
      <c r="F86" s="196"/>
      <c r="G86" s="196"/>
      <c r="H86" s="190"/>
      <c r="I86" s="190"/>
      <c r="J86" s="190"/>
      <c r="K86" s="192"/>
      <c r="L86" s="206"/>
      <c r="M86" s="145">
        <v>0.16666666666666669</v>
      </c>
      <c r="N86" s="225">
        <f t="shared" si="62"/>
        <v>0</v>
      </c>
      <c r="O86" s="195">
        <f t="shared" si="63"/>
        <v>0</v>
      </c>
      <c r="P86" s="185">
        <f t="shared" si="64"/>
        <v>0</v>
      </c>
      <c r="Q86" s="185">
        <f t="shared" si="65"/>
        <v>0</v>
      </c>
      <c r="R86" s="185">
        <f t="shared" si="66"/>
        <v>0</v>
      </c>
      <c r="S86" s="185">
        <f t="shared" si="67"/>
        <v>0</v>
      </c>
      <c r="T86" s="185">
        <f t="shared" si="68"/>
        <v>0</v>
      </c>
      <c r="U86" s="412">
        <f>Darlehen!F84</f>
        <v>0</v>
      </c>
      <c r="V86" s="412">
        <f>Darlehen!H84</f>
        <v>0</v>
      </c>
      <c r="W86" s="1154">
        <f>Q86*Berechnungsdaten!$W$11</f>
        <v>0</v>
      </c>
      <c r="X86" s="682" t="str">
        <f t="shared" si="69"/>
        <v>Ok</v>
      </c>
    </row>
    <row r="87" spans="1:24">
      <c r="A87" s="952" t="s">
        <v>723</v>
      </c>
      <c r="B87" s="187"/>
      <c r="C87" s="197"/>
      <c r="D87" s="189"/>
      <c r="E87" s="190"/>
      <c r="F87" s="196"/>
      <c r="G87" s="196"/>
      <c r="H87" s="190"/>
      <c r="I87" s="190"/>
      <c r="J87" s="190"/>
      <c r="K87" s="192"/>
      <c r="L87" s="206"/>
      <c r="M87" s="145">
        <v>0.16666666666666669</v>
      </c>
      <c r="N87" s="225">
        <f t="shared" si="62"/>
        <v>0</v>
      </c>
      <c r="O87" s="195">
        <f t="shared" si="63"/>
        <v>0</v>
      </c>
      <c r="P87" s="185">
        <f t="shared" si="64"/>
        <v>0</v>
      </c>
      <c r="Q87" s="185">
        <f t="shared" si="65"/>
        <v>0</v>
      </c>
      <c r="R87" s="185">
        <f t="shared" si="66"/>
        <v>0</v>
      </c>
      <c r="S87" s="185">
        <f t="shared" si="67"/>
        <v>0</v>
      </c>
      <c r="T87" s="185">
        <f t="shared" si="68"/>
        <v>0</v>
      </c>
      <c r="U87" s="412">
        <f>Darlehen!F85</f>
        <v>0</v>
      </c>
      <c r="V87" s="412">
        <f>Darlehen!H85</f>
        <v>0</v>
      </c>
      <c r="W87" s="1154">
        <f>Q87*Berechnungsdaten!$W$11</f>
        <v>0</v>
      </c>
      <c r="X87" s="682" t="str">
        <f t="shared" si="69"/>
        <v>Ok</v>
      </c>
    </row>
    <row r="88" spans="1:24">
      <c r="A88" s="952" t="s">
        <v>723</v>
      </c>
      <c r="B88" s="187"/>
      <c r="C88" s="197"/>
      <c r="D88" s="189"/>
      <c r="E88" s="190"/>
      <c r="F88" s="196"/>
      <c r="G88" s="196"/>
      <c r="H88" s="190"/>
      <c r="I88" s="190"/>
      <c r="J88" s="190"/>
      <c r="K88" s="192"/>
      <c r="L88" s="206"/>
      <c r="M88" s="145">
        <v>0.16666666666666669</v>
      </c>
      <c r="N88" s="225">
        <f t="shared" si="62"/>
        <v>0</v>
      </c>
      <c r="O88" s="195">
        <f t="shared" si="63"/>
        <v>0</v>
      </c>
      <c r="P88" s="185">
        <f t="shared" si="64"/>
        <v>0</v>
      </c>
      <c r="Q88" s="185">
        <f t="shared" si="65"/>
        <v>0</v>
      </c>
      <c r="R88" s="185">
        <f t="shared" si="66"/>
        <v>0</v>
      </c>
      <c r="S88" s="185">
        <f t="shared" si="67"/>
        <v>0</v>
      </c>
      <c r="T88" s="185">
        <f t="shared" si="68"/>
        <v>0</v>
      </c>
      <c r="U88" s="412">
        <f>Darlehen!F86</f>
        <v>0</v>
      </c>
      <c r="V88" s="412">
        <f>Darlehen!H86</f>
        <v>0</v>
      </c>
      <c r="W88" s="1154">
        <f>Q88*Berechnungsdaten!$W$11</f>
        <v>0</v>
      </c>
      <c r="X88" s="682" t="str">
        <f t="shared" si="69"/>
        <v>Ok</v>
      </c>
    </row>
    <row r="89" spans="1:24">
      <c r="A89" s="952" t="s">
        <v>723</v>
      </c>
      <c r="B89" s="187"/>
      <c r="C89" s="197"/>
      <c r="D89" s="189"/>
      <c r="E89" s="190"/>
      <c r="F89" s="196"/>
      <c r="G89" s="196"/>
      <c r="H89" s="190"/>
      <c r="I89" s="190"/>
      <c r="J89" s="190"/>
      <c r="K89" s="192"/>
      <c r="L89" s="206"/>
      <c r="M89" s="145">
        <v>0.16666666666666669</v>
      </c>
      <c r="N89" s="225">
        <f t="shared" si="62"/>
        <v>0</v>
      </c>
      <c r="O89" s="195">
        <f t="shared" si="63"/>
        <v>0</v>
      </c>
      <c r="P89" s="185">
        <f t="shared" si="64"/>
        <v>0</v>
      </c>
      <c r="Q89" s="185">
        <f t="shared" si="65"/>
        <v>0</v>
      </c>
      <c r="R89" s="185">
        <f t="shared" si="66"/>
        <v>0</v>
      </c>
      <c r="S89" s="185">
        <f t="shared" si="67"/>
        <v>0</v>
      </c>
      <c r="T89" s="185">
        <f t="shared" si="68"/>
        <v>0</v>
      </c>
      <c r="U89" s="412">
        <f>Darlehen!F87</f>
        <v>0</v>
      </c>
      <c r="V89" s="412">
        <f>Darlehen!H87</f>
        <v>0</v>
      </c>
      <c r="W89" s="1154">
        <f>Q89*Berechnungsdaten!$W$11</f>
        <v>0</v>
      </c>
      <c r="X89" s="682" t="str">
        <f t="shared" si="69"/>
        <v>Ok</v>
      </c>
    </row>
    <row r="90" spans="1:24">
      <c r="A90" s="952" t="s">
        <v>723</v>
      </c>
      <c r="B90" s="187"/>
      <c r="C90" s="197"/>
      <c r="D90" s="189"/>
      <c r="E90" s="190"/>
      <c r="F90" s="196"/>
      <c r="G90" s="196"/>
      <c r="H90" s="190"/>
      <c r="I90" s="190"/>
      <c r="J90" s="190"/>
      <c r="K90" s="192"/>
      <c r="L90" s="206"/>
      <c r="M90" s="145">
        <v>0.16666666666666669</v>
      </c>
      <c r="N90" s="225">
        <f t="shared" si="62"/>
        <v>0</v>
      </c>
      <c r="O90" s="195">
        <f t="shared" si="63"/>
        <v>0</v>
      </c>
      <c r="P90" s="185">
        <f t="shared" si="64"/>
        <v>0</v>
      </c>
      <c r="Q90" s="185">
        <f t="shared" si="65"/>
        <v>0</v>
      </c>
      <c r="R90" s="185">
        <f t="shared" si="66"/>
        <v>0</v>
      </c>
      <c r="S90" s="185">
        <f t="shared" si="67"/>
        <v>0</v>
      </c>
      <c r="T90" s="185">
        <f t="shared" si="68"/>
        <v>0</v>
      </c>
      <c r="U90" s="412">
        <f>Darlehen!F88</f>
        <v>0</v>
      </c>
      <c r="V90" s="412">
        <f>Darlehen!H88</f>
        <v>0</v>
      </c>
      <c r="W90" s="1154">
        <f>Q90*Berechnungsdaten!$W$11</f>
        <v>0</v>
      </c>
      <c r="X90" s="682" t="str">
        <f t="shared" si="69"/>
        <v>Ok</v>
      </c>
    </row>
    <row r="91" spans="1:24">
      <c r="A91" s="952" t="s">
        <v>723</v>
      </c>
      <c r="B91" s="187"/>
      <c r="C91" s="197"/>
      <c r="D91" s="189"/>
      <c r="E91" s="190"/>
      <c r="F91" s="196"/>
      <c r="G91" s="196"/>
      <c r="H91" s="190"/>
      <c r="I91" s="190"/>
      <c r="J91" s="190"/>
      <c r="K91" s="192"/>
      <c r="L91" s="206"/>
      <c r="M91" s="145">
        <v>0.16666666666666669</v>
      </c>
      <c r="N91" s="225">
        <f t="shared" si="62"/>
        <v>0</v>
      </c>
      <c r="O91" s="195">
        <f t="shared" si="63"/>
        <v>0</v>
      </c>
      <c r="P91" s="185">
        <f t="shared" si="64"/>
        <v>0</v>
      </c>
      <c r="Q91" s="185">
        <f t="shared" si="65"/>
        <v>0</v>
      </c>
      <c r="R91" s="185">
        <f t="shared" si="66"/>
        <v>0</v>
      </c>
      <c r="S91" s="185">
        <f t="shared" si="67"/>
        <v>0</v>
      </c>
      <c r="T91" s="185">
        <f t="shared" si="68"/>
        <v>0</v>
      </c>
      <c r="U91" s="412">
        <f>Darlehen!F89</f>
        <v>0</v>
      </c>
      <c r="V91" s="412">
        <f>Darlehen!H89</f>
        <v>0</v>
      </c>
      <c r="W91" s="1154">
        <f>Q91*Berechnungsdaten!$W$11</f>
        <v>0</v>
      </c>
      <c r="X91" s="682" t="str">
        <f t="shared" si="69"/>
        <v>Ok</v>
      </c>
    </row>
    <row r="92" spans="1:24">
      <c r="A92" s="952" t="s">
        <v>723</v>
      </c>
      <c r="B92" s="187"/>
      <c r="C92" s="197"/>
      <c r="D92" s="189"/>
      <c r="E92" s="190"/>
      <c r="F92" s="196"/>
      <c r="G92" s="196"/>
      <c r="H92" s="190"/>
      <c r="I92" s="190"/>
      <c r="J92" s="190"/>
      <c r="K92" s="192"/>
      <c r="L92" s="206"/>
      <c r="M92" s="145">
        <v>0.16666666666666669</v>
      </c>
      <c r="N92" s="225">
        <f t="shared" si="62"/>
        <v>0</v>
      </c>
      <c r="O92" s="195">
        <f t="shared" si="63"/>
        <v>0</v>
      </c>
      <c r="P92" s="185">
        <f t="shared" si="64"/>
        <v>0</v>
      </c>
      <c r="Q92" s="185">
        <f t="shared" si="65"/>
        <v>0</v>
      </c>
      <c r="R92" s="185">
        <f t="shared" si="66"/>
        <v>0</v>
      </c>
      <c r="S92" s="185">
        <f t="shared" si="67"/>
        <v>0</v>
      </c>
      <c r="T92" s="185">
        <f t="shared" si="68"/>
        <v>0</v>
      </c>
      <c r="U92" s="412">
        <f>Darlehen!F90</f>
        <v>0</v>
      </c>
      <c r="V92" s="412">
        <f>Darlehen!H90</f>
        <v>0</v>
      </c>
      <c r="W92" s="1154">
        <f>Q92*Berechnungsdaten!$W$11</f>
        <v>0</v>
      </c>
      <c r="X92" s="682" t="str">
        <f t="shared" si="69"/>
        <v>Ok</v>
      </c>
    </row>
    <row r="93" spans="1:24">
      <c r="A93" s="952" t="s">
        <v>723</v>
      </c>
      <c r="B93" s="187"/>
      <c r="C93" s="197"/>
      <c r="D93" s="189"/>
      <c r="E93" s="190"/>
      <c r="F93" s="196"/>
      <c r="G93" s="196"/>
      <c r="H93" s="190"/>
      <c r="I93" s="190"/>
      <c r="J93" s="190"/>
      <c r="K93" s="192"/>
      <c r="L93" s="206"/>
      <c r="M93" s="145">
        <v>0.16666666666666669</v>
      </c>
      <c r="N93" s="225">
        <f t="shared" si="62"/>
        <v>0</v>
      </c>
      <c r="O93" s="195">
        <f t="shared" si="63"/>
        <v>0</v>
      </c>
      <c r="P93" s="185">
        <f t="shared" si="64"/>
        <v>0</v>
      </c>
      <c r="Q93" s="185">
        <f t="shared" si="65"/>
        <v>0</v>
      </c>
      <c r="R93" s="185">
        <f t="shared" si="66"/>
        <v>0</v>
      </c>
      <c r="S93" s="185">
        <f t="shared" si="67"/>
        <v>0</v>
      </c>
      <c r="T93" s="185">
        <f t="shared" si="68"/>
        <v>0</v>
      </c>
      <c r="U93" s="412">
        <f>Darlehen!F91</f>
        <v>0</v>
      </c>
      <c r="V93" s="412">
        <f>Darlehen!H91</f>
        <v>0</v>
      </c>
      <c r="W93" s="1154">
        <f>Q93*Berechnungsdaten!$W$11</f>
        <v>0</v>
      </c>
      <c r="X93" s="682" t="str">
        <f t="shared" si="69"/>
        <v>Ok</v>
      </c>
    </row>
    <row r="94" spans="1:24">
      <c r="A94" s="952" t="s">
        <v>723</v>
      </c>
      <c r="B94" s="187"/>
      <c r="C94" s="197"/>
      <c r="D94" s="189"/>
      <c r="E94" s="190"/>
      <c r="F94" s="196"/>
      <c r="G94" s="196"/>
      <c r="H94" s="190"/>
      <c r="I94" s="190"/>
      <c r="J94" s="190"/>
      <c r="K94" s="192"/>
      <c r="L94" s="206"/>
      <c r="M94" s="145">
        <v>0.16666666666666669</v>
      </c>
      <c r="N94" s="225">
        <f t="shared" si="62"/>
        <v>0</v>
      </c>
      <c r="O94" s="195">
        <f t="shared" si="63"/>
        <v>0</v>
      </c>
      <c r="P94" s="185">
        <f t="shared" si="64"/>
        <v>0</v>
      </c>
      <c r="Q94" s="185">
        <f t="shared" si="65"/>
        <v>0</v>
      </c>
      <c r="R94" s="185">
        <f t="shared" si="66"/>
        <v>0</v>
      </c>
      <c r="S94" s="185">
        <f t="shared" si="67"/>
        <v>0</v>
      </c>
      <c r="T94" s="185">
        <f t="shared" si="68"/>
        <v>0</v>
      </c>
      <c r="U94" s="412">
        <f>Darlehen!F92</f>
        <v>0</v>
      </c>
      <c r="V94" s="412">
        <f>Darlehen!H92</f>
        <v>0</v>
      </c>
      <c r="W94" s="1154">
        <f>Q94*Berechnungsdaten!$W$11</f>
        <v>0</v>
      </c>
      <c r="X94" s="682" t="str">
        <f t="shared" si="69"/>
        <v>Ok</v>
      </c>
    </row>
    <row r="95" spans="1:24">
      <c r="A95" s="953" t="s">
        <v>723</v>
      </c>
      <c r="B95" s="198"/>
      <c r="C95" s="199"/>
      <c r="D95" s="200"/>
      <c r="E95" s="201"/>
      <c r="F95" s="226"/>
      <c r="G95" s="226"/>
      <c r="H95" s="201"/>
      <c r="I95" s="201"/>
      <c r="J95" s="201"/>
      <c r="K95" s="202"/>
      <c r="L95" s="227"/>
      <c r="M95" s="146">
        <f t="shared" ref="M95:M103" si="70">100/6/100</f>
        <v>0.16666666666666669</v>
      </c>
      <c r="N95" s="194">
        <f t="shared" si="56"/>
        <v>0</v>
      </c>
      <c r="O95" s="195">
        <f t="shared" si="57"/>
        <v>0</v>
      </c>
      <c r="P95" s="196">
        <f t="shared" si="64"/>
        <v>0</v>
      </c>
      <c r="Q95" s="196">
        <f t="shared" si="65"/>
        <v>0</v>
      </c>
      <c r="R95" s="196">
        <f t="shared" si="66"/>
        <v>0</v>
      </c>
      <c r="S95" s="196">
        <f t="shared" si="67"/>
        <v>0</v>
      </c>
      <c r="T95" s="196">
        <f t="shared" si="68"/>
        <v>0</v>
      </c>
      <c r="U95" s="412">
        <f>Darlehen!F93</f>
        <v>0</v>
      </c>
      <c r="V95" s="412">
        <f>Darlehen!H93</f>
        <v>0</v>
      </c>
      <c r="W95" s="1154">
        <f>Q95*Berechnungsdaten!$W$11</f>
        <v>0</v>
      </c>
      <c r="X95" s="682" t="str">
        <f t="shared" si="69"/>
        <v>Ok</v>
      </c>
    </row>
    <row r="96" spans="1:24">
      <c r="A96" s="953" t="s">
        <v>723</v>
      </c>
      <c r="B96" s="198"/>
      <c r="C96" s="199"/>
      <c r="D96" s="200"/>
      <c r="E96" s="201"/>
      <c r="F96" s="226"/>
      <c r="G96" s="226"/>
      <c r="H96" s="201"/>
      <c r="I96" s="201"/>
      <c r="J96" s="201"/>
      <c r="K96" s="202"/>
      <c r="L96" s="227"/>
      <c r="M96" s="146">
        <f t="shared" si="70"/>
        <v>0.16666666666666669</v>
      </c>
      <c r="N96" s="194">
        <f t="shared" si="56"/>
        <v>0</v>
      </c>
      <c r="O96" s="195">
        <f t="shared" si="57"/>
        <v>0</v>
      </c>
      <c r="P96" s="196">
        <f t="shared" si="64"/>
        <v>0</v>
      </c>
      <c r="Q96" s="196">
        <f t="shared" si="65"/>
        <v>0</v>
      </c>
      <c r="R96" s="196">
        <f t="shared" si="66"/>
        <v>0</v>
      </c>
      <c r="S96" s="196">
        <f t="shared" si="67"/>
        <v>0</v>
      </c>
      <c r="T96" s="196">
        <f t="shared" si="68"/>
        <v>0</v>
      </c>
      <c r="U96" s="412">
        <f>Darlehen!F94</f>
        <v>0</v>
      </c>
      <c r="V96" s="412">
        <f>Darlehen!H94</f>
        <v>0</v>
      </c>
      <c r="W96" s="1154">
        <f>Q96*Berechnungsdaten!$W$11</f>
        <v>0</v>
      </c>
      <c r="X96" s="682" t="str">
        <f t="shared" si="69"/>
        <v>Ok</v>
      </c>
    </row>
    <row r="97" spans="1:24">
      <c r="A97" s="953" t="s">
        <v>723</v>
      </c>
      <c r="B97" s="198"/>
      <c r="C97" s="199"/>
      <c r="D97" s="200"/>
      <c r="E97" s="201"/>
      <c r="F97" s="226"/>
      <c r="G97" s="226"/>
      <c r="H97" s="201"/>
      <c r="I97" s="201"/>
      <c r="J97" s="201"/>
      <c r="K97" s="202"/>
      <c r="L97" s="227"/>
      <c r="M97" s="146">
        <f t="shared" si="70"/>
        <v>0.16666666666666669</v>
      </c>
      <c r="N97" s="194">
        <f t="shared" si="56"/>
        <v>0</v>
      </c>
      <c r="O97" s="195">
        <f t="shared" si="57"/>
        <v>0</v>
      </c>
      <c r="P97" s="196">
        <f t="shared" si="64"/>
        <v>0</v>
      </c>
      <c r="Q97" s="196">
        <f t="shared" si="65"/>
        <v>0</v>
      </c>
      <c r="R97" s="196">
        <f t="shared" si="66"/>
        <v>0</v>
      </c>
      <c r="S97" s="196">
        <f t="shared" si="67"/>
        <v>0</v>
      </c>
      <c r="T97" s="196">
        <f t="shared" si="68"/>
        <v>0</v>
      </c>
      <c r="U97" s="412">
        <f>Darlehen!F95</f>
        <v>0</v>
      </c>
      <c r="V97" s="412">
        <f>Darlehen!H95</f>
        <v>0</v>
      </c>
      <c r="W97" s="1154">
        <f>Q97*Berechnungsdaten!$W$11</f>
        <v>0</v>
      </c>
      <c r="X97" s="682" t="str">
        <f t="shared" si="69"/>
        <v>Ok</v>
      </c>
    </row>
    <row r="98" spans="1:24">
      <c r="A98" s="953" t="s">
        <v>723</v>
      </c>
      <c r="B98" s="198"/>
      <c r="C98" s="199"/>
      <c r="D98" s="200"/>
      <c r="E98" s="201"/>
      <c r="F98" s="226"/>
      <c r="G98" s="226"/>
      <c r="H98" s="201"/>
      <c r="I98" s="201"/>
      <c r="J98" s="201"/>
      <c r="K98" s="202"/>
      <c r="L98" s="227"/>
      <c r="M98" s="146">
        <f t="shared" si="70"/>
        <v>0.16666666666666669</v>
      </c>
      <c r="N98" s="194">
        <f t="shared" si="56"/>
        <v>0</v>
      </c>
      <c r="O98" s="195">
        <f t="shared" si="57"/>
        <v>0</v>
      </c>
      <c r="P98" s="196">
        <f t="shared" si="64"/>
        <v>0</v>
      </c>
      <c r="Q98" s="196">
        <f t="shared" si="65"/>
        <v>0</v>
      </c>
      <c r="R98" s="196">
        <f t="shared" si="66"/>
        <v>0</v>
      </c>
      <c r="S98" s="196">
        <f t="shared" si="67"/>
        <v>0</v>
      </c>
      <c r="T98" s="196">
        <f t="shared" si="68"/>
        <v>0</v>
      </c>
      <c r="U98" s="412">
        <f>Darlehen!F96</f>
        <v>0</v>
      </c>
      <c r="V98" s="412">
        <f>Darlehen!H96</f>
        <v>0</v>
      </c>
      <c r="W98" s="1154">
        <f>Q98*Berechnungsdaten!$W$11</f>
        <v>0</v>
      </c>
      <c r="X98" s="682" t="str">
        <f t="shared" si="69"/>
        <v>Ok</v>
      </c>
    </row>
    <row r="99" spans="1:24">
      <c r="A99" s="953" t="s">
        <v>723</v>
      </c>
      <c r="B99" s="198"/>
      <c r="C99" s="199"/>
      <c r="D99" s="200"/>
      <c r="E99" s="201"/>
      <c r="F99" s="226"/>
      <c r="G99" s="226"/>
      <c r="H99" s="201"/>
      <c r="I99" s="201"/>
      <c r="J99" s="201"/>
      <c r="K99" s="202"/>
      <c r="L99" s="227"/>
      <c r="M99" s="146">
        <f t="shared" si="70"/>
        <v>0.16666666666666669</v>
      </c>
      <c r="N99" s="194">
        <f t="shared" si="56"/>
        <v>0</v>
      </c>
      <c r="O99" s="195">
        <f t="shared" si="57"/>
        <v>0</v>
      </c>
      <c r="P99" s="196">
        <f t="shared" si="64"/>
        <v>0</v>
      </c>
      <c r="Q99" s="196">
        <f t="shared" si="65"/>
        <v>0</v>
      </c>
      <c r="R99" s="196">
        <f t="shared" si="66"/>
        <v>0</v>
      </c>
      <c r="S99" s="196">
        <f t="shared" si="67"/>
        <v>0</v>
      </c>
      <c r="T99" s="196">
        <f t="shared" si="68"/>
        <v>0</v>
      </c>
      <c r="U99" s="412">
        <f>Darlehen!F97</f>
        <v>0</v>
      </c>
      <c r="V99" s="412">
        <f>Darlehen!H97</f>
        <v>0</v>
      </c>
      <c r="W99" s="1154">
        <f>Q99*Berechnungsdaten!$W$11</f>
        <v>0</v>
      </c>
      <c r="X99" s="682" t="str">
        <f t="shared" si="69"/>
        <v>Ok</v>
      </c>
    </row>
    <row r="100" spans="1:24">
      <c r="A100" s="953" t="s">
        <v>723</v>
      </c>
      <c r="B100" s="198"/>
      <c r="C100" s="199"/>
      <c r="D100" s="200"/>
      <c r="E100" s="201"/>
      <c r="F100" s="226"/>
      <c r="G100" s="226"/>
      <c r="H100" s="201"/>
      <c r="I100" s="201"/>
      <c r="J100" s="201"/>
      <c r="K100" s="202"/>
      <c r="L100" s="227"/>
      <c r="M100" s="146">
        <f t="shared" si="70"/>
        <v>0.16666666666666669</v>
      </c>
      <c r="N100" s="194">
        <f t="shared" si="56"/>
        <v>0</v>
      </c>
      <c r="O100" s="195">
        <f t="shared" si="57"/>
        <v>0</v>
      </c>
      <c r="P100" s="196">
        <f t="shared" si="64"/>
        <v>0</v>
      </c>
      <c r="Q100" s="196">
        <f t="shared" si="65"/>
        <v>0</v>
      </c>
      <c r="R100" s="196">
        <f t="shared" si="66"/>
        <v>0</v>
      </c>
      <c r="S100" s="196">
        <f t="shared" si="67"/>
        <v>0</v>
      </c>
      <c r="T100" s="196">
        <f t="shared" si="68"/>
        <v>0</v>
      </c>
      <c r="U100" s="412">
        <f>Darlehen!F98</f>
        <v>0</v>
      </c>
      <c r="V100" s="412">
        <f>Darlehen!H98</f>
        <v>0</v>
      </c>
      <c r="W100" s="1154">
        <f>Q100*Berechnungsdaten!$W$11</f>
        <v>0</v>
      </c>
      <c r="X100" s="682" t="str">
        <f t="shared" si="69"/>
        <v>Ok</v>
      </c>
    </row>
    <row r="101" spans="1:24">
      <c r="A101" s="953" t="s">
        <v>723</v>
      </c>
      <c r="B101" s="198"/>
      <c r="C101" s="199"/>
      <c r="D101" s="200"/>
      <c r="E101" s="201"/>
      <c r="F101" s="226"/>
      <c r="G101" s="226"/>
      <c r="H101" s="201"/>
      <c r="I101" s="201"/>
      <c r="J101" s="201"/>
      <c r="K101" s="202"/>
      <c r="L101" s="227"/>
      <c r="M101" s="146">
        <f t="shared" si="70"/>
        <v>0.16666666666666669</v>
      </c>
      <c r="N101" s="194">
        <f t="shared" si="56"/>
        <v>0</v>
      </c>
      <c r="O101" s="195">
        <f t="shared" si="57"/>
        <v>0</v>
      </c>
      <c r="P101" s="196">
        <f t="shared" si="64"/>
        <v>0</v>
      </c>
      <c r="Q101" s="196">
        <f t="shared" si="65"/>
        <v>0</v>
      </c>
      <c r="R101" s="196">
        <f t="shared" si="66"/>
        <v>0</v>
      </c>
      <c r="S101" s="196">
        <f t="shared" si="67"/>
        <v>0</v>
      </c>
      <c r="T101" s="196">
        <f t="shared" si="68"/>
        <v>0</v>
      </c>
      <c r="U101" s="412">
        <f>Darlehen!F99</f>
        <v>0</v>
      </c>
      <c r="V101" s="412">
        <f>Darlehen!H99</f>
        <v>0</v>
      </c>
      <c r="W101" s="1154">
        <f>Q101*Berechnungsdaten!$W$11</f>
        <v>0</v>
      </c>
      <c r="X101" s="682" t="str">
        <f t="shared" si="69"/>
        <v>Ok</v>
      </c>
    </row>
    <row r="102" spans="1:24">
      <c r="A102" s="953" t="s">
        <v>723</v>
      </c>
      <c r="B102" s="198"/>
      <c r="C102" s="199"/>
      <c r="D102" s="200"/>
      <c r="E102" s="201"/>
      <c r="F102" s="226"/>
      <c r="G102" s="226"/>
      <c r="H102" s="201"/>
      <c r="I102" s="201"/>
      <c r="J102" s="201"/>
      <c r="K102" s="202"/>
      <c r="L102" s="227"/>
      <c r="M102" s="146">
        <f t="shared" si="70"/>
        <v>0.16666666666666669</v>
      </c>
      <c r="N102" s="194">
        <f t="shared" si="56"/>
        <v>0</v>
      </c>
      <c r="O102" s="195">
        <f t="shared" si="57"/>
        <v>0</v>
      </c>
      <c r="P102" s="196">
        <f t="shared" si="64"/>
        <v>0</v>
      </c>
      <c r="Q102" s="196">
        <f t="shared" si="65"/>
        <v>0</v>
      </c>
      <c r="R102" s="196">
        <f t="shared" si="66"/>
        <v>0</v>
      </c>
      <c r="S102" s="196">
        <f t="shared" si="67"/>
        <v>0</v>
      </c>
      <c r="T102" s="196">
        <f t="shared" si="68"/>
        <v>0</v>
      </c>
      <c r="U102" s="412">
        <f>Darlehen!F100</f>
        <v>0</v>
      </c>
      <c r="V102" s="412">
        <f>Darlehen!H100</f>
        <v>0</v>
      </c>
      <c r="W102" s="1154">
        <f>Q102*Berechnungsdaten!$W$11</f>
        <v>0</v>
      </c>
      <c r="X102" s="682" t="str">
        <f t="shared" si="69"/>
        <v>Ok</v>
      </c>
    </row>
    <row r="103" spans="1:24" ht="15.75" thickBot="1">
      <c r="A103" s="954" t="s">
        <v>723</v>
      </c>
      <c r="B103" s="239"/>
      <c r="C103" s="240"/>
      <c r="D103" s="449"/>
      <c r="E103" s="242"/>
      <c r="F103" s="243"/>
      <c r="G103" s="243"/>
      <c r="H103" s="242"/>
      <c r="I103" s="242"/>
      <c r="J103" s="242"/>
      <c r="K103" s="244"/>
      <c r="L103" s="245"/>
      <c r="M103" s="450">
        <f t="shared" si="70"/>
        <v>0.16666666666666669</v>
      </c>
      <c r="N103" s="246">
        <f t="shared" si="56"/>
        <v>0</v>
      </c>
      <c r="O103" s="451">
        <f t="shared" si="57"/>
        <v>0</v>
      </c>
      <c r="P103" s="243">
        <f t="shared" si="64"/>
        <v>0</v>
      </c>
      <c r="Q103" s="243">
        <f t="shared" si="65"/>
        <v>0</v>
      </c>
      <c r="R103" s="243">
        <f t="shared" si="66"/>
        <v>0</v>
      </c>
      <c r="S103" s="243">
        <f t="shared" si="67"/>
        <v>0</v>
      </c>
      <c r="T103" s="243">
        <f t="shared" si="68"/>
        <v>0</v>
      </c>
      <c r="U103" s="455">
        <f>Darlehen!F101</f>
        <v>0</v>
      </c>
      <c r="V103" s="455">
        <f>Darlehen!H101</f>
        <v>0</v>
      </c>
      <c r="W103" s="962">
        <f>Q103*Berechnungsdaten!$W$11</f>
        <v>0</v>
      </c>
      <c r="X103" s="682" t="str">
        <f t="shared" si="69"/>
        <v>Ok</v>
      </c>
    </row>
    <row r="104" spans="1:24" ht="27.6" customHeight="1">
      <c r="A104" s="448" t="s">
        <v>310</v>
      </c>
      <c r="B104" s="228"/>
      <c r="C104" s="229"/>
      <c r="D104" s="231"/>
      <c r="E104" s="232">
        <f t="shared" ref="E104:K104" si="71">+E105</f>
        <v>0</v>
      </c>
      <c r="F104" s="232">
        <f t="shared" si="71"/>
        <v>0</v>
      </c>
      <c r="G104" s="232"/>
      <c r="H104" s="232">
        <f t="shared" si="71"/>
        <v>0</v>
      </c>
      <c r="I104" s="232">
        <f t="shared" si="71"/>
        <v>0</v>
      </c>
      <c r="J104" s="232">
        <f t="shared" si="71"/>
        <v>0</v>
      </c>
      <c r="K104" s="233">
        <f t="shared" si="71"/>
        <v>0</v>
      </c>
      <c r="L104" s="230"/>
      <c r="M104" s="234"/>
      <c r="N104" s="235"/>
      <c r="O104" s="236">
        <f t="shared" ref="O104:T104" si="72">+O105</f>
        <v>0</v>
      </c>
      <c r="P104" s="919">
        <f t="shared" si="72"/>
        <v>0</v>
      </c>
      <c r="Q104" s="237">
        <f t="shared" si="72"/>
        <v>0</v>
      </c>
      <c r="R104" s="237">
        <f t="shared" si="72"/>
        <v>0</v>
      </c>
      <c r="S104" s="237">
        <f t="shared" si="72"/>
        <v>0</v>
      </c>
      <c r="T104" s="237">
        <f t="shared" si="72"/>
        <v>0</v>
      </c>
      <c r="U104" s="471">
        <f>SUM(U105)</f>
        <v>0</v>
      </c>
      <c r="V104" s="471">
        <f>SUM(V105)</f>
        <v>0</v>
      </c>
      <c r="W104" s="1158">
        <f>Q104*Berechnungsdaten!$W$11</f>
        <v>0</v>
      </c>
    </row>
    <row r="105" spans="1:24" ht="15.75" thickBot="1">
      <c r="A105" s="238"/>
      <c r="B105" s="239"/>
      <c r="C105" s="240"/>
      <c r="D105" s="241">
        <f>Basis!B3</f>
        <v>2024</v>
      </c>
      <c r="E105" s="242"/>
      <c r="F105" s="243"/>
      <c r="G105" s="243"/>
      <c r="H105" s="242"/>
      <c r="I105" s="242"/>
      <c r="J105" s="242"/>
      <c r="K105" s="244"/>
      <c r="L105" s="245"/>
      <c r="M105" s="143">
        <v>1</v>
      </c>
      <c r="N105" s="246">
        <f>IF(M105&gt;0,IF(($E$3-D105)&lt;=100%/M105,100%/M105-($E$3-D105),0),0)</f>
        <v>1</v>
      </c>
      <c r="O105" s="247">
        <f>IF((+E105-K105)&gt;=0,IF(N105&gt;0,(+E105-K105)*M105,0),0)</f>
        <v>0</v>
      </c>
      <c r="P105" s="243">
        <f>+M105*E105*N105</f>
        <v>0</v>
      </c>
      <c r="Q105" s="243">
        <f>+H105*M105*N105</f>
        <v>0</v>
      </c>
      <c r="R105" s="243">
        <f>+I105*M105*N105</f>
        <v>0</v>
      </c>
      <c r="S105" s="243">
        <f>+J105*M105*N105</f>
        <v>0</v>
      </c>
      <c r="T105" s="243">
        <f>+K105*M105*N105</f>
        <v>0</v>
      </c>
      <c r="U105" s="243">
        <f>+Darlehen!F103</f>
        <v>0</v>
      </c>
      <c r="V105" s="1159">
        <f>Darlehen!H103</f>
        <v>0</v>
      </c>
      <c r="W105" s="1160">
        <f>Q105*Berechnungsdaten!$W$11</f>
        <v>0</v>
      </c>
    </row>
    <row r="106" spans="1:24">
      <c r="A106" s="248"/>
      <c r="B106" s="249"/>
      <c r="C106" s="250"/>
      <c r="D106" s="251"/>
      <c r="E106" s="252"/>
      <c r="F106" s="252"/>
      <c r="G106" s="252"/>
      <c r="H106" s="252"/>
      <c r="I106" s="252"/>
      <c r="J106" s="252"/>
      <c r="K106" s="252"/>
      <c r="L106" s="252"/>
      <c r="M106" s="253"/>
      <c r="N106" s="254"/>
      <c r="O106" s="255"/>
      <c r="P106" s="255"/>
      <c r="Q106" s="255"/>
      <c r="R106" s="255"/>
      <c r="S106" s="255"/>
      <c r="T106" s="255"/>
      <c r="U106"/>
      <c r="V106"/>
      <c r="W106" s="255"/>
    </row>
    <row r="107" spans="1:24">
      <c r="A107" s="256" t="s">
        <v>311</v>
      </c>
      <c r="B107" s="257"/>
      <c r="C107" s="257"/>
      <c r="D107" s="257"/>
      <c r="E107" s="257"/>
      <c r="F107" s="257"/>
      <c r="G107" s="257"/>
      <c r="H107" s="257"/>
      <c r="I107" s="257"/>
      <c r="J107" s="257"/>
      <c r="K107" s="155"/>
      <c r="L107" s="155"/>
      <c r="M107" s="258"/>
      <c r="N107" s="156"/>
      <c r="O107" s="259"/>
      <c r="P107" s="259"/>
      <c r="Q107" s="259"/>
      <c r="R107" s="259"/>
      <c r="S107" s="259"/>
      <c r="T107" s="259"/>
      <c r="U107" s="259"/>
      <c r="V107" s="259"/>
      <c r="W107" s="61"/>
    </row>
    <row r="108" spans="1:24">
      <c r="A108" s="1338"/>
      <c r="B108" s="1339"/>
      <c r="C108" s="1339"/>
      <c r="D108" s="1339"/>
      <c r="E108" s="1339"/>
      <c r="F108" s="1339"/>
      <c r="G108" s="1339"/>
      <c r="H108" s="1339"/>
      <c r="I108" s="1339"/>
      <c r="J108" s="1339"/>
      <c r="K108" s="260"/>
      <c r="L108" s="260"/>
      <c r="M108" s="261"/>
      <c r="O108" s="263"/>
      <c r="P108" s="263"/>
      <c r="Q108" s="263"/>
      <c r="R108" s="263"/>
      <c r="S108" s="263"/>
      <c r="T108" s="263"/>
      <c r="U108" s="263"/>
      <c r="V108" s="263"/>
      <c r="W108" s="264"/>
    </row>
    <row r="109" spans="1:24">
      <c r="A109" s="1144" t="s">
        <v>312</v>
      </c>
      <c r="B109" s="155"/>
      <c r="C109" s="155"/>
      <c r="D109" s="155"/>
      <c r="E109" s="155"/>
      <c r="F109" s="155"/>
      <c r="G109" s="155"/>
      <c r="H109" s="155"/>
      <c r="I109" s="155"/>
      <c r="J109" s="155"/>
      <c r="K109" s="155"/>
      <c r="L109" s="155"/>
      <c r="M109" s="258"/>
      <c r="N109" s="156"/>
      <c r="O109" s="259"/>
      <c r="P109" s="259"/>
      <c r="Q109" s="259"/>
      <c r="R109" s="259"/>
      <c r="S109" s="259"/>
      <c r="T109" s="259"/>
      <c r="U109" s="259"/>
      <c r="V109" s="259"/>
      <c r="W109" s="61"/>
    </row>
    <row r="110" spans="1:24">
      <c r="A110" s="1150" t="s">
        <v>313</v>
      </c>
      <c r="B110" s="155"/>
      <c r="C110" s="155"/>
      <c r="D110" s="155"/>
      <c r="E110" s="155"/>
      <c r="F110" s="155"/>
      <c r="G110" s="155"/>
      <c r="H110" s="155"/>
      <c r="I110" s="155"/>
      <c r="J110" s="155"/>
      <c r="K110" s="155"/>
      <c r="L110" s="155"/>
      <c r="M110" s="258"/>
      <c r="N110" s="156"/>
      <c r="O110" s="259"/>
      <c r="P110" s="259"/>
      <c r="Q110" s="259"/>
      <c r="R110" s="259"/>
      <c r="S110" s="259"/>
      <c r="T110" s="259"/>
      <c r="U110" s="259"/>
      <c r="V110" s="259"/>
      <c r="W110" s="61"/>
    </row>
    <row r="111" spans="1:24">
      <c r="A111" s="1144" t="s">
        <v>314</v>
      </c>
      <c r="B111" s="155"/>
      <c r="C111" s="155"/>
      <c r="D111" s="155"/>
      <c r="E111" s="155"/>
      <c r="F111" s="155"/>
      <c r="G111" s="155"/>
      <c r="H111" s="155"/>
      <c r="I111" s="155"/>
      <c r="J111" s="155"/>
      <c r="K111" s="155"/>
      <c r="L111" s="155"/>
      <c r="M111" s="258"/>
      <c r="N111" s="156"/>
      <c r="O111" s="259"/>
      <c r="P111" s="259"/>
      <c r="Q111" s="259"/>
      <c r="R111" s="259"/>
      <c r="S111" s="259"/>
      <c r="T111" s="259"/>
      <c r="U111" s="259"/>
      <c r="V111" s="259"/>
      <c r="W111" s="61"/>
    </row>
    <row r="112" spans="1:24">
      <c r="A112" s="256" t="s">
        <v>315</v>
      </c>
      <c r="B112" s="155"/>
      <c r="C112" s="155"/>
      <c r="D112" s="155"/>
      <c r="E112" s="155"/>
      <c r="F112" s="155"/>
      <c r="G112" s="155"/>
      <c r="H112" s="155"/>
      <c r="I112" s="155"/>
      <c r="J112" s="155"/>
      <c r="K112" s="155"/>
      <c r="L112" s="155"/>
      <c r="M112" s="155"/>
      <c r="N112" s="156"/>
      <c r="O112" s="259"/>
      <c r="P112" s="259"/>
      <c r="Q112" s="259"/>
      <c r="R112" s="259"/>
      <c r="S112" s="259"/>
      <c r="T112" s="259"/>
      <c r="U112" s="259"/>
      <c r="V112" s="259"/>
      <c r="W112" s="61"/>
    </row>
    <row r="113" spans="1:23">
      <c r="A113" s="265" t="s">
        <v>316</v>
      </c>
      <c r="B113" s="155"/>
      <c r="C113" s="155"/>
      <c r="D113" s="155"/>
      <c r="E113" s="155"/>
      <c r="F113" s="155"/>
      <c r="G113" s="155"/>
      <c r="H113" s="155"/>
      <c r="I113" s="155"/>
      <c r="J113" s="155"/>
      <c r="K113" s="155"/>
      <c r="L113" s="155"/>
      <c r="M113" s="155"/>
      <c r="N113" s="156"/>
      <c r="O113" s="259"/>
      <c r="P113" s="259"/>
      <c r="Q113" s="259"/>
      <c r="R113" s="259"/>
      <c r="S113" s="259"/>
      <c r="T113" s="259"/>
      <c r="U113" s="259"/>
      <c r="V113" s="259"/>
      <c r="W113" s="61"/>
    </row>
    <row r="114" spans="1:23">
      <c r="A114" s="265" t="s">
        <v>317</v>
      </c>
      <c r="B114" s="155"/>
      <c r="C114" s="155"/>
      <c r="D114" s="155"/>
      <c r="E114" s="155"/>
      <c r="F114" s="155"/>
      <c r="G114" s="155"/>
      <c r="H114" s="155"/>
      <c r="I114" s="155"/>
      <c r="J114" s="155"/>
      <c r="K114" s="155"/>
      <c r="L114" s="155"/>
      <c r="M114" s="155"/>
      <c r="N114" s="156"/>
      <c r="O114" s="259"/>
      <c r="P114" s="259"/>
      <c r="Q114" s="259"/>
      <c r="R114" s="259"/>
      <c r="S114" s="259"/>
      <c r="T114" s="259"/>
      <c r="U114" s="259"/>
      <c r="V114" s="259"/>
      <c r="W114" s="61"/>
    </row>
    <row r="115" spans="1:23" ht="30.75" customHeight="1">
      <c r="A115" s="1335" t="s">
        <v>634</v>
      </c>
      <c r="B115" s="1335"/>
      <c r="C115" s="1335"/>
      <c r="D115" s="1335"/>
      <c r="E115" s="1335"/>
      <c r="F115" s="1335"/>
      <c r="G115" s="1335"/>
      <c r="H115" s="1335"/>
      <c r="I115" s="1335"/>
      <c r="J115" s="1335"/>
      <c r="K115" s="155"/>
      <c r="L115" s="155"/>
      <c r="M115" s="155"/>
      <c r="N115" s="156"/>
      <c r="O115" s="259"/>
      <c r="P115" s="259"/>
      <c r="Q115" s="259"/>
      <c r="R115" s="259"/>
      <c r="S115" s="259"/>
      <c r="T115" s="259"/>
      <c r="U115" s="259"/>
      <c r="V115" s="259"/>
      <c r="W115" s="61"/>
    </row>
    <row r="116" spans="1:23">
      <c r="A116" s="265"/>
      <c r="B116" s="257"/>
      <c r="C116" s="257"/>
      <c r="D116" s="257"/>
      <c r="E116" s="257"/>
      <c r="F116" s="257"/>
      <c r="G116" s="257"/>
      <c r="H116" s="257"/>
      <c r="I116" s="257"/>
      <c r="J116" s="257"/>
      <c r="K116" s="155"/>
      <c r="L116" s="155"/>
      <c r="M116" s="155"/>
      <c r="N116" s="156"/>
      <c r="O116" s="259"/>
      <c r="P116" s="259"/>
      <c r="Q116" s="259"/>
      <c r="R116" s="259"/>
      <c r="S116" s="259"/>
      <c r="T116" s="259"/>
      <c r="U116" s="259"/>
      <c r="V116" s="259"/>
      <c r="W116" s="61"/>
    </row>
    <row r="117" spans="1:23">
      <c r="A117" s="265"/>
      <c r="B117" s="155"/>
      <c r="C117" s="155"/>
      <c r="D117" s="155"/>
      <c r="E117" s="155"/>
      <c r="F117" s="155"/>
      <c r="G117" s="155"/>
      <c r="H117" s="155"/>
      <c r="I117" s="155"/>
      <c r="J117" s="155"/>
      <c r="K117" s="155"/>
      <c r="L117" s="155"/>
      <c r="M117" s="155"/>
      <c r="N117" s="156"/>
      <c r="O117" s="259"/>
      <c r="P117" s="259"/>
      <c r="Q117" s="259"/>
      <c r="R117" s="259"/>
      <c r="S117" s="259"/>
      <c r="T117" s="259"/>
      <c r="U117" s="259"/>
      <c r="V117" s="259"/>
      <c r="W117" s="61"/>
    </row>
    <row r="118" spans="1:23">
      <c r="A118" s="265"/>
      <c r="B118" s="155"/>
      <c r="C118" s="155"/>
      <c r="D118" s="155"/>
      <c r="E118" s="155"/>
      <c r="F118" s="155"/>
      <c r="G118" s="155"/>
      <c r="H118" s="155"/>
      <c r="I118" s="155"/>
      <c r="J118" s="155"/>
      <c r="K118" s="155"/>
      <c r="L118" s="155"/>
      <c r="M118" s="155"/>
      <c r="N118" s="156"/>
      <c r="O118" s="259"/>
      <c r="P118" s="259"/>
      <c r="Q118" s="259"/>
      <c r="R118" s="259"/>
      <c r="S118" s="259"/>
      <c r="T118" s="259"/>
      <c r="U118" s="259"/>
      <c r="V118" s="259"/>
      <c r="W118" s="61"/>
    </row>
    <row r="119" spans="1:23">
      <c r="A119" s="265"/>
      <c r="B119" s="155"/>
      <c r="C119" s="155"/>
      <c r="D119" s="155"/>
      <c r="E119" s="155"/>
      <c r="F119" s="155"/>
      <c r="G119" s="155"/>
      <c r="H119" s="155"/>
      <c r="I119" s="155"/>
      <c r="J119" s="155"/>
      <c r="K119" s="155"/>
      <c r="L119" s="155"/>
      <c r="M119" s="155"/>
      <c r="N119" s="156"/>
      <c r="O119" s="259"/>
      <c r="P119" s="259"/>
      <c r="Q119" s="259"/>
      <c r="R119" s="259"/>
      <c r="S119" s="259"/>
      <c r="T119" s="259"/>
      <c r="U119" s="259"/>
      <c r="V119" s="259"/>
      <c r="W119" s="61"/>
    </row>
    <row r="120" spans="1:23">
      <c r="A120" s="265"/>
      <c r="B120" s="155"/>
      <c r="C120" s="155"/>
      <c r="D120" s="155"/>
      <c r="E120" s="155"/>
      <c r="F120" s="155"/>
      <c r="G120" s="155"/>
      <c r="H120" s="155"/>
      <c r="I120" s="155"/>
      <c r="J120" s="155"/>
      <c r="K120" s="155"/>
      <c r="L120" s="155"/>
      <c r="M120" s="155"/>
      <c r="N120" s="156"/>
      <c r="O120" s="259"/>
      <c r="P120" s="259"/>
      <c r="Q120" s="259"/>
      <c r="R120" s="259"/>
      <c r="S120" s="259"/>
      <c r="T120" s="259"/>
      <c r="U120" s="259"/>
      <c r="V120" s="259"/>
      <c r="W120" s="61"/>
    </row>
    <row r="121" spans="1:23">
      <c r="A121" s="265"/>
      <c r="B121" s="155"/>
      <c r="C121" s="155"/>
      <c r="D121" s="155"/>
      <c r="E121" s="155"/>
      <c r="F121" s="155"/>
      <c r="G121" s="155"/>
      <c r="H121" s="155"/>
      <c r="I121" s="155"/>
      <c r="J121" s="155"/>
      <c r="K121" s="155"/>
      <c r="L121" s="155"/>
      <c r="M121" s="155"/>
      <c r="N121" s="156"/>
      <c r="O121" s="259"/>
      <c r="P121" s="259"/>
      <c r="Q121" s="259"/>
      <c r="R121" s="259"/>
      <c r="S121" s="259"/>
      <c r="T121" s="259"/>
      <c r="U121" s="259"/>
      <c r="V121" s="259"/>
      <c r="W121" s="61"/>
    </row>
    <row r="122" spans="1:23">
      <c r="A122" s="265"/>
      <c r="B122" s="155"/>
      <c r="C122" s="155"/>
      <c r="D122" s="155"/>
      <c r="E122" s="155"/>
      <c r="F122" s="155"/>
      <c r="G122" s="155"/>
      <c r="H122" s="155"/>
      <c r="I122" s="155"/>
      <c r="J122" s="155"/>
      <c r="K122" s="155"/>
      <c r="L122" s="155"/>
      <c r="M122" s="155"/>
      <c r="N122" s="156"/>
      <c r="O122" s="259"/>
      <c r="P122" s="259"/>
      <c r="Q122" s="259"/>
      <c r="R122" s="259"/>
      <c r="S122" s="259"/>
      <c r="T122" s="259"/>
      <c r="U122" s="259"/>
      <c r="V122" s="259"/>
      <c r="W122" s="61"/>
    </row>
    <row r="123" spans="1:23">
      <c r="A123" s="265"/>
      <c r="B123" s="155"/>
      <c r="C123" s="155"/>
      <c r="D123" s="155"/>
      <c r="E123" s="155"/>
      <c r="F123" s="155"/>
      <c r="G123" s="155"/>
      <c r="H123" s="155"/>
      <c r="I123" s="155"/>
      <c r="J123" s="155"/>
      <c r="K123" s="155"/>
      <c r="L123" s="155"/>
      <c r="M123" s="155"/>
      <c r="N123" s="156"/>
      <c r="O123" s="259"/>
      <c r="P123" s="259"/>
      <c r="Q123" s="259"/>
      <c r="R123" s="259"/>
      <c r="S123" s="259"/>
      <c r="T123" s="259"/>
      <c r="U123" s="259"/>
      <c r="V123" s="259"/>
      <c r="W123" s="61"/>
    </row>
    <row r="124" spans="1:23">
      <c r="A124" s="265"/>
      <c r="B124" s="155"/>
      <c r="C124" s="155"/>
      <c r="D124" s="155"/>
      <c r="E124" s="155"/>
      <c r="F124" s="155"/>
      <c r="G124" s="155"/>
      <c r="H124" s="155"/>
      <c r="I124" s="155"/>
      <c r="J124" s="155"/>
      <c r="K124" s="155"/>
      <c r="L124" s="155"/>
      <c r="M124" s="155"/>
      <c r="N124" s="156"/>
      <c r="O124" s="259"/>
      <c r="P124" s="259"/>
      <c r="Q124" s="259"/>
      <c r="R124" s="259"/>
      <c r="S124" s="259"/>
      <c r="T124" s="259"/>
      <c r="U124" s="259"/>
      <c r="V124" s="259"/>
      <c r="W124" s="61"/>
    </row>
    <row r="125" spans="1:23">
      <c r="A125" s="265"/>
      <c r="B125" s="155"/>
      <c r="C125" s="155"/>
      <c r="D125" s="155"/>
      <c r="E125" s="155"/>
      <c r="F125" s="155"/>
      <c r="G125" s="155"/>
      <c r="H125" s="155"/>
      <c r="I125" s="155"/>
      <c r="J125" s="155"/>
      <c r="K125" s="155"/>
      <c r="L125" s="155"/>
      <c r="M125" s="155"/>
      <c r="N125" s="156"/>
      <c r="O125" s="259"/>
      <c r="P125" s="259"/>
      <c r="Q125" s="259"/>
      <c r="R125" s="259"/>
      <c r="S125" s="259"/>
      <c r="T125" s="259"/>
      <c r="U125" s="259"/>
      <c r="V125" s="259"/>
      <c r="W125" s="61"/>
    </row>
    <row r="126" spans="1:23">
      <c r="A126" s="265"/>
      <c r="B126" s="155"/>
      <c r="C126" s="155"/>
      <c r="D126" s="155"/>
      <c r="E126" s="155"/>
      <c r="F126" s="155"/>
      <c r="G126" s="155"/>
      <c r="H126" s="155"/>
      <c r="I126" s="155"/>
      <c r="J126" s="155"/>
      <c r="K126" s="155"/>
      <c r="L126" s="155"/>
      <c r="M126" s="155"/>
      <c r="N126" s="156"/>
      <c r="O126" s="259"/>
      <c r="P126" s="259"/>
      <c r="Q126" s="259"/>
      <c r="R126" s="259"/>
      <c r="S126" s="259"/>
      <c r="T126" s="259"/>
      <c r="U126" s="259"/>
      <c r="V126" s="259"/>
      <c r="W126" s="61"/>
    </row>
    <row r="127" spans="1:23">
      <c r="A127" s="265"/>
      <c r="B127" s="155"/>
      <c r="C127" s="155"/>
      <c r="D127" s="155"/>
      <c r="E127" s="155"/>
      <c r="F127" s="155"/>
      <c r="G127" s="155"/>
      <c r="H127" s="155"/>
      <c r="I127" s="155"/>
      <c r="J127" s="155"/>
      <c r="K127" s="155"/>
      <c r="L127" s="155"/>
      <c r="M127" s="155"/>
      <c r="N127" s="156"/>
      <c r="O127" s="259"/>
      <c r="P127" s="259"/>
      <c r="Q127" s="259"/>
      <c r="R127" s="259"/>
      <c r="S127" s="259"/>
      <c r="T127" s="259"/>
      <c r="U127" s="259"/>
      <c r="V127" s="259"/>
      <c r="W127" s="61"/>
    </row>
    <row r="128" spans="1:23">
      <c r="A128" s="265"/>
      <c r="B128" s="155"/>
      <c r="C128" s="155"/>
      <c r="D128" s="155"/>
      <c r="E128" s="155"/>
      <c r="F128" s="155"/>
      <c r="G128" s="155"/>
      <c r="H128" s="155"/>
      <c r="I128" s="155"/>
      <c r="J128" s="155"/>
      <c r="K128" s="155"/>
      <c r="L128" s="155"/>
      <c r="M128" s="155"/>
      <c r="N128" s="156"/>
      <c r="O128" s="259"/>
      <c r="P128" s="259"/>
      <c r="Q128" s="259"/>
      <c r="R128" s="259"/>
      <c r="S128" s="259"/>
      <c r="T128" s="259"/>
      <c r="U128" s="259"/>
      <c r="V128" s="259"/>
      <c r="W128" s="61"/>
    </row>
    <row r="129" spans="1:23">
      <c r="A129" s="265"/>
      <c r="B129" s="155"/>
      <c r="C129" s="155"/>
      <c r="D129" s="155"/>
      <c r="E129" s="155"/>
      <c r="F129" s="155"/>
      <c r="G129" s="155"/>
      <c r="H129" s="155"/>
      <c r="I129" s="155"/>
      <c r="J129" s="155"/>
      <c r="K129" s="155"/>
      <c r="L129" s="155"/>
      <c r="M129" s="155"/>
      <c r="N129" s="156"/>
      <c r="O129" s="259"/>
      <c r="P129" s="259"/>
      <c r="Q129" s="259"/>
      <c r="R129" s="259"/>
      <c r="S129" s="259"/>
      <c r="T129" s="259"/>
      <c r="U129" s="259"/>
      <c r="V129" s="259"/>
      <c r="W129" s="61"/>
    </row>
    <row r="130" spans="1:23">
      <c r="A130" s="265"/>
      <c r="B130" s="155"/>
      <c r="C130" s="155"/>
      <c r="D130" s="155"/>
      <c r="E130" s="155"/>
      <c r="F130" s="155"/>
      <c r="G130" s="155"/>
      <c r="H130" s="155"/>
      <c r="I130" s="155"/>
      <c r="J130" s="155"/>
      <c r="K130" s="155"/>
      <c r="L130" s="155"/>
      <c r="M130" s="155"/>
      <c r="N130" s="156"/>
      <c r="O130" s="259"/>
      <c r="P130" s="259"/>
      <c r="Q130" s="259"/>
      <c r="R130" s="259"/>
      <c r="S130" s="259"/>
      <c r="T130" s="259"/>
      <c r="U130" s="259"/>
      <c r="V130" s="259"/>
      <c r="W130" s="61"/>
    </row>
    <row r="131" spans="1:23">
      <c r="A131" s="265"/>
      <c r="B131" s="155"/>
      <c r="C131" s="155"/>
      <c r="D131" s="155"/>
      <c r="E131" s="155"/>
      <c r="F131" s="155"/>
      <c r="G131" s="155"/>
      <c r="H131" s="155"/>
      <c r="I131" s="155"/>
      <c r="J131" s="155"/>
      <c r="K131" s="155"/>
      <c r="L131" s="155"/>
      <c r="M131" s="155"/>
      <c r="N131" s="156"/>
      <c r="O131" s="259"/>
      <c r="P131" s="259"/>
      <c r="Q131" s="259"/>
      <c r="R131" s="259"/>
      <c r="S131" s="259"/>
      <c r="T131" s="259"/>
      <c r="U131" s="259"/>
      <c r="V131" s="259"/>
      <c r="W131" s="61"/>
    </row>
    <row r="132" spans="1:23">
      <c r="A132" s="265"/>
      <c r="B132" s="155"/>
      <c r="C132" s="155"/>
      <c r="D132" s="155"/>
      <c r="E132" s="155"/>
      <c r="F132" s="155"/>
      <c r="G132" s="155"/>
      <c r="H132" s="155"/>
      <c r="I132" s="155"/>
      <c r="J132" s="155"/>
      <c r="K132" s="155"/>
      <c r="L132" s="155"/>
      <c r="M132" s="155"/>
      <c r="N132" s="156"/>
      <c r="O132" s="259"/>
      <c r="P132" s="259"/>
      <c r="Q132" s="259"/>
      <c r="R132" s="259"/>
      <c r="S132" s="259"/>
      <c r="T132" s="259"/>
      <c r="U132" s="259"/>
      <c r="V132" s="259"/>
      <c r="W132" s="61"/>
    </row>
    <row r="133" spans="1:23">
      <c r="A133" s="265"/>
      <c r="B133" s="155"/>
      <c r="C133" s="155"/>
      <c r="D133" s="155"/>
      <c r="E133" s="155"/>
      <c r="F133" s="155"/>
      <c r="G133" s="155"/>
      <c r="H133" s="155"/>
      <c r="I133" s="155"/>
      <c r="J133" s="155"/>
      <c r="K133" s="155"/>
      <c r="L133" s="155"/>
      <c r="M133" s="155"/>
      <c r="N133" s="156"/>
      <c r="O133" s="259"/>
      <c r="P133" s="259"/>
      <c r="Q133" s="259"/>
      <c r="R133" s="259"/>
      <c r="S133" s="259"/>
      <c r="T133" s="259"/>
      <c r="U133" s="259"/>
      <c r="V133" s="259"/>
      <c r="W133" s="61"/>
    </row>
    <row r="134" spans="1:23">
      <c r="A134" s="265"/>
      <c r="B134" s="155"/>
      <c r="C134" s="155"/>
      <c r="D134" s="155"/>
      <c r="E134" s="155"/>
      <c r="F134" s="155"/>
      <c r="G134" s="155"/>
      <c r="H134" s="155"/>
      <c r="I134" s="155"/>
      <c r="J134" s="155"/>
      <c r="K134" s="155"/>
      <c r="L134" s="155"/>
      <c r="M134" s="155"/>
      <c r="N134" s="156"/>
      <c r="O134" s="259"/>
      <c r="P134" s="259"/>
      <c r="Q134" s="259"/>
      <c r="R134" s="259"/>
      <c r="S134" s="259"/>
      <c r="T134" s="259"/>
      <c r="U134" s="259"/>
      <c r="V134" s="259"/>
      <c r="W134" s="61"/>
    </row>
    <row r="135" spans="1:23">
      <c r="A135" s="265"/>
      <c r="B135" s="155"/>
      <c r="C135" s="155"/>
      <c r="D135" s="155"/>
      <c r="E135" s="155"/>
      <c r="F135" s="155"/>
      <c r="G135" s="155"/>
      <c r="H135" s="155"/>
      <c r="I135" s="155"/>
      <c r="J135" s="155"/>
      <c r="K135" s="155"/>
      <c r="L135" s="155"/>
      <c r="M135" s="155"/>
      <c r="N135" s="156"/>
      <c r="O135" s="259"/>
      <c r="P135" s="259"/>
      <c r="Q135" s="259"/>
      <c r="R135" s="259"/>
      <c r="S135" s="259"/>
      <c r="T135" s="259"/>
      <c r="U135" s="259"/>
      <c r="V135" s="259"/>
      <c r="W135" s="61"/>
    </row>
    <row r="136" spans="1:23">
      <c r="A136" s="265"/>
      <c r="B136" s="155"/>
      <c r="C136" s="155"/>
      <c r="D136" s="155"/>
      <c r="E136" s="155"/>
      <c r="F136" s="155"/>
      <c r="G136" s="155"/>
      <c r="H136" s="155"/>
      <c r="I136" s="155"/>
      <c r="J136" s="155"/>
      <c r="K136" s="155"/>
      <c r="L136" s="155"/>
      <c r="M136" s="155"/>
      <c r="N136" s="156"/>
      <c r="O136" s="259"/>
      <c r="P136" s="259"/>
      <c r="Q136" s="259"/>
      <c r="R136" s="259"/>
      <c r="S136" s="259"/>
      <c r="T136" s="259"/>
      <c r="U136" s="259"/>
      <c r="V136" s="259"/>
      <c r="W136" s="61"/>
    </row>
    <row r="137" spans="1:23">
      <c r="A137" s="265"/>
      <c r="B137" s="155"/>
      <c r="C137" s="155"/>
      <c r="D137" s="155"/>
      <c r="E137" s="155"/>
      <c r="F137" s="155"/>
      <c r="G137" s="155"/>
      <c r="H137" s="155"/>
      <c r="I137" s="155"/>
      <c r="J137" s="155"/>
      <c r="K137" s="155"/>
      <c r="L137" s="155"/>
      <c r="M137" s="155"/>
      <c r="N137" s="156"/>
      <c r="O137" s="259"/>
      <c r="P137" s="259"/>
      <c r="Q137" s="259"/>
      <c r="R137" s="259"/>
      <c r="S137" s="259"/>
      <c r="T137" s="259"/>
      <c r="U137" s="259"/>
      <c r="V137" s="259"/>
      <c r="W137" s="61"/>
    </row>
    <row r="138" spans="1:23">
      <c r="A138" s="265"/>
      <c r="B138" s="155"/>
      <c r="C138" s="155"/>
      <c r="D138" s="155"/>
      <c r="E138" s="155"/>
      <c r="F138" s="155"/>
      <c r="G138" s="155"/>
      <c r="H138" s="155"/>
      <c r="I138" s="155"/>
      <c r="J138" s="155"/>
      <c r="K138" s="155"/>
      <c r="L138" s="155"/>
      <c r="M138" s="155"/>
      <c r="N138" s="156"/>
      <c r="O138" s="259"/>
      <c r="P138" s="259"/>
      <c r="Q138" s="259"/>
      <c r="R138" s="259"/>
      <c r="S138" s="259"/>
      <c r="T138" s="259"/>
      <c r="U138" s="259"/>
      <c r="V138" s="259"/>
      <c r="W138" s="61"/>
    </row>
    <row r="139" spans="1:23">
      <c r="A139" s="265"/>
      <c r="B139" s="155"/>
      <c r="C139" s="155"/>
      <c r="D139" s="155"/>
      <c r="E139" s="155"/>
      <c r="F139" s="155"/>
      <c r="G139" s="155"/>
      <c r="H139" s="155"/>
      <c r="I139" s="155"/>
      <c r="J139" s="155"/>
      <c r="K139" s="155"/>
      <c r="L139" s="155"/>
      <c r="M139" s="155"/>
      <c r="N139" s="156"/>
      <c r="O139" s="155"/>
      <c r="P139" s="259"/>
      <c r="Q139" s="259"/>
      <c r="R139" s="259"/>
      <c r="S139" s="259"/>
      <c r="T139" s="259"/>
      <c r="U139" s="259"/>
      <c r="V139" s="259"/>
      <c r="W139" s="61"/>
    </row>
    <row r="140" spans="1:23">
      <c r="A140" s="265"/>
      <c r="B140" s="155"/>
      <c r="C140" s="155"/>
      <c r="D140" s="155"/>
      <c r="E140" s="155"/>
      <c r="F140" s="155"/>
      <c r="G140" s="155"/>
      <c r="H140" s="155"/>
      <c r="I140" s="155"/>
      <c r="J140" s="155"/>
      <c r="K140" s="155"/>
      <c r="L140" s="155"/>
      <c r="M140" s="155"/>
      <c r="N140" s="156"/>
      <c r="O140" s="155"/>
      <c r="P140" s="259"/>
      <c r="Q140" s="259"/>
      <c r="R140" s="259"/>
      <c r="S140" s="259"/>
      <c r="T140" s="259"/>
      <c r="U140" s="259"/>
      <c r="V140" s="259"/>
      <c r="W140" s="61"/>
    </row>
    <row r="141" spans="1:23">
      <c r="A141" s="265"/>
      <c r="B141" s="155"/>
      <c r="C141" s="155"/>
      <c r="D141" s="155"/>
      <c r="E141" s="155"/>
      <c r="F141" s="155"/>
      <c r="G141" s="155"/>
      <c r="H141" s="155"/>
      <c r="I141" s="155"/>
      <c r="J141" s="155"/>
      <c r="K141" s="155"/>
      <c r="L141" s="155"/>
      <c r="M141" s="155"/>
      <c r="N141" s="156"/>
      <c r="O141" s="155"/>
      <c r="P141" s="259"/>
      <c r="Q141" s="259"/>
      <c r="R141" s="259"/>
      <c r="S141" s="259"/>
      <c r="T141" s="259"/>
      <c r="U141" s="259"/>
      <c r="V141" s="259"/>
      <c r="W141" s="61"/>
    </row>
    <row r="142" spans="1:23">
      <c r="A142" s="265"/>
      <c r="B142" s="155"/>
      <c r="C142" s="155"/>
      <c r="D142" s="155"/>
      <c r="E142" s="155"/>
      <c r="F142" s="155"/>
      <c r="G142" s="155"/>
      <c r="H142" s="155"/>
      <c r="I142" s="155"/>
      <c r="J142" s="155"/>
      <c r="K142" s="155"/>
      <c r="L142" s="155"/>
      <c r="M142" s="155"/>
      <c r="N142" s="156"/>
      <c r="O142" s="155"/>
      <c r="P142" s="259"/>
      <c r="Q142" s="259"/>
      <c r="R142" s="259"/>
      <c r="S142" s="259"/>
      <c r="T142" s="259"/>
      <c r="U142" s="259"/>
      <c r="V142" s="259"/>
      <c r="W142" s="61"/>
    </row>
    <row r="143" spans="1:23">
      <c r="A143" s="265"/>
      <c r="B143" s="155"/>
      <c r="C143" s="155"/>
      <c r="D143" s="155"/>
      <c r="E143" s="155"/>
      <c r="F143" s="155"/>
      <c r="G143" s="155"/>
      <c r="H143" s="155"/>
      <c r="I143" s="155"/>
      <c r="J143" s="155"/>
      <c r="K143" s="155"/>
      <c r="L143" s="155"/>
      <c r="M143" s="155"/>
      <c r="N143" s="156"/>
      <c r="O143" s="155"/>
      <c r="P143" s="259"/>
      <c r="Q143" s="259"/>
      <c r="R143" s="259"/>
      <c r="S143" s="259"/>
      <c r="T143" s="259"/>
      <c r="U143" s="259"/>
      <c r="V143" s="259"/>
      <c r="W143" s="61"/>
    </row>
    <row r="144" spans="1:23">
      <c r="A144" s="265"/>
      <c r="B144" s="155"/>
      <c r="C144" s="155"/>
      <c r="D144" s="155"/>
      <c r="E144" s="155"/>
      <c r="F144" s="155"/>
      <c r="G144" s="155"/>
      <c r="H144" s="155"/>
      <c r="I144" s="155"/>
      <c r="J144" s="155"/>
      <c r="K144" s="155"/>
      <c r="L144" s="155"/>
      <c r="M144" s="155"/>
      <c r="N144" s="156"/>
      <c r="O144" s="155"/>
      <c r="P144" s="259"/>
      <c r="Q144" s="259"/>
      <c r="R144" s="259"/>
      <c r="S144" s="259"/>
      <c r="T144" s="259"/>
      <c r="U144" s="259"/>
      <c r="V144" s="259"/>
      <c r="W144" s="61"/>
    </row>
    <row r="145" spans="1:23">
      <c r="A145" s="265"/>
      <c r="B145" s="155"/>
      <c r="C145" s="155"/>
      <c r="D145" s="155"/>
      <c r="E145" s="155"/>
      <c r="F145" s="155"/>
      <c r="G145" s="155"/>
      <c r="H145" s="155"/>
      <c r="I145" s="155"/>
      <c r="J145" s="155"/>
      <c r="K145" s="155"/>
      <c r="L145" s="155"/>
      <c r="M145" s="155"/>
      <c r="N145" s="156"/>
      <c r="O145" s="155"/>
      <c r="P145" s="259"/>
      <c r="Q145" s="259"/>
      <c r="R145" s="259"/>
      <c r="S145" s="259"/>
      <c r="T145" s="259"/>
      <c r="U145" s="259"/>
      <c r="V145" s="259"/>
      <c r="W145" s="61"/>
    </row>
    <row r="146" spans="1:23">
      <c r="A146" s="265"/>
      <c r="B146" s="155"/>
      <c r="C146" s="155"/>
      <c r="D146" s="155"/>
      <c r="E146" s="155"/>
      <c r="F146" s="155"/>
      <c r="G146" s="155"/>
      <c r="H146" s="155"/>
      <c r="I146" s="155"/>
      <c r="J146" s="155"/>
      <c r="K146" s="155"/>
      <c r="L146" s="155"/>
      <c r="M146" s="155"/>
      <c r="N146" s="156"/>
      <c r="O146" s="155"/>
      <c r="P146" s="259"/>
      <c r="Q146" s="259"/>
      <c r="R146" s="259"/>
      <c r="S146" s="259"/>
      <c r="T146" s="259"/>
      <c r="U146" s="259"/>
      <c r="V146" s="259"/>
      <c r="W146" s="61"/>
    </row>
    <row r="147" spans="1:23">
      <c r="A147" s="265"/>
      <c r="B147" s="155"/>
      <c r="C147" s="155"/>
      <c r="D147" s="155"/>
      <c r="E147" s="155"/>
      <c r="F147" s="155"/>
      <c r="G147" s="155"/>
      <c r="H147" s="155"/>
      <c r="I147" s="155"/>
      <c r="J147" s="155"/>
      <c r="K147" s="155"/>
      <c r="L147" s="155"/>
      <c r="M147" s="155"/>
      <c r="N147" s="156"/>
      <c r="O147" s="155"/>
      <c r="P147" s="259"/>
      <c r="Q147" s="259"/>
      <c r="R147" s="259"/>
      <c r="S147" s="259"/>
      <c r="T147" s="259"/>
      <c r="U147" s="259"/>
      <c r="V147" s="259"/>
      <c r="W147" s="61"/>
    </row>
    <row r="148" spans="1:23">
      <c r="A148" s="265"/>
      <c r="B148" s="155"/>
      <c r="C148" s="155"/>
      <c r="D148" s="155"/>
      <c r="E148" s="155"/>
      <c r="F148" s="155"/>
      <c r="G148" s="155"/>
      <c r="H148" s="155"/>
      <c r="I148" s="155"/>
      <c r="J148" s="155"/>
      <c r="K148" s="155"/>
      <c r="L148" s="155"/>
      <c r="M148" s="155"/>
      <c r="N148" s="156"/>
      <c r="O148" s="155"/>
      <c r="P148" s="259"/>
      <c r="Q148" s="259"/>
      <c r="R148" s="259"/>
      <c r="S148" s="259"/>
      <c r="T148" s="259"/>
      <c r="U148" s="259"/>
      <c r="V148" s="259"/>
      <c r="W148" s="61"/>
    </row>
    <row r="149" spans="1:23">
      <c r="A149" s="265"/>
      <c r="B149" s="155"/>
      <c r="C149" s="155"/>
      <c r="D149" s="155"/>
      <c r="E149" s="155"/>
      <c r="F149" s="155"/>
      <c r="G149" s="155"/>
      <c r="H149" s="155"/>
      <c r="I149" s="155"/>
      <c r="J149" s="155"/>
      <c r="K149" s="155"/>
      <c r="L149" s="155"/>
      <c r="M149" s="155"/>
      <c r="N149" s="156"/>
      <c r="O149" s="155"/>
      <c r="P149" s="259"/>
      <c r="Q149" s="259"/>
      <c r="R149" s="259"/>
      <c r="S149" s="259"/>
      <c r="T149" s="259"/>
      <c r="U149" s="259"/>
      <c r="V149" s="259"/>
      <c r="W149" s="61"/>
    </row>
    <row r="150" spans="1:23">
      <c r="A150" s="265"/>
      <c r="B150" s="257"/>
      <c r="C150" s="257"/>
      <c r="D150" s="257"/>
      <c r="E150" s="257"/>
      <c r="F150" s="257"/>
      <c r="G150" s="257"/>
      <c r="H150" s="257"/>
      <c r="I150" s="257"/>
      <c r="J150" s="257"/>
      <c r="K150" s="257"/>
      <c r="L150" s="257"/>
      <c r="M150" s="257"/>
      <c r="N150" s="156"/>
      <c r="O150" s="257"/>
      <c r="P150" s="61"/>
      <c r="Q150" s="61"/>
      <c r="R150" s="61"/>
      <c r="S150" s="61"/>
      <c r="T150" s="61"/>
      <c r="U150" s="61"/>
      <c r="V150" s="61"/>
      <c r="W150" s="61"/>
    </row>
    <row r="151" spans="1:23">
      <c r="A151" s="265"/>
      <c r="B151" s="257"/>
      <c r="C151" s="257"/>
      <c r="D151" s="257"/>
      <c r="E151" s="257"/>
      <c r="F151" s="257"/>
      <c r="G151" s="257"/>
      <c r="H151" s="257"/>
      <c r="I151" s="257"/>
      <c r="J151" s="257"/>
      <c r="K151" s="257"/>
      <c r="L151" s="257"/>
      <c r="M151" s="257"/>
      <c r="N151" s="156"/>
      <c r="O151" s="257"/>
      <c r="P151" s="61"/>
      <c r="Q151" s="61"/>
      <c r="R151" s="61"/>
      <c r="S151" s="61"/>
      <c r="T151" s="61"/>
      <c r="U151" s="61"/>
      <c r="V151" s="61"/>
      <c r="W151" s="61"/>
    </row>
    <row r="152" spans="1:23">
      <c r="A152" s="265"/>
      <c r="B152" s="257"/>
      <c r="C152" s="257"/>
      <c r="D152" s="257"/>
      <c r="E152" s="257"/>
      <c r="F152" s="257"/>
      <c r="G152" s="257"/>
      <c r="H152" s="257"/>
      <c r="I152" s="257"/>
      <c r="J152" s="257"/>
      <c r="K152" s="257"/>
      <c r="L152" s="257"/>
      <c r="M152" s="257"/>
      <c r="N152" s="156"/>
      <c r="O152" s="257"/>
      <c r="P152" s="61"/>
      <c r="Q152" s="61"/>
      <c r="R152" s="61"/>
      <c r="S152" s="61"/>
      <c r="T152" s="61"/>
      <c r="U152" s="61"/>
      <c r="V152" s="61"/>
      <c r="W152" s="61"/>
    </row>
    <row r="153" spans="1:23">
      <c r="A153" s="265"/>
      <c r="B153" s="257"/>
      <c r="C153" s="257"/>
      <c r="D153" s="257"/>
      <c r="E153" s="257"/>
      <c r="F153" s="257"/>
      <c r="G153" s="257"/>
      <c r="H153" s="257"/>
      <c r="I153" s="257"/>
      <c r="J153" s="257"/>
      <c r="K153" s="257"/>
      <c r="L153" s="257"/>
      <c r="M153" s="257"/>
      <c r="N153" s="156"/>
      <c r="O153" s="257"/>
      <c r="P153" s="61"/>
      <c r="Q153" s="61"/>
      <c r="R153" s="61"/>
      <c r="S153" s="61"/>
      <c r="T153" s="61"/>
      <c r="U153" s="61"/>
      <c r="V153" s="61"/>
      <c r="W153" s="61"/>
    </row>
    <row r="154" spans="1:23">
      <c r="A154" s="265"/>
      <c r="B154" s="257"/>
      <c r="C154" s="257"/>
      <c r="D154" s="257"/>
      <c r="E154" s="257"/>
      <c r="F154" s="257"/>
      <c r="G154" s="257"/>
      <c r="H154" s="257"/>
      <c r="I154" s="257"/>
      <c r="J154" s="257"/>
      <c r="K154" s="257"/>
      <c r="L154" s="257"/>
      <c r="M154" s="257"/>
      <c r="N154" s="156"/>
      <c r="O154" s="257"/>
      <c r="P154" s="61"/>
      <c r="Q154" s="61"/>
      <c r="R154" s="61"/>
      <c r="S154" s="61"/>
      <c r="T154" s="61"/>
      <c r="U154" s="61"/>
      <c r="V154" s="61"/>
      <c r="W154" s="61"/>
    </row>
    <row r="155" spans="1:23">
      <c r="A155" s="265"/>
      <c r="B155" s="257"/>
      <c r="C155" s="257"/>
      <c r="D155" s="257"/>
      <c r="E155" s="257"/>
      <c r="F155" s="257"/>
      <c r="G155" s="257"/>
      <c r="H155" s="257"/>
      <c r="I155" s="257"/>
      <c r="J155" s="257"/>
      <c r="K155" s="257"/>
      <c r="L155" s="257"/>
      <c r="M155" s="257"/>
      <c r="N155" s="156"/>
      <c r="O155" s="257"/>
      <c r="P155" s="61"/>
      <c r="Q155" s="61"/>
      <c r="R155" s="61"/>
      <c r="S155" s="61"/>
      <c r="T155" s="61"/>
      <c r="U155" s="61"/>
      <c r="V155" s="61"/>
      <c r="W155" s="61"/>
    </row>
    <row r="156" spans="1:23">
      <c r="A156" s="265"/>
      <c r="B156" s="257"/>
      <c r="C156" s="257"/>
      <c r="D156" s="257"/>
      <c r="E156" s="257"/>
      <c r="F156" s="257"/>
      <c r="G156" s="257"/>
      <c r="H156" s="257"/>
      <c r="I156" s="257"/>
      <c r="J156" s="257"/>
      <c r="K156" s="257"/>
      <c r="L156" s="257"/>
      <c r="M156" s="257"/>
      <c r="N156" s="156"/>
      <c r="O156" s="257"/>
      <c r="P156" s="61"/>
      <c r="Q156" s="61"/>
      <c r="R156" s="61"/>
      <c r="S156" s="61"/>
      <c r="T156" s="61"/>
      <c r="U156" s="61"/>
      <c r="V156" s="61"/>
      <c r="W156" s="61"/>
    </row>
    <row r="157" spans="1:23">
      <c r="A157" s="265"/>
      <c r="B157" s="257"/>
      <c r="C157" s="257"/>
      <c r="D157" s="257"/>
      <c r="E157" s="257"/>
      <c r="F157" s="257"/>
      <c r="G157" s="257"/>
      <c r="H157" s="257"/>
      <c r="I157" s="257"/>
      <c r="J157" s="257"/>
      <c r="K157" s="257"/>
      <c r="L157" s="257"/>
      <c r="M157" s="257"/>
      <c r="N157" s="156"/>
      <c r="O157" s="257"/>
      <c r="P157" s="61"/>
      <c r="Q157" s="61"/>
      <c r="R157" s="61"/>
      <c r="S157" s="61"/>
      <c r="T157" s="61"/>
      <c r="U157" s="61"/>
      <c r="V157" s="61"/>
      <c r="W157" s="61"/>
    </row>
    <row r="158" spans="1:23">
      <c r="A158" s="265"/>
      <c r="B158" s="257"/>
      <c r="C158" s="257"/>
      <c r="D158" s="257"/>
      <c r="E158" s="257"/>
      <c r="F158" s="257"/>
      <c r="G158" s="257"/>
      <c r="H158" s="257"/>
      <c r="I158" s="257"/>
      <c r="J158" s="257"/>
      <c r="K158" s="257"/>
      <c r="L158" s="257"/>
      <c r="M158" s="257"/>
      <c r="N158" s="156"/>
      <c r="O158" s="257"/>
      <c r="P158" s="61"/>
      <c r="Q158" s="61"/>
      <c r="R158" s="61"/>
      <c r="S158" s="61"/>
      <c r="T158" s="61"/>
      <c r="U158" s="61"/>
      <c r="V158" s="61"/>
      <c r="W158" s="61"/>
    </row>
    <row r="159" spans="1:23">
      <c r="A159" s="265"/>
      <c r="B159" s="257"/>
      <c r="C159" s="257"/>
      <c r="D159" s="257"/>
      <c r="E159" s="257"/>
      <c r="F159" s="257"/>
      <c r="G159" s="257"/>
      <c r="H159" s="257"/>
      <c r="I159" s="257"/>
      <c r="J159" s="257"/>
      <c r="K159" s="257"/>
      <c r="L159" s="257"/>
      <c r="M159" s="257"/>
      <c r="N159" s="156"/>
      <c r="O159" s="257"/>
      <c r="P159" s="61"/>
      <c r="Q159" s="61"/>
      <c r="R159" s="61"/>
      <c r="S159" s="61"/>
      <c r="T159" s="61"/>
      <c r="U159" s="61"/>
      <c r="V159" s="61"/>
      <c r="W159" s="61"/>
    </row>
    <row r="160" spans="1:23">
      <c r="A160" s="265"/>
      <c r="B160" s="257"/>
      <c r="C160" s="257"/>
      <c r="D160" s="257"/>
      <c r="E160" s="257"/>
      <c r="F160" s="257"/>
      <c r="G160" s="257"/>
      <c r="H160" s="257"/>
      <c r="I160" s="257"/>
      <c r="J160" s="257"/>
      <c r="K160" s="257"/>
      <c r="L160" s="257"/>
      <c r="M160" s="257"/>
      <c r="N160" s="156"/>
      <c r="O160" s="257"/>
      <c r="P160" s="61"/>
      <c r="Q160" s="61"/>
      <c r="R160" s="61"/>
      <c r="S160" s="61"/>
      <c r="T160" s="61"/>
      <c r="U160" s="61"/>
      <c r="V160" s="61"/>
      <c r="W160" s="61"/>
    </row>
    <row r="161" spans="1:23">
      <c r="A161" s="265"/>
      <c r="B161" s="257"/>
      <c r="C161" s="257"/>
      <c r="D161" s="257"/>
      <c r="E161" s="257"/>
      <c r="F161" s="257"/>
      <c r="G161" s="257"/>
      <c r="H161" s="257"/>
      <c r="I161" s="257"/>
      <c r="J161" s="257"/>
      <c r="K161" s="257"/>
      <c r="L161" s="257"/>
      <c r="M161" s="257"/>
      <c r="N161" s="156"/>
      <c r="O161" s="257"/>
      <c r="P161" s="61"/>
      <c r="Q161" s="61"/>
      <c r="R161" s="61"/>
      <c r="S161" s="61"/>
      <c r="T161" s="61"/>
      <c r="U161" s="61"/>
      <c r="V161" s="61"/>
      <c r="W161" s="61"/>
    </row>
    <row r="162" spans="1:23">
      <c r="A162" s="265"/>
      <c r="B162" s="257"/>
      <c r="C162" s="257"/>
      <c r="D162" s="257"/>
      <c r="E162" s="257"/>
      <c r="F162" s="257"/>
      <c r="G162" s="257"/>
      <c r="H162" s="257"/>
      <c r="I162" s="257"/>
      <c r="J162" s="257"/>
      <c r="K162" s="257"/>
      <c r="L162" s="257"/>
      <c r="M162" s="257"/>
      <c r="N162" s="156"/>
      <c r="O162" s="257"/>
      <c r="P162" s="61"/>
      <c r="Q162" s="61"/>
      <c r="R162" s="61"/>
      <c r="S162" s="61"/>
      <c r="T162" s="61"/>
      <c r="U162" s="61"/>
      <c r="V162" s="61"/>
      <c r="W162" s="61"/>
    </row>
    <row r="163" spans="1:23">
      <c r="A163" s="265"/>
      <c r="B163" s="257"/>
      <c r="C163" s="257"/>
      <c r="D163" s="257"/>
      <c r="E163" s="257"/>
      <c r="F163" s="257"/>
      <c r="G163" s="257"/>
      <c r="H163" s="257"/>
      <c r="I163" s="257"/>
      <c r="J163" s="257"/>
      <c r="K163" s="257"/>
      <c r="L163" s="257"/>
      <c r="M163" s="257"/>
      <c r="N163" s="156"/>
      <c r="O163" s="257"/>
      <c r="P163" s="61"/>
      <c r="Q163" s="257"/>
      <c r="R163" s="257"/>
      <c r="S163" s="257"/>
      <c r="T163" s="257"/>
      <c r="U163" s="257"/>
      <c r="V163" s="257"/>
      <c r="W163" s="257"/>
    </row>
    <row r="164" spans="1:23">
      <c r="A164" s="265"/>
      <c r="B164" s="257"/>
      <c r="C164" s="257"/>
      <c r="D164" s="257"/>
      <c r="E164" s="257"/>
      <c r="F164" s="257"/>
      <c r="G164" s="257"/>
      <c r="H164" s="257"/>
      <c r="I164" s="257"/>
      <c r="J164" s="257"/>
      <c r="K164" s="257"/>
      <c r="L164" s="257"/>
      <c r="M164" s="257"/>
      <c r="N164" s="156"/>
      <c r="O164" s="257"/>
      <c r="P164" s="61"/>
      <c r="Q164" s="257"/>
      <c r="R164" s="257"/>
      <c r="S164" s="257"/>
      <c r="T164" s="257"/>
      <c r="U164" s="257"/>
      <c r="V164" s="257"/>
      <c r="W164" s="257"/>
    </row>
    <row r="165" spans="1:23">
      <c r="A165" s="265"/>
      <c r="B165" s="257"/>
      <c r="C165" s="257"/>
      <c r="D165" s="257"/>
      <c r="E165" s="257"/>
      <c r="F165" s="257"/>
      <c r="G165" s="257"/>
      <c r="H165" s="257"/>
      <c r="I165" s="257"/>
      <c r="J165" s="257"/>
      <c r="K165" s="257"/>
      <c r="L165" s="257"/>
      <c r="M165" s="257"/>
      <c r="N165" s="156"/>
      <c r="O165" s="257"/>
      <c r="P165" s="61"/>
      <c r="Q165" s="257"/>
      <c r="R165" s="257"/>
      <c r="S165" s="257"/>
      <c r="T165" s="257"/>
      <c r="U165" s="257"/>
      <c r="V165" s="257"/>
      <c r="W165" s="257"/>
    </row>
    <row r="166" spans="1:23">
      <c r="A166" s="265"/>
      <c r="B166" s="257"/>
      <c r="C166" s="257"/>
      <c r="D166" s="257"/>
      <c r="E166" s="257"/>
      <c r="F166" s="257"/>
      <c r="G166" s="257"/>
      <c r="H166" s="257"/>
      <c r="I166" s="257"/>
      <c r="J166" s="257"/>
      <c r="K166" s="257"/>
      <c r="L166" s="257"/>
      <c r="M166" s="257"/>
      <c r="N166" s="156"/>
      <c r="O166" s="257"/>
      <c r="P166" s="61"/>
      <c r="Q166" s="257"/>
      <c r="R166" s="257"/>
      <c r="S166" s="257"/>
      <c r="T166" s="257"/>
      <c r="U166" s="257"/>
      <c r="V166" s="257"/>
      <c r="W166" s="257"/>
    </row>
    <row r="167" spans="1:23">
      <c r="A167" s="265"/>
      <c r="B167" s="257"/>
      <c r="C167" s="257"/>
      <c r="D167" s="257"/>
      <c r="E167" s="257"/>
      <c r="F167" s="257"/>
      <c r="G167" s="257"/>
      <c r="H167" s="257"/>
      <c r="I167" s="257"/>
      <c r="J167" s="257"/>
      <c r="K167" s="257"/>
      <c r="L167" s="257"/>
      <c r="M167" s="257"/>
      <c r="N167" s="156"/>
      <c r="O167" s="257"/>
      <c r="P167" s="61"/>
      <c r="Q167" s="257"/>
      <c r="R167" s="257"/>
      <c r="S167" s="257"/>
      <c r="T167" s="257"/>
      <c r="U167" s="257"/>
      <c r="V167" s="257"/>
      <c r="W167" s="257"/>
    </row>
    <row r="168" spans="1:23">
      <c r="A168" s="265"/>
      <c r="B168" s="257"/>
      <c r="C168" s="257"/>
      <c r="D168" s="257"/>
      <c r="E168" s="257"/>
      <c r="F168" s="257"/>
      <c r="G168" s="257"/>
      <c r="H168" s="257"/>
      <c r="I168" s="257"/>
      <c r="J168" s="257"/>
      <c r="K168" s="257"/>
      <c r="L168" s="257"/>
      <c r="M168" s="257"/>
      <c r="N168" s="156"/>
      <c r="O168" s="257"/>
      <c r="P168" s="61"/>
      <c r="Q168" s="257"/>
      <c r="R168" s="257"/>
      <c r="S168" s="257"/>
      <c r="T168" s="257"/>
      <c r="U168" s="257"/>
      <c r="V168" s="257"/>
      <c r="W168" s="257"/>
    </row>
    <row r="169" spans="1:23">
      <c r="A169" s="265"/>
      <c r="B169" s="257"/>
      <c r="C169" s="257"/>
      <c r="D169" s="257"/>
      <c r="E169" s="257"/>
      <c r="F169" s="257"/>
      <c r="G169" s="257"/>
      <c r="H169" s="257"/>
      <c r="I169" s="257"/>
      <c r="J169" s="257"/>
      <c r="K169" s="257"/>
      <c r="L169" s="257"/>
      <c r="M169" s="257"/>
      <c r="N169" s="156"/>
      <c r="O169" s="257"/>
      <c r="P169" s="61"/>
      <c r="Q169" s="257"/>
      <c r="R169" s="257"/>
      <c r="S169" s="257"/>
      <c r="T169" s="257"/>
      <c r="U169" s="257"/>
      <c r="V169" s="257"/>
      <c r="W169" s="257"/>
    </row>
    <row r="170" spans="1:23">
      <c r="A170" s="265"/>
      <c r="B170" s="257"/>
      <c r="C170" s="257"/>
      <c r="D170" s="257"/>
      <c r="E170" s="257"/>
      <c r="F170" s="257"/>
      <c r="G170" s="257"/>
      <c r="H170" s="257"/>
      <c r="I170" s="257"/>
      <c r="J170" s="257"/>
      <c r="K170" s="257"/>
      <c r="L170" s="257"/>
      <c r="M170" s="257"/>
      <c r="N170" s="156"/>
      <c r="O170" s="257"/>
      <c r="P170" s="61"/>
      <c r="Q170" s="257"/>
      <c r="R170" s="257"/>
      <c r="S170" s="257"/>
      <c r="T170" s="257"/>
      <c r="U170" s="257"/>
      <c r="V170" s="257"/>
      <c r="W170" s="257"/>
    </row>
    <row r="171" spans="1:23">
      <c r="A171" s="265"/>
      <c r="B171" s="257"/>
      <c r="C171" s="257"/>
      <c r="D171" s="257"/>
      <c r="E171" s="257"/>
      <c r="F171" s="257"/>
      <c r="G171" s="257"/>
      <c r="H171" s="257"/>
      <c r="I171" s="257"/>
      <c r="J171" s="257"/>
      <c r="K171" s="257"/>
      <c r="L171" s="257"/>
      <c r="M171" s="257"/>
      <c r="N171" s="156"/>
      <c r="O171" s="257"/>
      <c r="P171" s="61"/>
      <c r="Q171" s="257"/>
      <c r="R171" s="257"/>
      <c r="S171" s="257"/>
      <c r="T171" s="257"/>
      <c r="U171" s="257"/>
      <c r="V171" s="257"/>
      <c r="W171" s="257"/>
    </row>
    <row r="172" spans="1:23">
      <c r="A172" s="265"/>
      <c r="B172" s="257"/>
      <c r="C172" s="257"/>
      <c r="D172" s="257"/>
      <c r="E172" s="257"/>
      <c r="F172" s="257"/>
      <c r="G172" s="257"/>
      <c r="H172" s="257"/>
      <c r="I172" s="257"/>
      <c r="J172" s="257"/>
      <c r="K172" s="257"/>
      <c r="L172" s="257"/>
      <c r="M172" s="257"/>
      <c r="N172" s="156"/>
      <c r="O172" s="257"/>
      <c r="P172" s="61"/>
      <c r="Q172" s="257"/>
      <c r="R172" s="257"/>
      <c r="S172" s="257"/>
      <c r="T172" s="257"/>
      <c r="U172" s="257"/>
      <c r="V172" s="257"/>
      <c r="W172" s="257"/>
    </row>
    <row r="173" spans="1:23">
      <c r="A173" s="265"/>
      <c r="B173" s="257"/>
      <c r="C173" s="257"/>
      <c r="D173" s="257"/>
      <c r="E173" s="257"/>
      <c r="F173" s="257"/>
      <c r="G173" s="257"/>
      <c r="H173" s="257"/>
      <c r="I173" s="257"/>
      <c r="J173" s="257"/>
      <c r="K173" s="257"/>
      <c r="L173" s="257"/>
      <c r="M173" s="257"/>
      <c r="N173" s="156"/>
      <c r="O173" s="257"/>
      <c r="P173" s="61"/>
      <c r="Q173" s="257"/>
      <c r="R173" s="257"/>
      <c r="S173" s="257"/>
      <c r="T173" s="257"/>
      <c r="U173" s="257"/>
      <c r="V173" s="257"/>
      <c r="W173" s="257"/>
    </row>
    <row r="174" spans="1:23">
      <c r="A174" s="265"/>
      <c r="B174" s="257"/>
      <c r="C174" s="257"/>
      <c r="D174" s="257"/>
      <c r="E174" s="257"/>
      <c r="F174" s="257"/>
      <c r="G174" s="257"/>
      <c r="H174" s="257"/>
      <c r="I174" s="257"/>
      <c r="J174" s="257"/>
      <c r="K174" s="257"/>
      <c r="L174" s="257"/>
      <c r="M174" s="257"/>
      <c r="N174" s="156"/>
      <c r="O174" s="257"/>
      <c r="P174" s="61"/>
      <c r="Q174" s="257"/>
      <c r="R174" s="257"/>
      <c r="S174" s="257"/>
      <c r="T174" s="257"/>
      <c r="U174" s="257"/>
      <c r="V174" s="257"/>
      <c r="W174" s="257"/>
    </row>
    <row r="175" spans="1:23">
      <c r="A175" s="265"/>
      <c r="B175" s="257"/>
      <c r="C175" s="257"/>
      <c r="D175" s="257"/>
      <c r="E175" s="257"/>
      <c r="F175" s="257"/>
      <c r="G175" s="257"/>
      <c r="H175" s="257"/>
      <c r="I175" s="257"/>
      <c r="J175" s="257"/>
      <c r="K175" s="257"/>
      <c r="L175" s="257"/>
      <c r="M175" s="257"/>
      <c r="N175" s="156"/>
      <c r="O175" s="257"/>
      <c r="P175" s="61"/>
      <c r="Q175" s="257"/>
      <c r="R175" s="257"/>
      <c r="S175" s="257"/>
      <c r="T175" s="257"/>
      <c r="U175" s="257"/>
      <c r="V175" s="257"/>
      <c r="W175" s="257"/>
    </row>
    <row r="176" spans="1:23">
      <c r="A176" s="265"/>
      <c r="B176" s="257"/>
      <c r="C176" s="257"/>
      <c r="D176" s="257"/>
      <c r="E176" s="257"/>
      <c r="F176" s="257"/>
      <c r="G176" s="257"/>
      <c r="H176" s="257"/>
      <c r="I176" s="257"/>
      <c r="J176" s="257"/>
      <c r="K176" s="257"/>
      <c r="L176" s="257"/>
      <c r="M176" s="257"/>
      <c r="N176" s="156"/>
      <c r="O176" s="257"/>
      <c r="P176" s="61"/>
      <c r="Q176" s="257"/>
      <c r="R176" s="257"/>
      <c r="S176" s="257"/>
      <c r="T176" s="257"/>
      <c r="U176" s="257"/>
      <c r="V176" s="257"/>
      <c r="W176" s="257"/>
    </row>
    <row r="177" spans="1:23">
      <c r="A177" s="265"/>
      <c r="B177" s="257"/>
      <c r="C177" s="257"/>
      <c r="D177" s="257"/>
      <c r="E177" s="257"/>
      <c r="F177" s="257"/>
      <c r="G177" s="257"/>
      <c r="H177" s="257"/>
      <c r="I177" s="257"/>
      <c r="J177" s="257"/>
      <c r="K177" s="257"/>
      <c r="L177" s="257"/>
      <c r="M177" s="257"/>
      <c r="N177" s="156"/>
      <c r="O177" s="257"/>
      <c r="P177" s="61"/>
      <c r="Q177" s="257"/>
      <c r="R177" s="257"/>
      <c r="S177" s="257"/>
      <c r="T177" s="257"/>
      <c r="U177" s="257"/>
      <c r="V177" s="257"/>
      <c r="W177" s="257"/>
    </row>
    <row r="178" spans="1:23">
      <c r="A178" s="265"/>
      <c r="B178" s="257"/>
      <c r="C178" s="257"/>
      <c r="D178" s="257"/>
      <c r="E178" s="257"/>
      <c r="F178" s="257"/>
      <c r="G178" s="257"/>
      <c r="H178" s="257"/>
      <c r="I178" s="257"/>
      <c r="J178" s="257"/>
      <c r="K178" s="257"/>
      <c r="L178" s="257"/>
      <c r="M178" s="257"/>
      <c r="N178" s="156"/>
      <c r="O178" s="257"/>
      <c r="P178" s="61"/>
      <c r="Q178" s="257"/>
      <c r="R178" s="257"/>
      <c r="S178" s="257"/>
      <c r="T178" s="257"/>
      <c r="U178" s="257"/>
      <c r="V178" s="257"/>
      <c r="W178" s="257"/>
    </row>
    <row r="179" spans="1:23">
      <c r="A179" s="265"/>
      <c r="B179" s="257"/>
      <c r="C179" s="257"/>
      <c r="D179" s="257"/>
      <c r="E179" s="257"/>
      <c r="F179" s="257"/>
      <c r="G179" s="257"/>
      <c r="H179" s="257"/>
      <c r="I179" s="257"/>
      <c r="J179" s="257"/>
      <c r="K179" s="257"/>
      <c r="L179" s="257"/>
      <c r="M179" s="257"/>
      <c r="N179" s="156"/>
      <c r="O179" s="257"/>
      <c r="P179" s="61"/>
      <c r="Q179" s="257"/>
      <c r="R179" s="257"/>
      <c r="S179" s="257"/>
      <c r="T179" s="257"/>
      <c r="U179" s="257"/>
      <c r="V179" s="257"/>
      <c r="W179" s="257"/>
    </row>
    <row r="180" spans="1:23">
      <c r="A180" s="265"/>
      <c r="B180" s="257"/>
      <c r="C180" s="257"/>
      <c r="D180" s="257"/>
      <c r="E180" s="257"/>
      <c r="F180" s="257"/>
      <c r="G180" s="257"/>
      <c r="H180" s="257"/>
      <c r="I180" s="257"/>
      <c r="J180" s="257"/>
      <c r="K180" s="257"/>
      <c r="L180" s="257"/>
      <c r="M180" s="257"/>
      <c r="N180" s="156"/>
      <c r="O180" s="257"/>
      <c r="P180" s="61"/>
      <c r="Q180" s="257"/>
      <c r="R180" s="257"/>
      <c r="S180" s="257"/>
      <c r="T180" s="257"/>
      <c r="U180" s="257"/>
      <c r="V180" s="257"/>
      <c r="W180" s="257"/>
    </row>
    <row r="181" spans="1:23">
      <c r="A181" s="265"/>
      <c r="B181" s="257"/>
      <c r="C181" s="257"/>
      <c r="D181" s="257"/>
      <c r="E181" s="257"/>
      <c r="F181" s="257"/>
      <c r="G181" s="257"/>
      <c r="H181" s="257"/>
      <c r="I181" s="257"/>
      <c r="J181" s="257"/>
      <c r="K181" s="257"/>
      <c r="L181" s="257"/>
      <c r="M181" s="257"/>
      <c r="N181" s="156"/>
      <c r="O181" s="257"/>
      <c r="P181" s="61"/>
      <c r="Q181" s="257"/>
      <c r="R181" s="257"/>
      <c r="S181" s="257"/>
      <c r="T181" s="257"/>
      <c r="U181" s="257"/>
      <c r="V181" s="257"/>
      <c r="W181" s="257"/>
    </row>
    <row r="182" spans="1:23">
      <c r="A182" s="265"/>
      <c r="B182" s="257"/>
      <c r="C182" s="257"/>
      <c r="D182" s="257"/>
      <c r="E182" s="257"/>
      <c r="F182" s="257"/>
      <c r="G182" s="257"/>
      <c r="H182" s="257"/>
      <c r="I182" s="257"/>
      <c r="J182" s="257"/>
      <c r="K182" s="257"/>
      <c r="L182" s="257"/>
      <c r="M182" s="257"/>
      <c r="N182" s="156"/>
      <c r="O182" s="257"/>
      <c r="P182" s="61"/>
      <c r="Q182" s="257"/>
      <c r="R182" s="257"/>
      <c r="S182" s="257"/>
      <c r="T182" s="257"/>
      <c r="U182" s="257"/>
      <c r="V182" s="257"/>
      <c r="W182" s="257"/>
    </row>
    <row r="183" spans="1:23">
      <c r="A183" s="265"/>
      <c r="B183" s="257"/>
      <c r="C183" s="257"/>
      <c r="D183" s="257"/>
      <c r="E183" s="257"/>
      <c r="F183" s="257"/>
      <c r="G183" s="257"/>
      <c r="H183" s="257"/>
      <c r="I183" s="257"/>
      <c r="J183" s="257"/>
      <c r="K183" s="257"/>
      <c r="L183" s="257"/>
      <c r="M183" s="257"/>
      <c r="N183" s="156"/>
      <c r="O183" s="257"/>
      <c r="P183" s="61"/>
      <c r="Q183" s="257"/>
      <c r="R183" s="257"/>
      <c r="S183" s="257"/>
      <c r="T183" s="257"/>
      <c r="U183" s="257"/>
      <c r="V183" s="257"/>
      <c r="W183" s="257"/>
    </row>
    <row r="184" spans="1:23">
      <c r="A184" s="265"/>
      <c r="B184" s="257"/>
      <c r="C184" s="257"/>
      <c r="D184" s="257"/>
      <c r="E184" s="257"/>
      <c r="F184" s="257"/>
      <c r="G184" s="257"/>
      <c r="H184" s="257"/>
      <c r="I184" s="257"/>
      <c r="J184" s="257"/>
      <c r="K184" s="257"/>
      <c r="L184" s="257"/>
      <c r="M184" s="257"/>
      <c r="N184" s="156"/>
      <c r="O184" s="257"/>
      <c r="P184" s="61"/>
      <c r="Q184" s="257"/>
      <c r="R184" s="257"/>
      <c r="S184" s="257"/>
      <c r="T184" s="257"/>
      <c r="U184" s="257"/>
      <c r="V184" s="257"/>
      <c r="W184" s="257"/>
    </row>
    <row r="185" spans="1:23">
      <c r="A185" s="265"/>
      <c r="B185" s="257"/>
      <c r="C185" s="257"/>
      <c r="D185" s="257"/>
      <c r="E185" s="257"/>
      <c r="F185" s="257"/>
      <c r="G185" s="257"/>
      <c r="H185" s="257"/>
      <c r="I185" s="257"/>
      <c r="J185" s="257"/>
      <c r="K185" s="257"/>
      <c r="L185" s="257"/>
      <c r="M185" s="257"/>
      <c r="N185" s="156"/>
      <c r="O185" s="257"/>
      <c r="P185" s="61"/>
      <c r="Q185" s="257"/>
      <c r="R185" s="257"/>
      <c r="S185" s="257"/>
      <c r="T185" s="257"/>
      <c r="U185" s="257"/>
      <c r="V185" s="257"/>
      <c r="W185" s="257"/>
    </row>
    <row r="186" spans="1:23">
      <c r="A186" s="265"/>
      <c r="B186" s="257"/>
      <c r="C186" s="257"/>
      <c r="D186" s="257"/>
      <c r="E186" s="257"/>
      <c r="F186" s="257"/>
      <c r="G186" s="257"/>
      <c r="H186" s="257"/>
      <c r="I186" s="257"/>
      <c r="J186" s="257"/>
      <c r="K186" s="257"/>
      <c r="L186" s="257"/>
      <c r="M186" s="257"/>
      <c r="N186" s="156"/>
      <c r="O186" s="257"/>
      <c r="P186" s="61"/>
      <c r="Q186" s="257"/>
      <c r="R186" s="257"/>
      <c r="S186" s="257"/>
      <c r="T186" s="257"/>
      <c r="U186" s="257"/>
      <c r="V186" s="257"/>
      <c r="W186" s="257"/>
    </row>
    <row r="187" spans="1:23">
      <c r="A187" s="265"/>
      <c r="B187" s="257"/>
      <c r="C187" s="257"/>
      <c r="D187" s="257"/>
      <c r="E187" s="257"/>
      <c r="F187" s="257"/>
      <c r="G187" s="257"/>
      <c r="H187" s="257"/>
      <c r="I187" s="257"/>
      <c r="J187" s="257"/>
      <c r="K187" s="257"/>
      <c r="L187" s="257"/>
      <c r="M187" s="257"/>
      <c r="N187" s="156"/>
      <c r="O187" s="257"/>
      <c r="P187" s="61"/>
      <c r="Q187" s="257"/>
      <c r="R187" s="257"/>
      <c r="S187" s="257"/>
      <c r="T187" s="257"/>
      <c r="U187" s="257"/>
      <c r="V187" s="257"/>
      <c r="W187" s="257"/>
    </row>
    <row r="188" spans="1:23">
      <c r="A188" s="265"/>
      <c r="B188" s="257"/>
      <c r="C188" s="257"/>
      <c r="D188" s="257"/>
      <c r="E188" s="257"/>
      <c r="F188" s="257"/>
      <c r="G188" s="257"/>
      <c r="H188" s="257"/>
      <c r="I188" s="257"/>
      <c r="J188" s="257"/>
      <c r="K188" s="257"/>
      <c r="L188" s="257"/>
      <c r="M188" s="257"/>
      <c r="N188" s="156"/>
      <c r="O188" s="257"/>
      <c r="P188" s="61"/>
      <c r="Q188" s="257"/>
      <c r="R188" s="257"/>
      <c r="S188" s="257"/>
      <c r="T188" s="257"/>
      <c r="U188" s="257"/>
      <c r="V188" s="257"/>
      <c r="W188" s="257"/>
    </row>
    <row r="189" spans="1:23">
      <c r="A189" s="265"/>
      <c r="B189" s="257"/>
      <c r="C189" s="257"/>
      <c r="D189" s="257"/>
      <c r="E189" s="257"/>
      <c r="F189" s="257"/>
      <c r="G189" s="257"/>
      <c r="H189" s="257"/>
      <c r="I189" s="257"/>
      <c r="J189" s="257"/>
      <c r="K189" s="257"/>
      <c r="L189" s="257"/>
      <c r="M189" s="257"/>
      <c r="N189" s="156"/>
      <c r="O189" s="257"/>
      <c r="P189" s="61"/>
      <c r="Q189" s="257"/>
      <c r="R189" s="257"/>
      <c r="S189" s="257"/>
      <c r="T189" s="257"/>
      <c r="U189" s="257"/>
      <c r="V189" s="257"/>
      <c r="W189" s="257"/>
    </row>
    <row r="190" spans="1:23">
      <c r="A190" s="265"/>
      <c r="B190" s="257"/>
      <c r="C190" s="257"/>
      <c r="D190" s="257"/>
      <c r="E190" s="257"/>
      <c r="F190" s="257"/>
      <c r="G190" s="257"/>
      <c r="H190" s="257"/>
      <c r="I190" s="257"/>
      <c r="J190" s="257"/>
      <c r="K190" s="257"/>
      <c r="L190" s="257"/>
      <c r="M190" s="257"/>
      <c r="N190" s="156"/>
      <c r="O190" s="257"/>
      <c r="P190" s="61"/>
      <c r="Q190" s="257"/>
      <c r="R190" s="257"/>
      <c r="S190" s="257"/>
      <c r="T190" s="257"/>
      <c r="U190" s="257"/>
      <c r="V190" s="257"/>
      <c r="W190" s="257"/>
    </row>
    <row r="191" spans="1:23">
      <c r="A191" s="265"/>
      <c r="B191" s="257"/>
      <c r="C191" s="257"/>
      <c r="D191" s="257"/>
      <c r="E191" s="257"/>
      <c r="F191" s="257"/>
      <c r="G191" s="257"/>
      <c r="H191" s="257"/>
      <c r="I191" s="257"/>
      <c r="J191" s="257"/>
      <c r="K191" s="257"/>
      <c r="L191" s="257"/>
      <c r="M191" s="257"/>
      <c r="N191" s="156"/>
      <c r="O191" s="257"/>
      <c r="P191" s="61"/>
      <c r="Q191" s="257"/>
      <c r="R191" s="257"/>
      <c r="S191" s="257"/>
      <c r="T191" s="257"/>
      <c r="U191" s="257"/>
      <c r="V191" s="257"/>
      <c r="W191" s="257"/>
    </row>
    <row r="192" spans="1:23">
      <c r="A192" s="265"/>
      <c r="B192" s="257"/>
      <c r="C192" s="257"/>
      <c r="D192" s="257"/>
      <c r="E192" s="257"/>
      <c r="F192" s="257"/>
      <c r="G192" s="257"/>
      <c r="H192" s="257"/>
      <c r="I192" s="257"/>
      <c r="J192" s="257"/>
      <c r="K192" s="257"/>
      <c r="L192" s="257"/>
      <c r="M192" s="257"/>
      <c r="N192" s="156"/>
      <c r="O192" s="257"/>
      <c r="P192" s="61"/>
      <c r="Q192" s="257"/>
      <c r="R192" s="257"/>
      <c r="S192" s="257"/>
      <c r="T192" s="257"/>
      <c r="U192" s="257"/>
      <c r="V192" s="257"/>
      <c r="W192" s="257"/>
    </row>
    <row r="193" spans="1:23">
      <c r="A193" s="265"/>
      <c r="B193" s="257"/>
      <c r="C193" s="257"/>
      <c r="D193" s="257"/>
      <c r="E193" s="257"/>
      <c r="F193" s="257"/>
      <c r="G193" s="257"/>
      <c r="H193" s="257"/>
      <c r="I193" s="257"/>
      <c r="J193" s="257"/>
      <c r="K193" s="257"/>
      <c r="L193" s="257"/>
      <c r="M193" s="257"/>
      <c r="N193" s="156"/>
      <c r="O193" s="257"/>
      <c r="P193" s="61"/>
      <c r="Q193" s="257"/>
      <c r="R193" s="257"/>
      <c r="S193" s="257"/>
      <c r="T193" s="257"/>
      <c r="U193" s="257"/>
      <c r="V193" s="257"/>
      <c r="W193" s="257"/>
    </row>
    <row r="194" spans="1:23">
      <c r="A194" s="265"/>
      <c r="B194" s="257"/>
      <c r="C194" s="257"/>
      <c r="D194" s="257"/>
      <c r="E194" s="257"/>
      <c r="F194" s="257"/>
      <c r="G194" s="257"/>
      <c r="H194" s="257"/>
      <c r="I194" s="257"/>
      <c r="J194" s="257"/>
      <c r="K194" s="257"/>
      <c r="L194" s="257"/>
      <c r="M194" s="257"/>
      <c r="N194" s="156"/>
      <c r="O194" s="257"/>
      <c r="P194" s="61"/>
      <c r="Q194" s="257"/>
      <c r="R194" s="257"/>
      <c r="S194" s="257"/>
      <c r="T194" s="257"/>
      <c r="U194" s="257"/>
      <c r="V194" s="257"/>
      <c r="W194" s="257"/>
    </row>
    <row r="195" spans="1:23">
      <c r="A195" s="265"/>
      <c r="B195" s="257"/>
      <c r="C195" s="257"/>
      <c r="D195" s="257"/>
      <c r="E195" s="257"/>
      <c r="F195" s="257"/>
      <c r="G195" s="257"/>
      <c r="H195" s="257"/>
      <c r="I195" s="257"/>
      <c r="J195" s="257"/>
      <c r="K195" s="257"/>
      <c r="L195" s="257"/>
      <c r="M195" s="257"/>
      <c r="N195" s="156"/>
      <c r="O195" s="257"/>
      <c r="P195" s="61"/>
      <c r="Q195" s="257"/>
      <c r="R195" s="257"/>
      <c r="S195" s="257"/>
      <c r="T195" s="257"/>
      <c r="U195" s="257"/>
      <c r="V195" s="257"/>
      <c r="W195" s="257"/>
    </row>
    <row r="196" spans="1:23">
      <c r="A196" s="265"/>
      <c r="B196" s="257"/>
      <c r="C196" s="257"/>
      <c r="D196" s="257"/>
      <c r="E196" s="257"/>
      <c r="F196" s="257"/>
      <c r="G196" s="257"/>
      <c r="H196" s="257"/>
      <c r="I196" s="257"/>
      <c r="J196" s="257"/>
      <c r="K196" s="257"/>
      <c r="L196" s="257"/>
      <c r="M196" s="257"/>
      <c r="N196" s="156"/>
      <c r="O196" s="257"/>
      <c r="P196" s="61"/>
      <c r="Q196" s="257"/>
      <c r="R196" s="257"/>
      <c r="S196" s="257"/>
      <c r="T196" s="257"/>
      <c r="U196" s="257"/>
      <c r="V196" s="257"/>
      <c r="W196" s="257"/>
    </row>
    <row r="197" spans="1:23">
      <c r="A197" s="265"/>
      <c r="B197" s="257"/>
      <c r="C197" s="257"/>
      <c r="D197" s="257"/>
      <c r="E197" s="257"/>
      <c r="F197" s="257"/>
      <c r="G197" s="257"/>
      <c r="H197" s="257"/>
      <c r="I197" s="257"/>
      <c r="J197" s="257"/>
      <c r="K197" s="257"/>
      <c r="L197" s="257"/>
      <c r="M197" s="257"/>
      <c r="N197" s="156"/>
      <c r="O197" s="257"/>
      <c r="P197" s="61"/>
      <c r="Q197" s="257"/>
      <c r="R197" s="257"/>
      <c r="S197" s="257"/>
      <c r="T197" s="257"/>
      <c r="U197" s="257"/>
      <c r="V197" s="257"/>
      <c r="W197" s="257"/>
    </row>
    <row r="198" spans="1:23">
      <c r="A198" s="265"/>
      <c r="B198" s="257"/>
      <c r="C198" s="257"/>
      <c r="D198" s="257"/>
      <c r="E198" s="257"/>
      <c r="F198" s="257"/>
      <c r="G198" s="257"/>
      <c r="H198" s="257"/>
      <c r="I198" s="257"/>
      <c r="J198" s="257"/>
      <c r="K198" s="257"/>
      <c r="L198" s="257"/>
      <c r="M198" s="257"/>
      <c r="N198" s="156"/>
      <c r="O198" s="257"/>
      <c r="P198" s="61"/>
      <c r="Q198" s="257"/>
      <c r="R198" s="257"/>
      <c r="S198" s="257"/>
      <c r="T198" s="257"/>
      <c r="U198" s="257"/>
      <c r="V198" s="257"/>
      <c r="W198" s="257"/>
    </row>
    <row r="199" spans="1:23">
      <c r="A199" s="265"/>
      <c r="B199" s="257"/>
      <c r="C199" s="257"/>
      <c r="D199" s="257"/>
      <c r="E199" s="257"/>
      <c r="F199" s="257"/>
      <c r="G199" s="257"/>
      <c r="H199" s="257"/>
      <c r="I199" s="257"/>
      <c r="J199" s="257"/>
      <c r="K199" s="257"/>
      <c r="L199" s="257"/>
      <c r="M199" s="257"/>
      <c r="N199" s="156"/>
      <c r="O199" s="257"/>
      <c r="P199" s="61"/>
      <c r="Q199" s="257"/>
      <c r="R199" s="257"/>
      <c r="S199" s="257"/>
      <c r="T199" s="257"/>
      <c r="U199" s="257"/>
      <c r="V199" s="257"/>
      <c r="W199" s="257"/>
    </row>
    <row r="200" spans="1:23">
      <c r="A200" s="265"/>
      <c r="B200" s="257"/>
      <c r="C200" s="257"/>
      <c r="D200" s="257"/>
      <c r="E200" s="257"/>
      <c r="F200" s="257"/>
      <c r="G200" s="257"/>
      <c r="H200" s="257"/>
      <c r="I200" s="257"/>
      <c r="J200" s="257"/>
      <c r="K200" s="257"/>
      <c r="L200" s="257"/>
      <c r="M200" s="257"/>
      <c r="N200" s="156"/>
      <c r="O200" s="257"/>
      <c r="P200" s="61"/>
      <c r="Q200" s="257"/>
      <c r="R200" s="257"/>
      <c r="S200" s="257"/>
      <c r="T200" s="257"/>
      <c r="U200" s="257"/>
      <c r="V200" s="257"/>
      <c r="W200" s="257"/>
    </row>
    <row r="201" spans="1:23">
      <c r="A201" s="265"/>
      <c r="B201" s="257"/>
      <c r="C201" s="257"/>
      <c r="D201" s="257"/>
      <c r="E201" s="257"/>
      <c r="F201" s="257"/>
      <c r="G201" s="257"/>
      <c r="H201" s="257"/>
      <c r="I201" s="257"/>
      <c r="J201" s="257"/>
      <c r="K201" s="257"/>
      <c r="L201" s="257"/>
      <c r="M201" s="257"/>
      <c r="N201" s="156"/>
      <c r="O201" s="257"/>
      <c r="P201" s="61"/>
      <c r="Q201" s="257"/>
      <c r="R201" s="257"/>
      <c r="S201" s="257"/>
      <c r="T201" s="257"/>
      <c r="U201" s="257"/>
      <c r="V201" s="257"/>
      <c r="W201" s="257"/>
    </row>
    <row r="202" spans="1:23">
      <c r="A202" s="265"/>
      <c r="B202" s="257"/>
      <c r="C202" s="257"/>
      <c r="D202" s="257"/>
      <c r="E202" s="257"/>
      <c r="F202" s="257"/>
      <c r="G202" s="257"/>
      <c r="H202" s="257"/>
      <c r="I202" s="257"/>
      <c r="J202" s="257"/>
      <c r="K202" s="257"/>
      <c r="L202" s="257"/>
      <c r="M202" s="257"/>
      <c r="N202" s="156"/>
      <c r="O202" s="257"/>
      <c r="P202" s="61"/>
      <c r="Q202" s="257"/>
      <c r="R202" s="257"/>
      <c r="S202" s="257"/>
      <c r="T202" s="257"/>
      <c r="U202" s="257"/>
      <c r="V202" s="257"/>
      <c r="W202" s="257"/>
    </row>
    <row r="203" spans="1:23">
      <c r="A203" s="265"/>
      <c r="B203" s="257"/>
      <c r="C203" s="257"/>
      <c r="D203" s="257"/>
      <c r="E203" s="257"/>
      <c r="F203" s="257"/>
      <c r="G203" s="257"/>
      <c r="H203" s="257"/>
      <c r="I203" s="257"/>
      <c r="J203" s="257"/>
      <c r="K203" s="257"/>
      <c r="L203" s="257"/>
      <c r="M203" s="257"/>
      <c r="N203" s="156"/>
      <c r="O203" s="257"/>
      <c r="P203" s="61"/>
      <c r="Q203" s="257"/>
      <c r="R203" s="257"/>
      <c r="S203" s="257"/>
      <c r="T203" s="257"/>
      <c r="U203" s="257"/>
      <c r="V203" s="257"/>
      <c r="W203" s="257"/>
    </row>
    <row r="204" spans="1:23">
      <c r="A204" s="265"/>
      <c r="B204" s="257"/>
      <c r="C204" s="257"/>
      <c r="D204" s="257"/>
      <c r="E204" s="257"/>
      <c r="F204" s="257"/>
      <c r="G204" s="257"/>
      <c r="H204" s="257"/>
      <c r="I204" s="257"/>
      <c r="J204" s="257"/>
      <c r="K204" s="257"/>
      <c r="L204" s="257"/>
      <c r="M204" s="257"/>
      <c r="N204" s="156"/>
      <c r="O204" s="257"/>
      <c r="P204" s="61"/>
      <c r="Q204" s="257"/>
      <c r="R204" s="257"/>
      <c r="S204" s="257"/>
      <c r="T204" s="257"/>
      <c r="U204" s="257"/>
      <c r="V204" s="257"/>
      <c r="W204" s="257"/>
    </row>
    <row r="205" spans="1:23">
      <c r="A205" s="265"/>
      <c r="B205" s="257"/>
      <c r="C205" s="257"/>
      <c r="D205" s="257"/>
      <c r="E205" s="257"/>
      <c r="F205" s="257"/>
      <c r="G205" s="257"/>
      <c r="H205" s="257"/>
      <c r="I205" s="257"/>
      <c r="J205" s="257"/>
      <c r="K205" s="257"/>
      <c r="L205" s="257"/>
      <c r="M205" s="257"/>
      <c r="N205" s="156"/>
      <c r="O205" s="257"/>
      <c r="P205" s="61"/>
      <c r="Q205" s="257"/>
      <c r="R205" s="257"/>
      <c r="S205" s="257"/>
      <c r="T205" s="257"/>
      <c r="U205" s="257"/>
      <c r="V205" s="257"/>
      <c r="W205" s="257"/>
    </row>
    <row r="206" spans="1:23">
      <c r="A206" s="265"/>
      <c r="B206" s="257"/>
      <c r="C206" s="257"/>
      <c r="D206" s="257"/>
      <c r="E206" s="257"/>
      <c r="F206" s="257"/>
      <c r="G206" s="257"/>
      <c r="H206" s="257"/>
      <c r="I206" s="257"/>
      <c r="J206" s="257"/>
      <c r="K206" s="257"/>
      <c r="L206" s="257"/>
      <c r="M206" s="257"/>
      <c r="N206" s="156"/>
      <c r="O206" s="257"/>
      <c r="P206" s="61"/>
      <c r="Q206" s="257"/>
      <c r="R206" s="257"/>
      <c r="S206" s="257"/>
      <c r="T206" s="257"/>
      <c r="U206" s="257"/>
      <c r="V206" s="257"/>
      <c r="W206" s="257"/>
    </row>
    <row r="207" spans="1:23">
      <c r="A207" s="265"/>
      <c r="B207" s="257"/>
      <c r="C207" s="257"/>
      <c r="D207" s="257"/>
      <c r="E207" s="257"/>
      <c r="F207" s="257"/>
      <c r="G207" s="257"/>
      <c r="H207" s="257"/>
      <c r="I207" s="257"/>
      <c r="J207" s="257"/>
      <c r="K207" s="257"/>
      <c r="L207" s="257"/>
      <c r="M207" s="257"/>
      <c r="N207" s="156"/>
      <c r="O207" s="257"/>
      <c r="P207" s="61"/>
      <c r="Q207" s="257"/>
      <c r="R207" s="257"/>
      <c r="S207" s="257"/>
      <c r="T207" s="257"/>
      <c r="U207" s="257"/>
      <c r="V207" s="257"/>
      <c r="W207" s="257"/>
    </row>
    <row r="208" spans="1:23">
      <c r="A208" s="265"/>
      <c r="B208" s="257"/>
      <c r="C208" s="257"/>
      <c r="D208" s="257"/>
      <c r="E208" s="257"/>
      <c r="F208" s="257"/>
      <c r="G208" s="257"/>
      <c r="H208" s="257"/>
      <c r="I208" s="257"/>
      <c r="J208" s="257"/>
      <c r="K208" s="257"/>
      <c r="L208" s="257"/>
      <c r="M208" s="257"/>
      <c r="N208" s="156"/>
      <c r="O208" s="257"/>
      <c r="P208" s="61"/>
      <c r="Q208" s="257"/>
      <c r="R208" s="257"/>
      <c r="S208" s="257"/>
      <c r="T208" s="257"/>
      <c r="U208" s="257"/>
      <c r="V208" s="257"/>
      <c r="W208" s="257"/>
    </row>
    <row r="209" spans="1:23">
      <c r="A209" s="265"/>
      <c r="B209" s="257"/>
      <c r="C209" s="257"/>
      <c r="D209" s="257"/>
      <c r="E209" s="257"/>
      <c r="F209" s="257"/>
      <c r="G209" s="257"/>
      <c r="H209" s="257"/>
      <c r="I209" s="257"/>
      <c r="J209" s="257"/>
      <c r="K209" s="257"/>
      <c r="L209" s="257"/>
      <c r="M209" s="257"/>
      <c r="N209" s="156"/>
      <c r="O209" s="257"/>
      <c r="P209" s="61"/>
      <c r="Q209" s="257"/>
      <c r="R209" s="257"/>
      <c r="S209" s="257"/>
      <c r="T209" s="257"/>
      <c r="U209" s="257"/>
      <c r="V209" s="257"/>
      <c r="W209" s="257"/>
    </row>
    <row r="210" spans="1:23">
      <c r="A210" s="265"/>
      <c r="B210" s="257"/>
      <c r="C210" s="257"/>
      <c r="D210" s="257"/>
      <c r="E210" s="257"/>
      <c r="F210" s="257"/>
      <c r="G210" s="257"/>
      <c r="H210" s="257"/>
      <c r="I210" s="257"/>
      <c r="J210" s="257"/>
      <c r="K210" s="257"/>
      <c r="L210" s="257"/>
      <c r="M210" s="257"/>
      <c r="N210" s="156"/>
      <c r="O210" s="257"/>
      <c r="P210" s="61"/>
      <c r="Q210" s="257"/>
      <c r="R210" s="257"/>
      <c r="S210" s="257"/>
      <c r="T210" s="257"/>
      <c r="U210" s="257"/>
      <c r="V210" s="257"/>
      <c r="W210" s="257"/>
    </row>
    <row r="211" spans="1:23">
      <c r="A211" s="265"/>
      <c r="B211" s="257"/>
      <c r="C211" s="257"/>
      <c r="D211" s="257"/>
      <c r="E211" s="257"/>
      <c r="F211" s="257"/>
      <c r="G211" s="257"/>
      <c r="H211" s="257"/>
      <c r="I211" s="257"/>
      <c r="J211" s="257"/>
      <c r="K211" s="257"/>
      <c r="L211" s="257"/>
      <c r="M211" s="257"/>
      <c r="N211" s="156"/>
      <c r="O211" s="257"/>
      <c r="P211" s="61"/>
      <c r="Q211" s="257"/>
      <c r="R211" s="257"/>
      <c r="S211" s="257"/>
      <c r="T211" s="257"/>
      <c r="U211" s="257"/>
      <c r="V211" s="257"/>
      <c r="W211" s="257"/>
    </row>
    <row r="212" spans="1:23">
      <c r="A212" s="265"/>
      <c r="B212" s="257"/>
      <c r="C212" s="257"/>
      <c r="D212" s="257"/>
      <c r="E212" s="257"/>
      <c r="F212" s="257"/>
      <c r="G212" s="257"/>
      <c r="H212" s="257"/>
      <c r="I212" s="257"/>
      <c r="J212" s="257"/>
      <c r="K212" s="257"/>
      <c r="L212" s="257"/>
      <c r="M212" s="257"/>
      <c r="N212" s="156"/>
      <c r="O212" s="257"/>
      <c r="P212" s="61"/>
      <c r="Q212" s="257"/>
      <c r="R212" s="257"/>
      <c r="S212" s="257"/>
      <c r="T212" s="257"/>
      <c r="U212" s="257"/>
      <c r="V212" s="257"/>
      <c r="W212" s="257"/>
    </row>
    <row r="213" spans="1:23">
      <c r="A213" s="265"/>
      <c r="B213" s="257"/>
      <c r="C213" s="257"/>
      <c r="D213" s="257"/>
      <c r="E213" s="257"/>
      <c r="F213" s="257"/>
      <c r="G213" s="257"/>
      <c r="H213" s="257"/>
      <c r="I213" s="257"/>
      <c r="J213" s="257"/>
      <c r="K213" s="257"/>
      <c r="L213" s="257"/>
      <c r="M213" s="257"/>
      <c r="N213" s="156"/>
      <c r="O213" s="257"/>
      <c r="P213" s="61"/>
      <c r="Q213" s="257"/>
      <c r="R213" s="257"/>
      <c r="S213" s="257"/>
      <c r="T213" s="257"/>
      <c r="U213" s="257"/>
      <c r="V213" s="257"/>
      <c r="W213" s="257"/>
    </row>
    <row r="214" spans="1:23">
      <c r="A214" s="265"/>
      <c r="B214" s="257"/>
      <c r="C214" s="257"/>
      <c r="D214" s="257"/>
      <c r="E214" s="257"/>
      <c r="F214" s="257"/>
      <c r="G214" s="257"/>
      <c r="H214" s="257"/>
      <c r="I214" s="257"/>
      <c r="J214" s="257"/>
      <c r="K214" s="257"/>
      <c r="L214" s="257"/>
      <c r="M214" s="257"/>
      <c r="N214" s="156"/>
      <c r="O214" s="257"/>
      <c r="P214" s="61"/>
      <c r="Q214" s="257"/>
      <c r="R214" s="257"/>
      <c r="S214" s="257"/>
      <c r="T214" s="257"/>
      <c r="U214" s="257"/>
      <c r="V214" s="257"/>
      <c r="W214" s="257"/>
    </row>
    <row r="215" spans="1:23">
      <c r="A215" s="265"/>
      <c r="B215" s="257"/>
      <c r="C215" s="257"/>
      <c r="D215" s="257"/>
      <c r="E215" s="257"/>
      <c r="F215" s="257"/>
      <c r="G215" s="257"/>
      <c r="H215" s="257"/>
      <c r="I215" s="257"/>
      <c r="J215" s="257"/>
      <c r="K215" s="257"/>
      <c r="L215" s="257"/>
      <c r="M215" s="257"/>
      <c r="N215" s="156"/>
      <c r="O215" s="257"/>
      <c r="P215" s="61"/>
      <c r="Q215" s="257"/>
      <c r="R215" s="257"/>
      <c r="S215" s="257"/>
      <c r="T215" s="257"/>
      <c r="U215" s="257"/>
      <c r="V215" s="257"/>
      <c r="W215" s="257"/>
    </row>
    <row r="216" spans="1:23">
      <c r="A216" s="265"/>
      <c r="B216" s="257"/>
      <c r="C216" s="257"/>
      <c r="D216" s="257"/>
      <c r="E216" s="257"/>
      <c r="F216" s="257"/>
      <c r="G216" s="257"/>
      <c r="H216" s="257"/>
      <c r="I216" s="257"/>
      <c r="J216" s="257"/>
      <c r="K216" s="257"/>
      <c r="L216" s="257"/>
      <c r="M216" s="257"/>
      <c r="N216" s="156"/>
      <c r="O216" s="257"/>
      <c r="P216" s="61"/>
      <c r="Q216" s="257"/>
      <c r="R216" s="257"/>
      <c r="S216" s="257"/>
      <c r="T216" s="257"/>
      <c r="U216" s="257"/>
      <c r="V216" s="257"/>
      <c r="W216" s="257"/>
    </row>
    <row r="217" spans="1:23">
      <c r="A217" s="265"/>
      <c r="B217" s="257"/>
      <c r="C217" s="257"/>
      <c r="D217" s="257"/>
      <c r="E217" s="257"/>
      <c r="F217" s="257"/>
      <c r="G217" s="257"/>
      <c r="H217" s="257"/>
      <c r="I217" s="257"/>
      <c r="J217" s="257"/>
      <c r="K217" s="257"/>
      <c r="L217" s="257"/>
      <c r="M217" s="257"/>
      <c r="N217" s="156"/>
      <c r="O217" s="257"/>
      <c r="P217" s="61"/>
      <c r="Q217" s="257"/>
      <c r="R217" s="257"/>
      <c r="S217" s="257"/>
      <c r="T217" s="257"/>
      <c r="U217" s="257"/>
      <c r="V217" s="257"/>
      <c r="W217" s="257"/>
    </row>
    <row r="218" spans="1:23">
      <c r="A218" s="265"/>
      <c r="B218" s="257"/>
      <c r="C218" s="257"/>
      <c r="D218" s="257"/>
      <c r="E218" s="257"/>
      <c r="F218" s="257"/>
      <c r="G218" s="257"/>
      <c r="H218" s="257"/>
      <c r="I218" s="257"/>
      <c r="J218" s="257"/>
      <c r="K218" s="257"/>
      <c r="L218" s="257"/>
      <c r="M218" s="257"/>
      <c r="N218" s="156"/>
      <c r="O218" s="257"/>
      <c r="P218" s="61"/>
      <c r="Q218" s="257"/>
      <c r="R218" s="257"/>
      <c r="S218" s="257"/>
      <c r="T218" s="257"/>
      <c r="U218" s="257"/>
      <c r="V218" s="257"/>
      <c r="W218" s="257"/>
    </row>
    <row r="219" spans="1:23">
      <c r="A219" s="265"/>
      <c r="B219" s="257"/>
      <c r="C219" s="257"/>
      <c r="D219" s="257"/>
      <c r="E219" s="257"/>
      <c r="F219" s="257"/>
      <c r="G219" s="257"/>
      <c r="H219" s="257"/>
      <c r="I219" s="257"/>
      <c r="J219" s="257"/>
      <c r="K219" s="257"/>
      <c r="L219" s="257"/>
      <c r="M219" s="257"/>
      <c r="N219" s="156"/>
      <c r="O219" s="257"/>
      <c r="P219" s="61"/>
      <c r="Q219" s="257"/>
      <c r="R219" s="257"/>
      <c r="S219" s="257"/>
      <c r="T219" s="257"/>
      <c r="U219" s="257"/>
      <c r="V219" s="257"/>
      <c r="W219" s="257"/>
    </row>
    <row r="220" spans="1:23">
      <c r="A220" s="265"/>
      <c r="B220" s="257"/>
      <c r="C220" s="257"/>
      <c r="D220" s="257"/>
      <c r="E220" s="257"/>
      <c r="F220" s="257"/>
      <c r="G220" s="257"/>
      <c r="H220" s="257"/>
      <c r="I220" s="257"/>
      <c r="J220" s="257"/>
      <c r="K220" s="257"/>
      <c r="L220" s="257"/>
      <c r="M220" s="257"/>
      <c r="N220" s="156"/>
      <c r="O220" s="257"/>
      <c r="P220" s="61"/>
      <c r="Q220" s="257"/>
      <c r="R220" s="257"/>
      <c r="S220" s="257"/>
      <c r="T220" s="257"/>
      <c r="U220" s="257"/>
      <c r="V220" s="257"/>
      <c r="W220" s="257"/>
    </row>
    <row r="221" spans="1:23">
      <c r="A221" s="265"/>
      <c r="B221" s="257"/>
      <c r="C221" s="257"/>
      <c r="D221" s="257"/>
      <c r="E221" s="257"/>
      <c r="F221" s="257"/>
      <c r="G221" s="257"/>
      <c r="H221" s="257"/>
      <c r="I221" s="257"/>
      <c r="J221" s="257"/>
      <c r="K221" s="257"/>
      <c r="L221" s="257"/>
      <c r="M221" s="257"/>
      <c r="N221" s="156"/>
      <c r="O221" s="257"/>
      <c r="P221" s="61"/>
      <c r="Q221" s="257"/>
      <c r="R221" s="257"/>
      <c r="S221" s="257"/>
      <c r="T221" s="257"/>
      <c r="U221" s="257"/>
      <c r="V221" s="257"/>
      <c r="W221" s="257"/>
    </row>
    <row r="222" spans="1:23">
      <c r="A222" s="265"/>
      <c r="B222" s="257"/>
      <c r="C222" s="257"/>
      <c r="D222" s="257"/>
      <c r="E222" s="257"/>
      <c r="F222" s="257"/>
      <c r="G222" s="257"/>
      <c r="H222" s="257"/>
      <c r="I222" s="257"/>
      <c r="J222" s="257"/>
      <c r="K222" s="257"/>
      <c r="L222" s="257"/>
      <c r="M222" s="257"/>
      <c r="N222" s="156"/>
      <c r="O222" s="257"/>
      <c r="P222" s="61"/>
      <c r="Q222" s="257"/>
      <c r="R222" s="257"/>
      <c r="S222" s="257"/>
      <c r="T222" s="257"/>
      <c r="U222" s="257"/>
      <c r="V222" s="257"/>
      <c r="W222" s="257"/>
    </row>
    <row r="223" spans="1:23">
      <c r="A223" s="265"/>
      <c r="B223" s="257"/>
      <c r="C223" s="257"/>
      <c r="D223" s="257"/>
      <c r="E223" s="257"/>
      <c r="F223" s="257"/>
      <c r="G223" s="257"/>
      <c r="H223" s="257"/>
      <c r="I223" s="257"/>
      <c r="J223" s="257"/>
      <c r="K223" s="257"/>
      <c r="L223" s="257"/>
      <c r="M223" s="257"/>
      <c r="N223" s="156"/>
      <c r="O223" s="257"/>
      <c r="P223" s="61"/>
      <c r="Q223" s="257"/>
      <c r="R223" s="257"/>
      <c r="S223" s="257"/>
      <c r="T223" s="257"/>
      <c r="U223" s="257"/>
      <c r="V223" s="257"/>
      <c r="W223" s="257"/>
    </row>
    <row r="224" spans="1:23">
      <c r="A224" s="265"/>
      <c r="B224" s="257"/>
      <c r="C224" s="257"/>
      <c r="D224" s="257"/>
      <c r="E224" s="257"/>
      <c r="F224" s="257"/>
      <c r="G224" s="257"/>
      <c r="H224" s="257"/>
      <c r="I224" s="257"/>
      <c r="J224" s="257"/>
      <c r="K224" s="257"/>
      <c r="L224" s="257"/>
      <c r="M224" s="257"/>
      <c r="N224" s="156"/>
      <c r="O224" s="257"/>
      <c r="P224" s="61"/>
      <c r="Q224" s="257"/>
      <c r="R224" s="257"/>
      <c r="S224" s="257"/>
      <c r="T224" s="257"/>
      <c r="U224" s="257"/>
      <c r="V224" s="257"/>
      <c r="W224" s="257"/>
    </row>
    <row r="225" spans="1:23">
      <c r="A225" s="265"/>
      <c r="B225" s="257"/>
      <c r="C225" s="257"/>
      <c r="D225" s="257"/>
      <c r="E225" s="257"/>
      <c r="F225" s="257"/>
      <c r="G225" s="257"/>
      <c r="H225" s="257"/>
      <c r="I225" s="257"/>
      <c r="J225" s="257"/>
      <c r="K225" s="257"/>
      <c r="L225" s="257"/>
      <c r="M225" s="257"/>
      <c r="N225" s="156"/>
      <c r="O225" s="257"/>
      <c r="P225" s="61"/>
      <c r="Q225" s="257"/>
      <c r="R225" s="257"/>
      <c r="S225" s="257"/>
      <c r="T225" s="257"/>
      <c r="U225" s="257"/>
      <c r="V225" s="257"/>
      <c r="W225" s="257"/>
    </row>
    <row r="226" spans="1:23">
      <c r="A226" s="265"/>
      <c r="B226" s="257"/>
      <c r="C226" s="257"/>
      <c r="D226" s="257"/>
      <c r="E226" s="257"/>
      <c r="F226" s="257"/>
      <c r="G226" s="257"/>
      <c r="H226" s="257"/>
      <c r="I226" s="257"/>
      <c r="J226" s="257"/>
      <c r="K226" s="257"/>
      <c r="L226" s="257"/>
      <c r="M226" s="257"/>
      <c r="N226" s="156"/>
      <c r="O226" s="257"/>
      <c r="P226" s="61"/>
      <c r="Q226" s="257"/>
      <c r="R226" s="257"/>
      <c r="S226" s="257"/>
      <c r="T226" s="257"/>
      <c r="U226" s="257"/>
      <c r="V226" s="257"/>
      <c r="W226" s="257"/>
    </row>
  </sheetData>
  <sheetProtection formatCells="0" formatColumns="0" formatRows="0"/>
  <mergeCells count="26">
    <mergeCell ref="AA4:AA5"/>
    <mergeCell ref="Y4:Y5"/>
    <mergeCell ref="Z4:Z5"/>
    <mergeCell ref="A115:J115"/>
    <mergeCell ref="R4:R5"/>
    <mergeCell ref="T4:T5"/>
    <mergeCell ref="U4:U5"/>
    <mergeCell ref="S4:S5"/>
    <mergeCell ref="W4:W5"/>
    <mergeCell ref="V4:V5"/>
    <mergeCell ref="A108:J108"/>
    <mergeCell ref="L4:L5"/>
    <mergeCell ref="M4:M5"/>
    <mergeCell ref="N4:N5"/>
    <mergeCell ref="O4:O5"/>
    <mergeCell ref="P4:P5"/>
    <mergeCell ref="Q4:Q5"/>
    <mergeCell ref="I3:K3"/>
    <mergeCell ref="A4:A5"/>
    <mergeCell ref="B4:B5"/>
    <mergeCell ref="C4:C5"/>
    <mergeCell ref="D4:D5"/>
    <mergeCell ref="E4:E5"/>
    <mergeCell ref="F4:F5"/>
    <mergeCell ref="G4:G5"/>
    <mergeCell ref="H4:K4"/>
  </mergeCells>
  <pageMargins left="0.51181102362204722" right="0.51181102362204722" top="0.78740157480314965" bottom="0.78740157480314965" header="0.31496062992125984" footer="0.31496062992125984"/>
  <pageSetup paperSize="9" pageOrder="overThenDown" orientation="landscape" r:id="rId1"/>
  <rowBreaks count="1" manualBreakCount="1">
    <brk id="27" max="16383" man="1"/>
  </rowBreaks>
  <extLst>
    <ext xmlns:x14="http://schemas.microsoft.com/office/spreadsheetml/2009/9/main" uri="{78C0D931-6437-407d-A8EE-F0AAD7539E65}">
      <x14:conditionalFormattings>
        <x14:conditionalFormatting xmlns:xm="http://schemas.microsoft.com/office/excel/2006/main">
          <x14:cfRule type="expression" priority="3" id="{2198FD7D-4E5E-4A13-AF09-FC359C6B95E6}">
            <xm:f>(AND(Darlehen!H40&gt;0,N29=0))</xm:f>
            <x14:dxf>
              <font>
                <color rgb="FFFF0000"/>
              </font>
            </x14:dxf>
          </x14:cfRule>
          <xm:sqref>V29:V36</xm:sqref>
        </x14:conditionalFormatting>
        <x14:conditionalFormatting xmlns:xm="http://schemas.microsoft.com/office/excel/2006/main">
          <x14:cfRule type="expression" priority="2" id="{EB0C236B-90F1-4D30-9BA5-96EA6D951AF6}">
            <xm:f>(AND(Darlehen!H128&gt;0,N74=0))</xm:f>
            <x14:dxf>
              <font>
                <color rgb="FFFF0000"/>
              </font>
            </x14:dxf>
          </x14:cfRule>
          <xm:sqref>V74:V82</xm:sqref>
        </x14:conditionalFormatting>
        <x14:conditionalFormatting xmlns:xm="http://schemas.microsoft.com/office/excel/2006/main">
          <x14:cfRule type="expression" priority="6" id="{2198FD7D-4E5E-4A13-AF09-FC359C6B95E6}">
            <xm:f>(AND(Darlehen!H7&gt;0,N8=0))</xm:f>
            <x14:dxf>
              <font>
                <color rgb="FFFF0000"/>
              </font>
            </x14:dxf>
          </x14:cfRule>
          <xm:sqref>V8:V27</xm:sqref>
        </x14:conditionalFormatting>
        <x14:conditionalFormatting xmlns:xm="http://schemas.microsoft.com/office/excel/2006/main">
          <x14:cfRule type="expression" priority="11" id="{EB0C236B-90F1-4D30-9BA5-96EA6D951AF6}">
            <xm:f>(AND(Darlehen!H110&gt;0,N64=0))</xm:f>
            <x14:dxf>
              <font>
                <color rgb="FFFF0000"/>
              </font>
            </x14:dxf>
          </x14:cfRule>
          <xm:sqref>V83:V87 V64:V72</xm:sqref>
        </x14:conditionalFormatting>
        <x14:conditionalFormatting xmlns:xm="http://schemas.microsoft.com/office/excel/2006/main">
          <x14:cfRule type="expression" priority="17" id="{EB0C236B-90F1-4D30-9BA5-96EA6D951AF6}">
            <xm:f>(AND(Darlehen!H72&gt;0,N39=0))</xm:f>
            <x14:dxf>
              <font>
                <color rgb="FFFF0000"/>
              </font>
            </x14:dxf>
          </x14:cfRule>
          <xm:sqref>V39:V63</xm:sqref>
        </x14:conditionalFormatting>
        <x14:conditionalFormatting xmlns:xm="http://schemas.microsoft.com/office/excel/2006/main">
          <x14:cfRule type="expression" priority="31" id="{EB0C236B-90F1-4D30-9BA5-96EA6D951AF6}">
            <xm:f>(AND(Darlehen!H130&gt;0,N88=0))</xm:f>
            <x14:dxf>
              <font>
                <color rgb="FFFF0000"/>
              </font>
            </x14:dxf>
          </x14:cfRule>
          <xm:sqref>V88:V103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09B61-59AB-4663-9517-0F9C03842AD5}">
  <sheetPr codeName="Tabelle10">
    <tabColor rgb="FFFFFF00"/>
  </sheetPr>
  <dimension ref="A1:IO77"/>
  <sheetViews>
    <sheetView zoomScaleNormal="100" workbookViewId="0">
      <pane ySplit="8" topLeftCell="A9" activePane="bottomLeft" state="frozen"/>
      <selection pane="bottomLeft" activeCell="J67" sqref="J67"/>
    </sheetView>
  </sheetViews>
  <sheetFormatPr baseColWidth="10" defaultRowHeight="15"/>
  <cols>
    <col min="1" max="1" width="38.28515625" style="279" customWidth="1"/>
    <col min="2" max="2" width="16" style="279" customWidth="1"/>
    <col min="3" max="3" width="13.5703125" style="279" customWidth="1"/>
    <col min="4" max="4" width="16.7109375" style="279" customWidth="1"/>
    <col min="5" max="6" width="17.42578125" style="41" customWidth="1"/>
    <col min="8" max="8" width="11.5703125" style="41"/>
    <col min="9" max="10" width="15.28515625" style="41" customWidth="1"/>
  </cols>
  <sheetData>
    <row r="1" spans="1:249">
      <c r="A1" s="283" t="str">
        <f>+Basis!A1</f>
        <v>Stand: 26.03.2024</v>
      </c>
      <c r="B1" s="283"/>
      <c r="C1" s="283"/>
      <c r="D1" s="283"/>
      <c r="E1" s="260"/>
    </row>
    <row r="2" spans="1:249">
      <c r="A2" s="284" t="str">
        <f>"AZ: "&amp; Basis!B4</f>
        <v xml:space="preserve">AZ: </v>
      </c>
      <c r="B2" s="285"/>
      <c r="C2" s="285"/>
      <c r="D2" s="285"/>
      <c r="E2" s="260"/>
    </row>
    <row r="3" spans="1:249">
      <c r="A3" s="286" t="s">
        <v>581</v>
      </c>
      <c r="B3" s="286"/>
      <c r="C3" s="286"/>
      <c r="D3" s="286"/>
    </row>
    <row r="4" spans="1:249">
      <c r="A4" s="286"/>
      <c r="B4" s="286"/>
      <c r="C4" s="286"/>
      <c r="D4" s="286"/>
    </row>
    <row r="5" spans="1:249" ht="14.45" customHeight="1">
      <c r="A5" s="1348" t="s">
        <v>635</v>
      </c>
      <c r="B5" s="1348"/>
      <c r="C5" s="1348"/>
      <c r="D5" s="1348"/>
      <c r="E5" s="1348"/>
      <c r="F5" s="1348"/>
    </row>
    <row r="6" spans="1:249" ht="15.75" thickBot="1">
      <c r="A6" s="265"/>
      <c r="B6" s="265"/>
      <c r="C6" s="265"/>
      <c r="D6" s="265"/>
      <c r="E6" s="155"/>
      <c r="F6" s="155"/>
    </row>
    <row r="7" spans="1:249" s="308" customFormat="1" ht="60.75" customHeight="1" thickBot="1">
      <c r="A7" s="1349"/>
      <c r="B7" s="1351" t="s">
        <v>582</v>
      </c>
      <c r="C7" s="1351" t="s">
        <v>318</v>
      </c>
      <c r="D7" s="1351" t="s">
        <v>319</v>
      </c>
      <c r="E7" s="1353" t="s">
        <v>328</v>
      </c>
      <c r="F7" s="1354"/>
      <c r="G7" s="306"/>
      <c r="H7" s="306"/>
      <c r="I7" s="306"/>
      <c r="J7" s="306"/>
      <c r="K7" s="307"/>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49"/>
      <c r="BA7" s="249"/>
      <c r="BB7" s="249"/>
      <c r="BC7" s="249"/>
      <c r="BD7" s="249"/>
      <c r="BE7" s="249"/>
      <c r="BF7" s="249"/>
      <c r="BG7" s="249"/>
      <c r="BH7" s="249"/>
      <c r="BI7" s="249"/>
      <c r="BJ7" s="249"/>
      <c r="BK7" s="249"/>
      <c r="BL7" s="249"/>
      <c r="BM7" s="249"/>
      <c r="BN7" s="249"/>
      <c r="BO7" s="249"/>
      <c r="BP7" s="249"/>
      <c r="BQ7" s="249"/>
      <c r="BR7" s="249"/>
      <c r="BS7" s="249"/>
      <c r="BT7" s="249"/>
      <c r="BU7" s="249"/>
      <c r="BV7" s="249"/>
      <c r="BW7" s="249"/>
      <c r="BX7" s="249"/>
      <c r="BY7" s="249"/>
      <c r="BZ7" s="249"/>
      <c r="CA7" s="249"/>
      <c r="CB7" s="249"/>
      <c r="CC7" s="249"/>
      <c r="CD7" s="249"/>
      <c r="CE7" s="249"/>
      <c r="CF7" s="249"/>
      <c r="CG7" s="249"/>
      <c r="CH7" s="249"/>
      <c r="CI7" s="249"/>
      <c r="CJ7" s="249"/>
      <c r="CK7" s="249"/>
      <c r="CL7" s="249"/>
      <c r="CM7" s="249"/>
      <c r="CN7" s="249"/>
      <c r="CO7" s="249"/>
      <c r="CP7" s="249"/>
      <c r="CQ7" s="249"/>
      <c r="CR7" s="249"/>
      <c r="CS7" s="249"/>
      <c r="CT7" s="249"/>
      <c r="CU7" s="249"/>
      <c r="CV7" s="249"/>
      <c r="CW7" s="249"/>
      <c r="CX7" s="249"/>
      <c r="CY7" s="249"/>
      <c r="CZ7" s="249"/>
      <c r="DA7" s="249"/>
      <c r="DB7" s="249"/>
      <c r="DC7" s="249"/>
      <c r="DD7" s="249"/>
      <c r="DE7" s="249"/>
      <c r="DF7" s="249"/>
      <c r="DG7" s="249"/>
      <c r="DH7" s="249"/>
      <c r="DI7" s="249"/>
      <c r="DJ7" s="249"/>
      <c r="DK7" s="249"/>
      <c r="DL7" s="249"/>
      <c r="DM7" s="249"/>
      <c r="DN7" s="249"/>
      <c r="DO7" s="249"/>
      <c r="DP7" s="249"/>
      <c r="DQ7" s="249"/>
      <c r="DR7" s="249"/>
      <c r="DS7" s="249"/>
      <c r="DT7" s="249"/>
      <c r="DU7" s="249"/>
      <c r="DV7" s="249"/>
      <c r="DW7" s="249"/>
      <c r="DX7" s="249"/>
      <c r="DY7" s="249"/>
      <c r="DZ7" s="249"/>
      <c r="EA7" s="249"/>
      <c r="EB7" s="249"/>
      <c r="EC7" s="249"/>
      <c r="ED7" s="249"/>
      <c r="EE7" s="249"/>
      <c r="EF7" s="249"/>
      <c r="EG7" s="249"/>
      <c r="EH7" s="249"/>
      <c r="EI7" s="249"/>
      <c r="EJ7" s="249"/>
      <c r="EK7" s="249"/>
      <c r="EL7" s="249"/>
      <c r="EM7" s="249"/>
      <c r="EN7" s="249"/>
      <c r="EO7" s="249"/>
      <c r="EP7" s="249"/>
      <c r="EQ7" s="249"/>
      <c r="ER7" s="249"/>
      <c r="ES7" s="249"/>
      <c r="ET7" s="249"/>
      <c r="EU7" s="249"/>
      <c r="EV7" s="249"/>
      <c r="EW7" s="249"/>
      <c r="EX7" s="249"/>
      <c r="EY7" s="249"/>
      <c r="EZ7" s="249"/>
      <c r="FA7" s="249"/>
      <c r="FB7" s="249"/>
      <c r="FC7" s="249"/>
      <c r="FD7" s="249"/>
      <c r="FE7" s="249"/>
      <c r="FF7" s="249"/>
      <c r="FG7" s="249"/>
      <c r="FH7" s="249"/>
      <c r="FI7" s="249"/>
      <c r="FJ7" s="249"/>
      <c r="FK7" s="249"/>
      <c r="FL7" s="249"/>
      <c r="FM7" s="249"/>
      <c r="FN7" s="249"/>
      <c r="FO7" s="249"/>
      <c r="FP7" s="249"/>
      <c r="FQ7" s="249"/>
      <c r="FR7" s="249"/>
      <c r="FS7" s="249"/>
      <c r="FT7" s="249"/>
      <c r="FU7" s="249"/>
      <c r="FV7" s="249"/>
      <c r="FW7" s="249"/>
      <c r="FX7" s="249"/>
      <c r="FY7" s="249"/>
      <c r="FZ7" s="249"/>
      <c r="GA7" s="249"/>
      <c r="GB7" s="249"/>
      <c r="GC7" s="249"/>
      <c r="GD7" s="249"/>
      <c r="GE7" s="249"/>
      <c r="GF7" s="249"/>
      <c r="GG7" s="249"/>
      <c r="GH7" s="249"/>
      <c r="GI7" s="249"/>
      <c r="GJ7" s="249"/>
      <c r="GK7" s="249"/>
      <c r="GL7" s="249"/>
      <c r="GM7" s="249"/>
      <c r="GN7" s="249"/>
      <c r="GO7" s="249"/>
      <c r="GP7" s="249"/>
      <c r="GQ7" s="249"/>
      <c r="GR7" s="249"/>
      <c r="GS7" s="249"/>
      <c r="GT7" s="249"/>
      <c r="GU7" s="249"/>
      <c r="GV7" s="249"/>
      <c r="GW7" s="249"/>
      <c r="GX7" s="249"/>
      <c r="GY7" s="249"/>
      <c r="GZ7" s="249"/>
      <c r="HA7" s="249"/>
      <c r="HB7" s="249"/>
      <c r="HC7" s="249"/>
      <c r="HD7" s="249"/>
      <c r="HE7" s="249"/>
      <c r="HF7" s="249"/>
      <c r="HG7" s="249"/>
      <c r="HH7" s="249"/>
      <c r="HI7" s="249"/>
      <c r="HJ7" s="249"/>
      <c r="HK7" s="249"/>
      <c r="HL7" s="249"/>
      <c r="HM7" s="249"/>
      <c r="HN7" s="249"/>
      <c r="HO7" s="249"/>
      <c r="HP7" s="249"/>
      <c r="HQ7" s="249"/>
      <c r="HR7" s="249"/>
      <c r="HS7" s="249"/>
      <c r="HT7" s="249"/>
      <c r="HU7" s="249"/>
      <c r="HV7" s="249"/>
      <c r="HW7" s="249"/>
      <c r="HX7" s="249"/>
      <c r="HY7" s="249"/>
      <c r="HZ7" s="249"/>
      <c r="IA7" s="249"/>
      <c r="IB7" s="249"/>
      <c r="IC7" s="249"/>
      <c r="ID7" s="249"/>
      <c r="IE7" s="249"/>
      <c r="IF7" s="249"/>
      <c r="IG7" s="249"/>
      <c r="IH7" s="249"/>
      <c r="II7" s="249"/>
      <c r="IJ7" s="249"/>
      <c r="IK7" s="249"/>
      <c r="IL7" s="249"/>
      <c r="IM7" s="249"/>
      <c r="IN7" s="249"/>
      <c r="IO7" s="249"/>
    </row>
    <row r="8" spans="1:249" s="249" customFormat="1" ht="65.25" customHeight="1" thickBot="1">
      <c r="A8" s="1350"/>
      <c r="B8" s="1352"/>
      <c r="C8" s="1352"/>
      <c r="D8" s="1352"/>
      <c r="E8" s="266" t="s">
        <v>320</v>
      </c>
      <c r="F8" s="287" t="s">
        <v>321</v>
      </c>
      <c r="G8" s="306"/>
      <c r="H8" s="307"/>
    </row>
    <row r="9" spans="1:249" ht="15.75" thickBot="1">
      <c r="A9" s="288" t="s">
        <v>322</v>
      </c>
      <c r="B9" s="289"/>
      <c r="C9" s="289"/>
      <c r="D9" s="289"/>
      <c r="E9" s="290"/>
      <c r="F9" s="291"/>
      <c r="H9"/>
      <c r="I9"/>
      <c r="J9"/>
    </row>
    <row r="10" spans="1:249" ht="18">
      <c r="A10" s="1131">
        <v>1</v>
      </c>
      <c r="B10" s="292"/>
      <c r="C10" s="292"/>
      <c r="D10" s="292"/>
      <c r="E10" s="223"/>
      <c r="F10" s="293">
        <f t="shared" ref="F10:F21" si="0">E10*12</f>
        <v>0</v>
      </c>
      <c r="H10"/>
      <c r="I10"/>
      <c r="J10"/>
    </row>
    <row r="11" spans="1:249" ht="18">
      <c r="A11" s="1131">
        <f>Investdaten!A9</f>
        <v>2</v>
      </c>
      <c r="B11" s="292"/>
      <c r="C11" s="292"/>
      <c r="D11" s="292"/>
      <c r="E11" s="223"/>
      <c r="F11" s="293">
        <f t="shared" si="0"/>
        <v>0</v>
      </c>
      <c r="H11"/>
      <c r="I11"/>
      <c r="J11"/>
    </row>
    <row r="12" spans="1:249" ht="18">
      <c r="A12" s="1131">
        <f>Investdaten!A10</f>
        <v>3</v>
      </c>
      <c r="B12" s="292"/>
      <c r="C12" s="292"/>
      <c r="D12" s="292"/>
      <c r="E12" s="223"/>
      <c r="F12" s="293">
        <f t="shared" si="0"/>
        <v>0</v>
      </c>
      <c r="H12"/>
      <c r="I12"/>
      <c r="J12"/>
    </row>
    <row r="13" spans="1:249" ht="18">
      <c r="A13" s="1131">
        <f>Investdaten!A11</f>
        <v>4</v>
      </c>
      <c r="B13" s="292"/>
      <c r="C13" s="292"/>
      <c r="D13" s="292"/>
      <c r="E13" s="223"/>
      <c r="F13" s="293">
        <f t="shared" si="0"/>
        <v>0</v>
      </c>
      <c r="H13"/>
      <c r="I13"/>
      <c r="J13"/>
    </row>
    <row r="14" spans="1:249" ht="18">
      <c r="A14" s="1131">
        <f>Investdaten!A12</f>
        <v>5</v>
      </c>
      <c r="B14" s="292"/>
      <c r="C14" s="292"/>
      <c r="D14" s="292"/>
      <c r="E14" s="223"/>
      <c r="F14" s="293">
        <f t="shared" si="0"/>
        <v>0</v>
      </c>
      <c r="H14"/>
      <c r="I14"/>
      <c r="J14"/>
    </row>
    <row r="15" spans="1:249" ht="18">
      <c r="A15" s="1131">
        <f>Investdaten!A13</f>
        <v>6</v>
      </c>
      <c r="B15" s="292"/>
      <c r="C15" s="292"/>
      <c r="D15" s="292"/>
      <c r="E15" s="223"/>
      <c r="F15" s="293">
        <f t="shared" si="0"/>
        <v>0</v>
      </c>
      <c r="H15"/>
      <c r="I15"/>
      <c r="J15"/>
    </row>
    <row r="16" spans="1:249" ht="18">
      <c r="A16" s="1131">
        <f>Investdaten!A14</f>
        <v>7</v>
      </c>
      <c r="B16" s="292"/>
      <c r="C16" s="292"/>
      <c r="D16" s="292"/>
      <c r="E16" s="223"/>
      <c r="F16" s="293">
        <f t="shared" si="0"/>
        <v>0</v>
      </c>
      <c r="H16"/>
      <c r="I16"/>
      <c r="J16"/>
    </row>
    <row r="17" spans="1:10" ht="18">
      <c r="A17" s="1131">
        <f>Investdaten!A15</f>
        <v>8</v>
      </c>
      <c r="B17" s="295"/>
      <c r="C17" s="295"/>
      <c r="D17" s="295"/>
      <c r="E17" s="190"/>
      <c r="F17" s="296">
        <f t="shared" si="0"/>
        <v>0</v>
      </c>
      <c r="H17"/>
      <c r="I17"/>
      <c r="J17"/>
    </row>
    <row r="18" spans="1:10" ht="18">
      <c r="A18" s="1131">
        <f>Investdaten!A16</f>
        <v>9</v>
      </c>
      <c r="B18" s="295"/>
      <c r="C18" s="295"/>
      <c r="D18" s="295"/>
      <c r="E18" s="190"/>
      <c r="F18" s="296">
        <f t="shared" si="0"/>
        <v>0</v>
      </c>
      <c r="H18"/>
      <c r="I18"/>
      <c r="J18"/>
    </row>
    <row r="19" spans="1:10" ht="18">
      <c r="A19" s="1131">
        <f>Investdaten!A17</f>
        <v>10</v>
      </c>
      <c r="B19" s="295"/>
      <c r="C19" s="295"/>
      <c r="D19" s="295"/>
      <c r="E19" s="190"/>
      <c r="F19" s="296">
        <f t="shared" si="0"/>
        <v>0</v>
      </c>
      <c r="H19"/>
      <c r="I19"/>
      <c r="J19"/>
    </row>
    <row r="20" spans="1:10" ht="18">
      <c r="A20" s="1131">
        <f>Investdaten!A18</f>
        <v>11</v>
      </c>
      <c r="B20" s="295"/>
      <c r="C20" s="295"/>
      <c r="D20" s="295"/>
      <c r="E20" s="190"/>
      <c r="F20" s="296">
        <f t="shared" si="0"/>
        <v>0</v>
      </c>
      <c r="H20"/>
      <c r="I20"/>
      <c r="J20"/>
    </row>
    <row r="21" spans="1:10" ht="18.75" thickBot="1">
      <c r="A21" s="1131">
        <f>Investdaten!A19</f>
        <v>12</v>
      </c>
      <c r="B21" s="927"/>
      <c r="C21" s="927"/>
      <c r="D21" s="927"/>
      <c r="E21" s="986"/>
      <c r="F21" s="296">
        <f t="shared" si="0"/>
        <v>0</v>
      </c>
      <c r="H21"/>
      <c r="I21"/>
      <c r="J21"/>
    </row>
    <row r="22" spans="1:10" ht="16.5" thickTop="1" thickBot="1">
      <c r="A22" s="267" t="s">
        <v>573</v>
      </c>
      <c r="B22" s="297"/>
      <c r="C22" s="297"/>
      <c r="D22" s="297"/>
      <c r="E22" s="298"/>
      <c r="F22" s="299">
        <f>SUM(F10:F21)</f>
        <v>0</v>
      </c>
      <c r="H22"/>
      <c r="I22"/>
      <c r="J22"/>
    </row>
    <row r="23" spans="1:10" ht="15.75" thickBot="1">
      <c r="A23" s="248"/>
      <c r="B23" s="304"/>
      <c r="C23" s="304"/>
      <c r="D23" s="304"/>
      <c r="E23" s="1355"/>
      <c r="F23" s="1356"/>
      <c r="H23"/>
      <c r="I23"/>
      <c r="J23"/>
    </row>
    <row r="24" spans="1:10" ht="15.75" thickBot="1">
      <c r="A24" s="288" t="s">
        <v>323</v>
      </c>
      <c r="B24" s="289"/>
      <c r="C24" s="289"/>
      <c r="D24" s="289"/>
      <c r="E24" s="300"/>
      <c r="F24" s="287"/>
      <c r="H24"/>
      <c r="I24"/>
      <c r="J24"/>
    </row>
    <row r="25" spans="1:10" ht="18">
      <c r="A25" s="1131">
        <f t="shared" ref="A25:A33" si="1">A10</f>
        <v>1</v>
      </c>
      <c r="B25" s="292"/>
      <c r="C25" s="292"/>
      <c r="D25" s="292"/>
      <c r="E25" s="301"/>
      <c r="F25" s="293">
        <f>E25*12</f>
        <v>0</v>
      </c>
      <c r="H25"/>
      <c r="I25"/>
      <c r="J25"/>
    </row>
    <row r="26" spans="1:10" ht="18">
      <c r="A26" s="1131">
        <f t="shared" si="1"/>
        <v>2</v>
      </c>
      <c r="B26" s="292"/>
      <c r="C26" s="292"/>
      <c r="D26" s="292"/>
      <c r="E26" s="301"/>
      <c r="F26" s="293">
        <f t="shared" ref="F26:F32" si="2">E26*12</f>
        <v>0</v>
      </c>
      <c r="H26"/>
      <c r="I26"/>
      <c r="J26"/>
    </row>
    <row r="27" spans="1:10" ht="18">
      <c r="A27" s="1131">
        <f t="shared" si="1"/>
        <v>3</v>
      </c>
      <c r="B27" s="292"/>
      <c r="C27" s="292"/>
      <c r="D27" s="292"/>
      <c r="E27" s="301"/>
      <c r="F27" s="293">
        <f t="shared" si="2"/>
        <v>0</v>
      </c>
      <c r="H27"/>
      <c r="I27"/>
      <c r="J27"/>
    </row>
    <row r="28" spans="1:10" ht="18">
      <c r="A28" s="1131">
        <f t="shared" si="1"/>
        <v>4</v>
      </c>
      <c r="B28" s="292"/>
      <c r="C28" s="292"/>
      <c r="D28" s="292"/>
      <c r="E28" s="301"/>
      <c r="F28" s="293">
        <f t="shared" si="2"/>
        <v>0</v>
      </c>
      <c r="H28"/>
      <c r="I28"/>
      <c r="J28"/>
    </row>
    <row r="29" spans="1:10" ht="18">
      <c r="A29" s="1131">
        <f t="shared" si="1"/>
        <v>5</v>
      </c>
      <c r="B29" s="292"/>
      <c r="C29" s="292"/>
      <c r="D29" s="292"/>
      <c r="E29" s="301"/>
      <c r="F29" s="293">
        <f t="shared" si="2"/>
        <v>0</v>
      </c>
      <c r="H29"/>
      <c r="I29"/>
      <c r="J29"/>
    </row>
    <row r="30" spans="1:10" ht="18">
      <c r="A30" s="1131">
        <f t="shared" si="1"/>
        <v>6</v>
      </c>
      <c r="B30" s="292"/>
      <c r="C30" s="292"/>
      <c r="D30" s="292"/>
      <c r="E30" s="301"/>
      <c r="F30" s="293">
        <f t="shared" si="2"/>
        <v>0</v>
      </c>
      <c r="H30"/>
      <c r="I30"/>
      <c r="J30"/>
    </row>
    <row r="31" spans="1:10" ht="18">
      <c r="A31" s="1131">
        <f t="shared" si="1"/>
        <v>7</v>
      </c>
      <c r="B31" s="292"/>
      <c r="C31" s="292"/>
      <c r="D31" s="292"/>
      <c r="E31" s="301"/>
      <c r="F31" s="293">
        <f t="shared" si="2"/>
        <v>0</v>
      </c>
      <c r="H31"/>
      <c r="I31"/>
      <c r="J31"/>
    </row>
    <row r="32" spans="1:10" ht="18">
      <c r="A32" s="1131">
        <f t="shared" si="1"/>
        <v>8</v>
      </c>
      <c r="B32" s="292"/>
      <c r="C32" s="292"/>
      <c r="D32" s="292"/>
      <c r="E32" s="301"/>
      <c r="F32" s="293">
        <f t="shared" si="2"/>
        <v>0</v>
      </c>
      <c r="H32"/>
      <c r="I32"/>
      <c r="J32"/>
    </row>
    <row r="33" spans="1:10" ht="18">
      <c r="A33" s="1132">
        <f t="shared" si="1"/>
        <v>9</v>
      </c>
      <c r="B33" s="295"/>
      <c r="C33" s="295"/>
      <c r="D33" s="295"/>
      <c r="E33" s="302"/>
      <c r="F33" s="296">
        <f t="shared" ref="F33:F36" si="3">E33*12</f>
        <v>0</v>
      </c>
      <c r="H33"/>
      <c r="I33"/>
      <c r="J33"/>
    </row>
    <row r="34" spans="1:10" ht="18">
      <c r="A34" s="1134">
        <f t="shared" ref="A34:A36" si="4">A19</f>
        <v>10</v>
      </c>
      <c r="B34" s="966"/>
      <c r="C34" s="966"/>
      <c r="D34" s="966"/>
      <c r="E34" s="967"/>
      <c r="F34" s="968">
        <f t="shared" si="3"/>
        <v>0</v>
      </c>
      <c r="H34"/>
      <c r="I34"/>
      <c r="J34"/>
    </row>
    <row r="35" spans="1:10" ht="18">
      <c r="A35" s="1134">
        <f t="shared" si="4"/>
        <v>11</v>
      </c>
      <c r="B35" s="966"/>
      <c r="C35" s="966"/>
      <c r="D35" s="966"/>
      <c r="E35" s="967"/>
      <c r="F35" s="968">
        <f t="shared" si="3"/>
        <v>0</v>
      </c>
      <c r="H35"/>
      <c r="I35"/>
      <c r="J35"/>
    </row>
    <row r="36" spans="1:10" ht="18.75" thickBot="1">
      <c r="A36" s="1133">
        <f t="shared" si="4"/>
        <v>12</v>
      </c>
      <c r="B36" s="927"/>
      <c r="C36" s="927"/>
      <c r="D36" s="927"/>
      <c r="E36" s="928"/>
      <c r="F36" s="929">
        <f t="shared" si="3"/>
        <v>0</v>
      </c>
      <c r="H36"/>
      <c r="I36"/>
      <c r="J36"/>
    </row>
    <row r="37" spans="1:10" ht="16.5" thickTop="1" thickBot="1">
      <c r="A37" s="267" t="s">
        <v>574</v>
      </c>
      <c r="B37" s="297"/>
      <c r="C37" s="297"/>
      <c r="D37" s="297"/>
      <c r="E37" s="298"/>
      <c r="F37" s="303">
        <f>SUM(F25:F36)</f>
        <v>0</v>
      </c>
      <c r="H37"/>
      <c r="I37"/>
      <c r="J37"/>
    </row>
    <row r="38" spans="1:10">
      <c r="A38" s="248"/>
      <c r="B38" s="304"/>
      <c r="C38" s="304"/>
      <c r="D38" s="304"/>
      <c r="E38" s="1355"/>
      <c r="F38" s="1356"/>
      <c r="H38"/>
      <c r="I38"/>
      <c r="J38"/>
    </row>
    <row r="39" spans="1:10">
      <c r="A39" s="1357" t="s">
        <v>636</v>
      </c>
      <c r="B39" s="1357"/>
      <c r="C39" s="1357"/>
      <c r="D39" s="1357"/>
      <c r="E39" s="1357"/>
      <c r="F39" s="1357"/>
      <c r="H39"/>
      <c r="I39"/>
      <c r="J39"/>
    </row>
    <row r="40" spans="1:10" ht="15.75" thickBot="1">
      <c r="A40" s="248"/>
      <c r="B40" s="304"/>
      <c r="C40" s="304"/>
      <c r="D40" s="304"/>
      <c r="E40" s="250"/>
      <c r="F40" s="305"/>
      <c r="H40"/>
      <c r="I40"/>
      <c r="J40"/>
    </row>
    <row r="41" spans="1:10" ht="15.75" thickBot="1">
      <c r="A41" s="288" t="s">
        <v>800</v>
      </c>
      <c r="B41" s="289"/>
      <c r="C41" s="289"/>
      <c r="D41" s="289"/>
      <c r="E41" s="300"/>
      <c r="F41" s="287"/>
      <c r="H41"/>
      <c r="I41"/>
      <c r="J41"/>
    </row>
    <row r="42" spans="1:10" ht="18">
      <c r="A42" s="294">
        <v>1</v>
      </c>
      <c r="B42" s="312"/>
      <c r="C42" s="312"/>
      <c r="D42" s="312"/>
      <c r="E42" s="190"/>
      <c r="F42" s="296">
        <f t="shared" ref="F42:F46" si="5">E42*12</f>
        <v>0</v>
      </c>
      <c r="G42" s="41"/>
      <c r="H42"/>
      <c r="I42"/>
      <c r="J42"/>
    </row>
    <row r="43" spans="1:10" ht="18">
      <c r="A43" s="294">
        <v>2</v>
      </c>
      <c r="B43" s="312"/>
      <c r="C43" s="312"/>
      <c r="D43" s="312"/>
      <c r="E43" s="190"/>
      <c r="F43" s="296">
        <f t="shared" si="5"/>
        <v>0</v>
      </c>
      <c r="G43" s="41"/>
      <c r="H43"/>
      <c r="I43"/>
      <c r="J43"/>
    </row>
    <row r="44" spans="1:10" ht="18">
      <c r="A44" s="294">
        <v>3</v>
      </c>
      <c r="B44" s="312"/>
      <c r="C44" s="312"/>
      <c r="D44" s="312"/>
      <c r="E44" s="190"/>
      <c r="F44" s="296">
        <f t="shared" si="5"/>
        <v>0</v>
      </c>
      <c r="G44" s="41"/>
      <c r="H44"/>
      <c r="I44"/>
      <c r="J44"/>
    </row>
    <row r="45" spans="1:10" ht="18">
      <c r="A45" s="294">
        <v>4</v>
      </c>
      <c r="B45" s="312"/>
      <c r="C45" s="312"/>
      <c r="D45" s="312"/>
      <c r="E45" s="190"/>
      <c r="F45" s="296">
        <f t="shared" si="5"/>
        <v>0</v>
      </c>
      <c r="G45" s="41"/>
      <c r="H45"/>
      <c r="I45"/>
      <c r="J45"/>
    </row>
    <row r="46" spans="1:10" ht="18.75" thickBot="1">
      <c r="A46" s="294">
        <v>5</v>
      </c>
      <c r="B46" s="312"/>
      <c r="C46" s="312"/>
      <c r="D46" s="312"/>
      <c r="E46" s="190"/>
      <c r="F46" s="296">
        <f t="shared" si="5"/>
        <v>0</v>
      </c>
      <c r="G46" s="41"/>
      <c r="H46"/>
      <c r="I46"/>
      <c r="J46"/>
    </row>
    <row r="47" spans="1:10" ht="16.5" thickTop="1" thickBot="1">
      <c r="A47" s="203" t="s">
        <v>573</v>
      </c>
      <c r="B47" s="313"/>
      <c r="C47" s="313"/>
      <c r="D47" s="313"/>
      <c r="E47" s="314"/>
      <c r="F47" s="299">
        <f>SUM(F42:F46)</f>
        <v>0</v>
      </c>
      <c r="G47" s="41"/>
      <c r="H47"/>
      <c r="I47"/>
      <c r="J47"/>
    </row>
    <row r="48" spans="1:10" ht="15.75" thickBot="1">
      <c r="A48" s="248"/>
      <c r="B48" s="304"/>
      <c r="C48" s="304"/>
      <c r="D48" s="304"/>
      <c r="E48" s="1355"/>
      <c r="F48" s="1356"/>
      <c r="G48" s="41"/>
      <c r="H48"/>
      <c r="I48"/>
      <c r="J48"/>
    </row>
    <row r="49" spans="1:10" ht="15.75" thickBot="1">
      <c r="A49" s="288" t="s">
        <v>575</v>
      </c>
      <c r="B49" s="289"/>
      <c r="C49" s="289"/>
      <c r="D49" s="289"/>
      <c r="E49" s="300"/>
      <c r="F49" s="287"/>
      <c r="H49"/>
      <c r="I49"/>
      <c r="J49"/>
    </row>
    <row r="50" spans="1:10" ht="18">
      <c r="A50" s="294">
        <v>1</v>
      </c>
      <c r="B50" s="316"/>
      <c r="C50" s="316"/>
      <c r="D50" s="316"/>
      <c r="E50" s="190"/>
      <c r="F50" s="296">
        <f t="shared" ref="F50:F54" si="6">E50*12</f>
        <v>0</v>
      </c>
      <c r="G50" s="41"/>
      <c r="H50"/>
      <c r="I50"/>
      <c r="J50"/>
    </row>
    <row r="51" spans="1:10" ht="18">
      <c r="A51" s="294">
        <v>2</v>
      </c>
      <c r="B51" s="316"/>
      <c r="C51" s="316"/>
      <c r="D51" s="316"/>
      <c r="E51" s="190"/>
      <c r="F51" s="296">
        <f t="shared" si="6"/>
        <v>0</v>
      </c>
      <c r="G51" s="41"/>
      <c r="H51"/>
      <c r="I51"/>
      <c r="J51"/>
    </row>
    <row r="52" spans="1:10" ht="18">
      <c r="A52" s="294">
        <v>3</v>
      </c>
      <c r="B52" s="316"/>
      <c r="C52" s="316"/>
      <c r="D52" s="316"/>
      <c r="E52" s="190"/>
      <c r="F52" s="296">
        <f t="shared" si="6"/>
        <v>0</v>
      </c>
      <c r="G52" s="41"/>
      <c r="H52"/>
      <c r="I52"/>
      <c r="J52"/>
    </row>
    <row r="53" spans="1:10" ht="18">
      <c r="A53" s="294">
        <v>4</v>
      </c>
      <c r="B53" s="316"/>
      <c r="C53" s="316"/>
      <c r="D53" s="316"/>
      <c r="E53" s="190"/>
      <c r="F53" s="296">
        <f t="shared" si="6"/>
        <v>0</v>
      </c>
      <c r="G53" s="41"/>
      <c r="H53"/>
      <c r="I53"/>
      <c r="J53"/>
    </row>
    <row r="54" spans="1:10" ht="18.75" thickBot="1">
      <c r="A54" s="294">
        <v>5</v>
      </c>
      <c r="B54" s="316"/>
      <c r="C54" s="316"/>
      <c r="D54" s="316"/>
      <c r="E54" s="190"/>
      <c r="F54" s="296">
        <f t="shared" si="6"/>
        <v>0</v>
      </c>
      <c r="G54" s="41"/>
      <c r="H54"/>
      <c r="I54"/>
      <c r="J54"/>
    </row>
    <row r="55" spans="1:10" ht="16.5" thickTop="1" thickBot="1">
      <c r="A55" s="203" t="s">
        <v>576</v>
      </c>
      <c r="B55" s="313"/>
      <c r="C55" s="313"/>
      <c r="D55" s="313"/>
      <c r="E55" s="314"/>
      <c r="F55" s="299">
        <f>SUM(F50:F54)</f>
        <v>0</v>
      </c>
      <c r="G55" s="41"/>
      <c r="H55"/>
      <c r="I55"/>
      <c r="J55"/>
    </row>
    <row r="56" spans="1:10" ht="15.75" thickBot="1">
      <c r="A56" s="248"/>
      <c r="B56" s="304"/>
      <c r="C56" s="304"/>
      <c r="D56" s="304"/>
      <c r="E56" s="1355"/>
      <c r="F56" s="1356"/>
      <c r="G56" s="41"/>
      <c r="H56"/>
      <c r="I56"/>
      <c r="J56"/>
    </row>
    <row r="57" spans="1:10">
      <c r="A57" s="309" t="s">
        <v>577</v>
      </c>
      <c r="B57" s="329"/>
      <c r="C57" s="329"/>
      <c r="D57" s="329"/>
      <c r="E57" s="330"/>
      <c r="F57" s="311"/>
      <c r="G57" s="41"/>
      <c r="H57"/>
      <c r="I57"/>
      <c r="J57"/>
    </row>
    <row r="58" spans="1:10" ht="18">
      <c r="A58" s="294">
        <v>1</v>
      </c>
      <c r="B58" s="316"/>
      <c r="C58" s="316"/>
      <c r="D58" s="316"/>
      <c r="E58" s="190"/>
      <c r="F58" s="296">
        <f t="shared" ref="F58:F62" si="7">E58*12</f>
        <v>0</v>
      </c>
      <c r="G58" s="41"/>
      <c r="H58"/>
      <c r="I58"/>
      <c r="J58"/>
    </row>
    <row r="59" spans="1:10" ht="18">
      <c r="A59" s="294">
        <v>2</v>
      </c>
      <c r="B59" s="316"/>
      <c r="C59" s="316"/>
      <c r="D59" s="316"/>
      <c r="E59" s="190"/>
      <c r="F59" s="296">
        <f t="shared" si="7"/>
        <v>0</v>
      </c>
      <c r="G59" s="41"/>
      <c r="H59"/>
      <c r="I59"/>
      <c r="J59"/>
    </row>
    <row r="60" spans="1:10" ht="18">
      <c r="A60" s="294">
        <v>3</v>
      </c>
      <c r="B60" s="316"/>
      <c r="C60" s="316"/>
      <c r="D60" s="316"/>
      <c r="E60" s="190"/>
      <c r="F60" s="296">
        <f t="shared" si="7"/>
        <v>0</v>
      </c>
      <c r="G60" s="41"/>
      <c r="H60"/>
      <c r="I60"/>
      <c r="J60"/>
    </row>
    <row r="61" spans="1:10" ht="18">
      <c r="A61" s="294">
        <v>4</v>
      </c>
      <c r="B61" s="316"/>
      <c r="C61" s="316"/>
      <c r="D61" s="316"/>
      <c r="E61" s="190"/>
      <c r="F61" s="296">
        <f t="shared" si="7"/>
        <v>0</v>
      </c>
      <c r="G61" s="41"/>
      <c r="H61"/>
      <c r="I61"/>
      <c r="J61"/>
    </row>
    <row r="62" spans="1:10" ht="18.75" thickBot="1">
      <c r="A62" s="294">
        <v>5</v>
      </c>
      <c r="B62" s="316"/>
      <c r="C62" s="316"/>
      <c r="D62" s="316"/>
      <c r="E62" s="190"/>
      <c r="F62" s="296">
        <f t="shared" si="7"/>
        <v>0</v>
      </c>
      <c r="G62" s="41"/>
      <c r="H62"/>
      <c r="I62"/>
      <c r="J62"/>
    </row>
    <row r="63" spans="1:10" ht="16.5" thickTop="1" thickBot="1">
      <c r="A63" s="203" t="s">
        <v>578</v>
      </c>
      <c r="B63" s="313"/>
      <c r="C63" s="313"/>
      <c r="D63" s="313"/>
      <c r="E63" s="314"/>
      <c r="F63" s="299">
        <f>SUM(F58:F62)</f>
        <v>0</v>
      </c>
      <c r="G63" s="41"/>
      <c r="H63" s="1"/>
      <c r="I63"/>
      <c r="J63"/>
    </row>
    <row r="64" spans="1:10" ht="15.75" thickBot="1">
      <c r="A64" s="317"/>
      <c r="B64" s="318"/>
      <c r="C64" s="318"/>
      <c r="D64" s="318"/>
      <c r="E64" s="319"/>
      <c r="F64" s="320"/>
      <c r="G64" s="924"/>
      <c r="H64" s="752"/>
    </row>
    <row r="65" spans="1:10" ht="45" customHeight="1">
      <c r="A65" s="205" t="s">
        <v>579</v>
      </c>
      <c r="B65" s="310"/>
      <c r="C65" s="310"/>
      <c r="D65" s="310"/>
      <c r="E65" s="315"/>
      <c r="F65" s="195"/>
      <c r="G65" s="923" t="s">
        <v>324</v>
      </c>
      <c r="H65" s="477">
        <f>+Basis!B3</f>
        <v>2024</v>
      </c>
      <c r="I65" s="926">
        <f>VLOOKUP(H65,Berechnungsdaten!$B$11:$C$75,2,0)</f>
        <v>147.80000000000001</v>
      </c>
      <c r="J65" s="321" t="s">
        <v>637</v>
      </c>
    </row>
    <row r="66" spans="1:10">
      <c r="A66" s="205"/>
      <c r="B66" s="310"/>
      <c r="C66" s="310"/>
      <c r="D66" s="310"/>
      <c r="E66" s="315"/>
      <c r="F66" s="195"/>
      <c r="G66" s="322"/>
      <c r="H66" s="323" t="s">
        <v>325</v>
      </c>
      <c r="I66" s="925" t="s">
        <v>326</v>
      </c>
      <c r="J66" s="324" t="s">
        <v>327</v>
      </c>
    </row>
    <row r="67" spans="1:10" ht="18">
      <c r="A67" s="294">
        <v>1</v>
      </c>
      <c r="B67" s="316"/>
      <c r="C67" s="316"/>
      <c r="D67" s="316"/>
      <c r="E67" s="190"/>
      <c r="F67" s="207">
        <f t="shared" ref="F67:F76" si="8">E67*12</f>
        <v>0</v>
      </c>
      <c r="G67" s="325"/>
      <c r="H67" s="670"/>
      <c r="I67" s="296" t="str">
        <f>IF(H67&lt;&gt;"",VLOOKUP(H67,Berechnungsdaten!$B$11:$C$78,2,TRUE),"")</f>
        <v/>
      </c>
      <c r="J67" s="922">
        <f>IF(H67=0,0,(G67*$I$65/I67)*Berechnungsdaten!$W$10)</f>
        <v>0</v>
      </c>
    </row>
    <row r="68" spans="1:10" ht="18">
      <c r="A68" s="294">
        <v>2</v>
      </c>
      <c r="B68" s="316"/>
      <c r="C68" s="316"/>
      <c r="D68" s="316"/>
      <c r="E68" s="190"/>
      <c r="F68" s="207">
        <f t="shared" si="8"/>
        <v>0</v>
      </c>
      <c r="G68" s="325"/>
      <c r="H68" s="670"/>
      <c r="I68" s="296" t="str">
        <f>IF(H68&lt;&gt;"",VLOOKUP(H68,Berechnungsdaten!$B$11:$C$78,2,TRUE),"")</f>
        <v/>
      </c>
      <c r="J68" s="922">
        <f>IF(H68=0,0,(G68*$I$65/I68)*Berechnungsdaten!$W$10)</f>
        <v>0</v>
      </c>
    </row>
    <row r="69" spans="1:10" ht="18">
      <c r="A69" s="294">
        <v>3</v>
      </c>
      <c r="B69" s="316"/>
      <c r="C69" s="316"/>
      <c r="D69" s="316"/>
      <c r="E69" s="190"/>
      <c r="F69" s="207">
        <f t="shared" si="8"/>
        <v>0</v>
      </c>
      <c r="G69" s="325"/>
      <c r="H69" s="670"/>
      <c r="I69" s="296" t="str">
        <f>IF(H69&lt;&gt;"",VLOOKUP(H69,Berechnungsdaten!$B$11:$C$78,2,TRUE),"")</f>
        <v/>
      </c>
      <c r="J69" s="922">
        <f>IF(H69=0,0,(G69*$I$65/I69)*Berechnungsdaten!$W$10)</f>
        <v>0</v>
      </c>
    </row>
    <row r="70" spans="1:10" ht="18">
      <c r="A70" s="294">
        <v>4</v>
      </c>
      <c r="B70" s="316"/>
      <c r="C70" s="316"/>
      <c r="D70" s="316"/>
      <c r="E70" s="190"/>
      <c r="F70" s="207">
        <f t="shared" si="8"/>
        <v>0</v>
      </c>
      <c r="G70" s="325"/>
      <c r="H70" s="670"/>
      <c r="I70" s="296" t="str">
        <f>IF(H70&lt;&gt;"",VLOOKUP(H70,Berechnungsdaten!$B$11:$C$78,2,TRUE),"")</f>
        <v/>
      </c>
      <c r="J70" s="922">
        <f>IF(H70=0,0,(G70*$I$65/I70)*Berechnungsdaten!$W$10)</f>
        <v>0</v>
      </c>
    </row>
    <row r="71" spans="1:10" ht="18">
      <c r="A71" s="294">
        <v>5</v>
      </c>
      <c r="B71" s="316"/>
      <c r="C71" s="316"/>
      <c r="D71" s="316"/>
      <c r="E71" s="190"/>
      <c r="F71" s="207">
        <f t="shared" si="8"/>
        <v>0</v>
      </c>
      <c r="G71" s="325"/>
      <c r="H71" s="670"/>
      <c r="I71" s="296" t="str">
        <f>IF(H71&lt;&gt;"",VLOOKUP(H71,Berechnungsdaten!$B$11:$C$78,2,TRUE),"")</f>
        <v/>
      </c>
      <c r="J71" s="922">
        <f>IF(H71=0,0,(G71*$I$65/I71)*Berechnungsdaten!$W$10)</f>
        <v>0</v>
      </c>
    </row>
    <row r="72" spans="1:10" ht="18">
      <c r="A72" s="294">
        <v>6</v>
      </c>
      <c r="B72" s="316"/>
      <c r="C72" s="316"/>
      <c r="D72" s="316"/>
      <c r="E72" s="190"/>
      <c r="F72" s="207">
        <f t="shared" si="8"/>
        <v>0</v>
      </c>
      <c r="G72" s="325"/>
      <c r="H72" s="670"/>
      <c r="I72" s="296" t="str">
        <f>IF(H72&lt;&gt;"",VLOOKUP(H72,Berechnungsdaten!$B$11:$C$78,2,TRUE),"")</f>
        <v/>
      </c>
      <c r="J72" s="922">
        <f>IF(H72=0,0,(G72*$I$65/I72)*Berechnungsdaten!$W$10)</f>
        <v>0</v>
      </c>
    </row>
    <row r="73" spans="1:10" ht="18">
      <c r="A73" s="294">
        <v>7</v>
      </c>
      <c r="B73" s="316"/>
      <c r="C73" s="316"/>
      <c r="D73" s="316"/>
      <c r="E73" s="190"/>
      <c r="F73" s="207">
        <f t="shared" si="8"/>
        <v>0</v>
      </c>
      <c r="G73" s="325"/>
      <c r="H73" s="670"/>
      <c r="I73" s="296" t="str">
        <f>IF(H73&lt;&gt;"",VLOOKUP(H73,Berechnungsdaten!$B$11:$C$78,2,TRUE),"")</f>
        <v/>
      </c>
      <c r="J73" s="922">
        <f>IF(H73=0,0,(G73*$I$65/I73)*Berechnungsdaten!$W$10)</f>
        <v>0</v>
      </c>
    </row>
    <row r="74" spans="1:10" ht="18">
      <c r="A74" s="294">
        <v>8</v>
      </c>
      <c r="B74" s="316"/>
      <c r="C74" s="316"/>
      <c r="D74" s="316"/>
      <c r="E74" s="190"/>
      <c r="F74" s="207">
        <f t="shared" si="8"/>
        <v>0</v>
      </c>
      <c r="G74" s="325"/>
      <c r="H74" s="670"/>
      <c r="I74" s="296" t="str">
        <f>IF(H74&lt;&gt;"",VLOOKUP(H74,Berechnungsdaten!$B$11:$C$78,2,TRUE),"")</f>
        <v/>
      </c>
      <c r="J74" s="922">
        <f>IF(H74=0,0,(G74*$I$65/I74)*Berechnungsdaten!$W$10)</f>
        <v>0</v>
      </c>
    </row>
    <row r="75" spans="1:10" ht="18">
      <c r="A75" s="294">
        <v>9</v>
      </c>
      <c r="B75" s="316"/>
      <c r="C75" s="316"/>
      <c r="D75" s="316"/>
      <c r="E75" s="190"/>
      <c r="F75" s="207">
        <f t="shared" si="8"/>
        <v>0</v>
      </c>
      <c r="G75" s="325"/>
      <c r="H75" s="670"/>
      <c r="I75" s="296" t="str">
        <f>IF(H75&lt;&gt;"",VLOOKUP(H75,Berechnungsdaten!$B$11:$C$78,2,TRUE),"")</f>
        <v/>
      </c>
      <c r="J75" s="922">
        <f>IF(H75=0,0,(G75*$I$65/I75)*Berechnungsdaten!$W$10)</f>
        <v>0</v>
      </c>
    </row>
    <row r="76" spans="1:10" ht="18.75" thickBot="1">
      <c r="A76" s="294">
        <v>10</v>
      </c>
      <c r="B76" s="316"/>
      <c r="C76" s="316"/>
      <c r="D76" s="316"/>
      <c r="E76" s="190"/>
      <c r="F76" s="207">
        <f t="shared" si="8"/>
        <v>0</v>
      </c>
      <c r="G76" s="325"/>
      <c r="H76" s="670"/>
      <c r="I76" s="296" t="str">
        <f>IF(H76&lt;&gt;"",VLOOKUP(H76,Berechnungsdaten!$B$11:$C$78,2,TRUE),"")</f>
        <v/>
      </c>
      <c r="J76" s="922">
        <f>IF(H76=0,0,(G76*$I$65/I76)*Berechnungsdaten!$W$10)</f>
        <v>0</v>
      </c>
    </row>
    <row r="77" spans="1:10" ht="16.5" thickTop="1" thickBot="1">
      <c r="A77" s="203" t="s">
        <v>580</v>
      </c>
      <c r="B77" s="313"/>
      <c r="C77" s="313"/>
      <c r="D77" s="313"/>
      <c r="E77" s="314"/>
      <c r="F77" s="326">
        <f>SUM(F67:F76)</f>
        <v>0</v>
      </c>
      <c r="G77" s="327"/>
      <c r="H77" s="328"/>
      <c r="I77" s="299"/>
      <c r="J77" s="299">
        <f>SUM(J67:J76)</f>
        <v>0</v>
      </c>
    </row>
  </sheetData>
  <sheetProtection algorithmName="SHA-512" hashValue="Nnmb1lfx8fYnn705d0eYD+H17lK7LbIgkkoKdldknLyVdC6uX/m9Ca0CLtVg7MgdG5CdSnnC03bxZKkjbxq8Cw==" saltValue="wfkhrUMAuw8+YYUyDctbUA==" spinCount="100000" sheet="1" formatCells="0"/>
  <mergeCells count="11">
    <mergeCell ref="E38:F38"/>
    <mergeCell ref="E48:F48"/>
    <mergeCell ref="E56:F56"/>
    <mergeCell ref="A39:F39"/>
    <mergeCell ref="E23:F23"/>
    <mergeCell ref="A5:F5"/>
    <mergeCell ref="A7:A8"/>
    <mergeCell ref="B7:B8"/>
    <mergeCell ref="C7:C8"/>
    <mergeCell ref="D7:D8"/>
    <mergeCell ref="E7:F7"/>
  </mergeCells>
  <pageMargins left="0.51181102362204722" right="0.51181102362204722" top="0.78740157480314965" bottom="0.78740157480314965"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FB851-250D-4864-964D-5D4FC41DF0DD}">
  <sheetPr codeName="Tabelle11">
    <tabColor rgb="FFFFFF00"/>
  </sheetPr>
  <dimension ref="A1:H129"/>
  <sheetViews>
    <sheetView topLeftCell="A79" workbookViewId="0">
      <selection activeCell="A84" sqref="A84:XFD101"/>
    </sheetView>
  </sheetViews>
  <sheetFormatPr baseColWidth="10" defaultRowHeight="15"/>
  <cols>
    <col min="1" max="1" width="31.85546875" style="279" customWidth="1"/>
    <col min="2" max="2" width="23.5703125" style="41" customWidth="1"/>
    <col min="3" max="3" width="15.5703125" style="41" customWidth="1"/>
    <col min="4" max="4" width="7.5703125" style="41" customWidth="1"/>
    <col min="5" max="5" width="14.28515625" style="276" customWidth="1"/>
    <col min="6" max="6" width="14.28515625" style="41" customWidth="1"/>
    <col min="7" max="7" width="14.85546875" style="41" customWidth="1"/>
    <col min="8" max="8" width="15.28515625" style="41" customWidth="1"/>
  </cols>
  <sheetData>
    <row r="1" spans="1:8" ht="14.45" customHeight="1">
      <c r="A1" s="1362" t="str">
        <f>+Basis!A1</f>
        <v>Stand: 26.03.2024</v>
      </c>
      <c r="B1" s="1363"/>
      <c r="C1" s="1363"/>
      <c r="D1" s="1363"/>
      <c r="E1" s="1363"/>
      <c r="F1" s="1363"/>
      <c r="G1" s="1363"/>
      <c r="H1"/>
    </row>
    <row r="2" spans="1:8" ht="15.75" thickBot="1">
      <c r="A2" s="331" t="s">
        <v>286</v>
      </c>
      <c r="B2" s="332">
        <f>Basis!B3</f>
        <v>2024</v>
      </c>
      <c r="C2" s="333"/>
      <c r="D2" s="333"/>
      <c r="E2" s="334"/>
      <c r="F2" s="335"/>
      <c r="G2" s="333"/>
      <c r="H2" s="333"/>
    </row>
    <row r="3" spans="1:8" ht="17.45" customHeight="1">
      <c r="A3" s="1364" t="s">
        <v>33</v>
      </c>
      <c r="B3" s="1366" t="s">
        <v>684</v>
      </c>
      <c r="C3" s="1368" t="s">
        <v>685</v>
      </c>
      <c r="D3" s="1372" t="s">
        <v>683</v>
      </c>
      <c r="E3" s="1373"/>
      <c r="F3" s="1368" t="s">
        <v>329</v>
      </c>
      <c r="G3" s="1370" t="s">
        <v>330</v>
      </c>
      <c r="H3" s="1358" t="s">
        <v>785</v>
      </c>
    </row>
    <row r="4" spans="1:8" ht="26.45" customHeight="1" thickBot="1">
      <c r="A4" s="1365"/>
      <c r="B4" s="1367"/>
      <c r="C4" s="1369"/>
      <c r="D4" s="1161" t="s">
        <v>331</v>
      </c>
      <c r="E4" s="1162" t="s">
        <v>332</v>
      </c>
      <c r="F4" s="1369"/>
      <c r="G4" s="1371"/>
      <c r="H4" s="1359"/>
    </row>
    <row r="5" spans="1:8" ht="15.75" thickBot="1">
      <c r="A5" s="1360" t="s">
        <v>304</v>
      </c>
      <c r="B5" s="1360"/>
      <c r="C5" s="1360"/>
      <c r="D5" s="1361"/>
      <c r="E5" s="337">
        <f>+E6+E27+E36+E71</f>
        <v>0</v>
      </c>
      <c r="F5" s="337">
        <f>+F6+F27+F36+F71</f>
        <v>0</v>
      </c>
      <c r="G5" s="338">
        <f>+G6+G27+G36+G71</f>
        <v>0</v>
      </c>
      <c r="H5" s="339">
        <f>+H6+H27+H36+H71+H102</f>
        <v>0</v>
      </c>
    </row>
    <row r="6" spans="1:8" ht="27" thickBot="1">
      <c r="A6" s="288" t="s">
        <v>305</v>
      </c>
      <c r="B6" s="791"/>
      <c r="C6" s="300"/>
      <c r="D6" s="792"/>
      <c r="E6" s="793">
        <f>SUM(E7:E26)</f>
        <v>0</v>
      </c>
      <c r="F6" s="793">
        <f>SUM(F7:F26)</f>
        <v>0</v>
      </c>
      <c r="G6" s="793">
        <f>SUM(G7:G26)</f>
        <v>0</v>
      </c>
      <c r="H6" s="794">
        <f>SUM(H7:H26)</f>
        <v>0</v>
      </c>
    </row>
    <row r="7" spans="1:8">
      <c r="A7" s="789">
        <f>Investdaten!A8</f>
        <v>1</v>
      </c>
      <c r="B7" s="220"/>
      <c r="C7" s="345"/>
      <c r="D7" s="346"/>
      <c r="E7" s="347"/>
      <c r="F7" s="348"/>
      <c r="G7" s="349"/>
      <c r="H7" s="790">
        <f>G7</f>
        <v>0</v>
      </c>
    </row>
    <row r="8" spans="1:8">
      <c r="A8" s="414">
        <f>Investdaten!A9</f>
        <v>2</v>
      </c>
      <c r="B8" s="187"/>
      <c r="C8" s="340"/>
      <c r="D8" s="341"/>
      <c r="E8" s="342"/>
      <c r="F8" s="343"/>
      <c r="G8" s="344"/>
      <c r="H8" s="790">
        <f t="shared" ref="H8:H26" si="0">G8</f>
        <v>0</v>
      </c>
    </row>
    <row r="9" spans="1:8">
      <c r="A9" s="414">
        <f>Investdaten!A10</f>
        <v>3</v>
      </c>
      <c r="B9" s="187"/>
      <c r="C9" s="340"/>
      <c r="D9" s="341"/>
      <c r="E9" s="342"/>
      <c r="F9" s="343"/>
      <c r="G9" s="344"/>
      <c r="H9" s="790">
        <f t="shared" si="0"/>
        <v>0</v>
      </c>
    </row>
    <row r="10" spans="1:8">
      <c r="A10" s="414">
        <f>Investdaten!A11</f>
        <v>4</v>
      </c>
      <c r="B10" s="187"/>
      <c r="C10" s="340"/>
      <c r="D10" s="341"/>
      <c r="E10" s="342"/>
      <c r="F10" s="343"/>
      <c r="G10" s="344"/>
      <c r="H10" s="790">
        <f t="shared" si="0"/>
        <v>0</v>
      </c>
    </row>
    <row r="11" spans="1:8">
      <c r="A11" s="414">
        <f>Investdaten!A12</f>
        <v>5</v>
      </c>
      <c r="B11" s="187"/>
      <c r="C11" s="340"/>
      <c r="D11" s="341"/>
      <c r="E11" s="342"/>
      <c r="F11" s="343"/>
      <c r="G11" s="344"/>
      <c r="H11" s="790">
        <f t="shared" si="0"/>
        <v>0</v>
      </c>
    </row>
    <row r="12" spans="1:8">
      <c r="A12" s="414">
        <f>Investdaten!A13</f>
        <v>6</v>
      </c>
      <c r="B12" s="187"/>
      <c r="C12" s="340"/>
      <c r="D12" s="341"/>
      <c r="E12" s="342"/>
      <c r="F12" s="343"/>
      <c r="G12" s="344"/>
      <c r="H12" s="790">
        <f t="shared" si="0"/>
        <v>0</v>
      </c>
    </row>
    <row r="13" spans="1:8">
      <c r="A13" s="414">
        <f>Investdaten!A14</f>
        <v>7</v>
      </c>
      <c r="B13" s="187"/>
      <c r="C13" s="340"/>
      <c r="D13" s="341"/>
      <c r="E13" s="342"/>
      <c r="F13" s="343"/>
      <c r="G13" s="344"/>
      <c r="H13" s="790">
        <f t="shared" si="0"/>
        <v>0</v>
      </c>
    </row>
    <row r="14" spans="1:8">
      <c r="A14" s="414">
        <f>Investdaten!A15</f>
        <v>8</v>
      </c>
      <c r="B14" s="187"/>
      <c r="C14" s="340"/>
      <c r="D14" s="341"/>
      <c r="E14" s="342"/>
      <c r="F14" s="343"/>
      <c r="G14" s="344"/>
      <c r="H14" s="790">
        <f t="shared" si="0"/>
        <v>0</v>
      </c>
    </row>
    <row r="15" spans="1:8">
      <c r="A15" s="414">
        <f>Investdaten!A16</f>
        <v>9</v>
      </c>
      <c r="B15" s="187"/>
      <c r="C15" s="340"/>
      <c r="D15" s="341"/>
      <c r="E15" s="342"/>
      <c r="F15" s="343"/>
      <c r="G15" s="344"/>
      <c r="H15" s="790">
        <f t="shared" si="0"/>
        <v>0</v>
      </c>
    </row>
    <row r="16" spans="1:8">
      <c r="A16" s="414">
        <f>Investdaten!A17</f>
        <v>10</v>
      </c>
      <c r="B16" s="187"/>
      <c r="C16" s="340"/>
      <c r="D16" s="341"/>
      <c r="E16" s="342"/>
      <c r="F16" s="343"/>
      <c r="G16" s="344"/>
      <c r="H16" s="790">
        <f t="shared" si="0"/>
        <v>0</v>
      </c>
    </row>
    <row r="17" spans="1:8">
      <c r="A17" s="414">
        <f>Investdaten!A18</f>
        <v>11</v>
      </c>
      <c r="B17" s="187"/>
      <c r="C17" s="340"/>
      <c r="D17" s="341"/>
      <c r="E17" s="342"/>
      <c r="F17" s="343"/>
      <c r="G17" s="344"/>
      <c r="H17" s="790">
        <f t="shared" si="0"/>
        <v>0</v>
      </c>
    </row>
    <row r="18" spans="1:8">
      <c r="A18" s="414">
        <f>Investdaten!A19</f>
        <v>12</v>
      </c>
      <c r="B18" s="187"/>
      <c r="C18" s="340"/>
      <c r="D18" s="341"/>
      <c r="E18" s="342"/>
      <c r="F18" s="343"/>
      <c r="G18" s="344"/>
      <c r="H18" s="790">
        <f t="shared" si="0"/>
        <v>0</v>
      </c>
    </row>
    <row r="19" spans="1:8">
      <c r="A19" s="414">
        <f>Investdaten!A20</f>
        <v>13</v>
      </c>
      <c r="B19" s="187"/>
      <c r="C19" s="340"/>
      <c r="D19" s="341"/>
      <c r="E19" s="342"/>
      <c r="F19" s="343"/>
      <c r="G19" s="344"/>
      <c r="H19" s="790">
        <f t="shared" si="0"/>
        <v>0</v>
      </c>
    </row>
    <row r="20" spans="1:8">
      <c r="A20" s="414">
        <f>Investdaten!A21</f>
        <v>14</v>
      </c>
      <c r="B20" s="187"/>
      <c r="C20" s="340"/>
      <c r="D20" s="341"/>
      <c r="E20" s="342"/>
      <c r="F20" s="343"/>
      <c r="G20" s="344"/>
      <c r="H20" s="790">
        <f t="shared" si="0"/>
        <v>0</v>
      </c>
    </row>
    <row r="21" spans="1:8">
      <c r="A21" s="414">
        <f>Investdaten!A22</f>
        <v>15</v>
      </c>
      <c r="B21" s="187"/>
      <c r="C21" s="340"/>
      <c r="D21" s="341"/>
      <c r="E21" s="342"/>
      <c r="F21" s="343"/>
      <c r="G21" s="344"/>
      <c r="H21" s="790">
        <f t="shared" si="0"/>
        <v>0</v>
      </c>
    </row>
    <row r="22" spans="1:8">
      <c r="A22" s="414">
        <f>Investdaten!A23</f>
        <v>16</v>
      </c>
      <c r="B22" s="187"/>
      <c r="C22" s="340"/>
      <c r="D22" s="341"/>
      <c r="E22" s="342"/>
      <c r="F22" s="343"/>
      <c r="G22" s="344"/>
      <c r="H22" s="790">
        <f t="shared" si="0"/>
        <v>0</v>
      </c>
    </row>
    <row r="23" spans="1:8">
      <c r="A23" s="414">
        <f>Investdaten!A24</f>
        <v>17</v>
      </c>
      <c r="B23" s="187"/>
      <c r="C23" s="340"/>
      <c r="D23" s="341"/>
      <c r="E23" s="342"/>
      <c r="F23" s="343"/>
      <c r="G23" s="344"/>
      <c r="H23" s="790">
        <f t="shared" si="0"/>
        <v>0</v>
      </c>
    </row>
    <row r="24" spans="1:8">
      <c r="A24" s="795">
        <f>Investdaten!A25</f>
        <v>18</v>
      </c>
      <c r="B24" s="198"/>
      <c r="C24" s="796"/>
      <c r="D24" s="797"/>
      <c r="E24" s="803"/>
      <c r="F24" s="798"/>
      <c r="G24" s="799"/>
      <c r="H24" s="790">
        <f t="shared" si="0"/>
        <v>0</v>
      </c>
    </row>
    <row r="25" spans="1:8">
      <c r="A25" s="795">
        <f>Investdaten!A26</f>
        <v>19</v>
      </c>
      <c r="B25" s="198"/>
      <c r="C25" s="796"/>
      <c r="D25" s="797"/>
      <c r="E25" s="803"/>
      <c r="F25" s="798"/>
      <c r="G25" s="799"/>
      <c r="H25" s="790">
        <f t="shared" si="0"/>
        <v>0</v>
      </c>
    </row>
    <row r="26" spans="1:8" ht="15.75" thickBot="1">
      <c r="A26" s="795">
        <f>Investdaten!A27</f>
        <v>20</v>
      </c>
      <c r="B26" s="198"/>
      <c r="C26" s="796"/>
      <c r="D26" s="797"/>
      <c r="E26" s="201"/>
      <c r="F26" s="798"/>
      <c r="G26" s="799"/>
      <c r="H26" s="790">
        <f t="shared" si="0"/>
        <v>0</v>
      </c>
    </row>
    <row r="27" spans="1:8" ht="15.75" thickBot="1">
      <c r="A27" s="288" t="s">
        <v>306</v>
      </c>
      <c r="B27" s="791"/>
      <c r="C27" s="300"/>
      <c r="D27" s="792"/>
      <c r="E27" s="793">
        <f>SUM(E28:E35)</f>
        <v>0</v>
      </c>
      <c r="F27" s="793">
        <f>SUM(F28:F35)</f>
        <v>0</v>
      </c>
      <c r="G27" s="800">
        <f>SUM(G28:G35)</f>
        <v>0</v>
      </c>
      <c r="H27" s="801">
        <f>SUM(H28:H35)</f>
        <v>0</v>
      </c>
    </row>
    <row r="28" spans="1:8">
      <c r="A28" s="416">
        <f>Investdaten!A29</f>
        <v>1</v>
      </c>
      <c r="B28" s="220"/>
      <c r="C28" s="345"/>
      <c r="D28" s="346"/>
      <c r="E28" s="347"/>
      <c r="F28" s="348"/>
      <c r="G28" s="349"/>
      <c r="H28" s="790">
        <f t="shared" ref="H28:H35" si="1">G28</f>
        <v>0</v>
      </c>
    </row>
    <row r="29" spans="1:8">
      <c r="A29" s="415">
        <f>Investdaten!A30</f>
        <v>2</v>
      </c>
      <c r="B29" s="187"/>
      <c r="C29" s="340"/>
      <c r="D29" s="341"/>
      <c r="E29" s="342"/>
      <c r="F29" s="343"/>
      <c r="G29" s="344"/>
      <c r="H29" s="790">
        <f t="shared" si="1"/>
        <v>0</v>
      </c>
    </row>
    <row r="30" spans="1:8">
      <c r="A30" s="415">
        <f>Investdaten!A31</f>
        <v>3</v>
      </c>
      <c r="B30" s="187"/>
      <c r="C30" s="340"/>
      <c r="D30" s="341"/>
      <c r="E30" s="342"/>
      <c r="F30" s="343"/>
      <c r="G30" s="344"/>
      <c r="H30" s="790">
        <f t="shared" si="1"/>
        <v>0</v>
      </c>
    </row>
    <row r="31" spans="1:8">
      <c r="A31" s="415">
        <f>Investdaten!A32</f>
        <v>4</v>
      </c>
      <c r="B31" s="187"/>
      <c r="C31" s="340"/>
      <c r="D31" s="341"/>
      <c r="E31" s="342"/>
      <c r="F31" s="343"/>
      <c r="G31" s="344"/>
      <c r="H31" s="790">
        <f t="shared" si="1"/>
        <v>0</v>
      </c>
    </row>
    <row r="32" spans="1:8">
      <c r="A32" s="415">
        <f>Investdaten!A33</f>
        <v>5</v>
      </c>
      <c r="B32" s="187"/>
      <c r="C32" s="340"/>
      <c r="D32" s="341"/>
      <c r="E32" s="342"/>
      <c r="F32" s="343"/>
      <c r="G32" s="344"/>
      <c r="H32" s="790">
        <f t="shared" si="1"/>
        <v>0</v>
      </c>
    </row>
    <row r="33" spans="1:8">
      <c r="A33" s="415">
        <f>Investdaten!A34</f>
        <v>6</v>
      </c>
      <c r="B33" s="187"/>
      <c r="C33" s="340"/>
      <c r="D33" s="341"/>
      <c r="E33" s="342"/>
      <c r="F33" s="343"/>
      <c r="G33" s="344"/>
      <c r="H33" s="790">
        <f t="shared" si="1"/>
        <v>0</v>
      </c>
    </row>
    <row r="34" spans="1:8">
      <c r="A34" s="415">
        <f>Investdaten!A35</f>
        <v>7</v>
      </c>
      <c r="B34" s="187"/>
      <c r="C34" s="340"/>
      <c r="D34" s="341"/>
      <c r="E34" s="342"/>
      <c r="F34" s="343"/>
      <c r="G34" s="344"/>
      <c r="H34" s="790">
        <f t="shared" si="1"/>
        <v>0</v>
      </c>
    </row>
    <row r="35" spans="1:8" ht="15.75" thickBot="1">
      <c r="A35" s="802">
        <f>Investdaten!A36</f>
        <v>8</v>
      </c>
      <c r="B35" s="198"/>
      <c r="C35" s="796"/>
      <c r="D35" s="797"/>
      <c r="E35" s="201"/>
      <c r="F35" s="798"/>
      <c r="G35" s="799"/>
      <c r="H35" s="790">
        <f t="shared" si="1"/>
        <v>0</v>
      </c>
    </row>
    <row r="36" spans="1:8" ht="15.75" thickBot="1">
      <c r="A36" s="288" t="s">
        <v>333</v>
      </c>
      <c r="B36" s="791"/>
      <c r="C36" s="300"/>
      <c r="D36" s="792"/>
      <c r="E36" s="793">
        <f>SUM(E37:E70)</f>
        <v>0</v>
      </c>
      <c r="F36" s="793">
        <f>SUM(F37:F70)</f>
        <v>0</v>
      </c>
      <c r="G36" s="800">
        <f>SUM(G37:G70)</f>
        <v>0</v>
      </c>
      <c r="H36" s="801">
        <f>SUM(H37:H70)</f>
        <v>0</v>
      </c>
    </row>
    <row r="37" spans="1:8">
      <c r="A37" s="416">
        <f>Investdaten!A39</f>
        <v>2</v>
      </c>
      <c r="B37" s="220"/>
      <c r="C37" s="345"/>
      <c r="D37" s="346"/>
      <c r="E37" s="347"/>
      <c r="F37" s="348"/>
      <c r="G37" s="349"/>
      <c r="H37" s="790">
        <f t="shared" ref="H37:H70" si="2">G37</f>
        <v>0</v>
      </c>
    </row>
    <row r="38" spans="1:8">
      <c r="A38" s="416">
        <f>Investdaten!A40</f>
        <v>3</v>
      </c>
      <c r="B38" s="220"/>
      <c r="C38" s="345"/>
      <c r="D38" s="346"/>
      <c r="E38" s="347"/>
      <c r="F38" s="348"/>
      <c r="G38" s="349"/>
      <c r="H38" s="790">
        <f t="shared" si="2"/>
        <v>0</v>
      </c>
    </row>
    <row r="39" spans="1:8">
      <c r="A39" s="416">
        <f>Investdaten!A41</f>
        <v>4</v>
      </c>
      <c r="B39" s="220"/>
      <c r="C39" s="345"/>
      <c r="D39" s="346"/>
      <c r="E39" s="347"/>
      <c r="F39" s="348"/>
      <c r="G39" s="349"/>
      <c r="H39" s="790">
        <f t="shared" si="2"/>
        <v>0</v>
      </c>
    </row>
    <row r="40" spans="1:8">
      <c r="A40" s="416">
        <f>Investdaten!A42</f>
        <v>5</v>
      </c>
      <c r="B40" s="220"/>
      <c r="C40" s="345"/>
      <c r="D40" s="346"/>
      <c r="E40" s="347"/>
      <c r="F40" s="348"/>
      <c r="G40" s="349"/>
      <c r="H40" s="790">
        <f t="shared" si="2"/>
        <v>0</v>
      </c>
    </row>
    <row r="41" spans="1:8">
      <c r="A41" s="416">
        <f>Investdaten!A43</f>
        <v>6</v>
      </c>
      <c r="B41" s="220"/>
      <c r="C41" s="345"/>
      <c r="D41" s="346"/>
      <c r="E41" s="347"/>
      <c r="F41" s="348"/>
      <c r="G41" s="349"/>
      <c r="H41" s="790">
        <f t="shared" si="2"/>
        <v>0</v>
      </c>
    </row>
    <row r="42" spans="1:8">
      <c r="A42" s="416">
        <f>Investdaten!A44</f>
        <v>7</v>
      </c>
      <c r="B42" s="220"/>
      <c r="C42" s="345"/>
      <c r="D42" s="346"/>
      <c r="E42" s="347"/>
      <c r="F42" s="348"/>
      <c r="G42" s="349"/>
      <c r="H42" s="790">
        <f t="shared" si="2"/>
        <v>0</v>
      </c>
    </row>
    <row r="43" spans="1:8">
      <c r="A43" s="416">
        <f>Investdaten!A45</f>
        <v>8</v>
      </c>
      <c r="B43" s="220"/>
      <c r="C43" s="345"/>
      <c r="D43" s="346"/>
      <c r="E43" s="347"/>
      <c r="F43" s="348"/>
      <c r="G43" s="349"/>
      <c r="H43" s="790">
        <f t="shared" si="2"/>
        <v>0</v>
      </c>
    </row>
    <row r="44" spans="1:8">
      <c r="A44" s="416">
        <f>Investdaten!A46</f>
        <v>9</v>
      </c>
      <c r="B44" s="220"/>
      <c r="C44" s="345"/>
      <c r="D44" s="346"/>
      <c r="E44" s="347"/>
      <c r="F44" s="348"/>
      <c r="G44" s="349"/>
      <c r="H44" s="790">
        <f t="shared" si="2"/>
        <v>0</v>
      </c>
    </row>
    <row r="45" spans="1:8">
      <c r="A45" s="416">
        <f>Investdaten!A47</f>
        <v>10</v>
      </c>
      <c r="B45" s="220"/>
      <c r="C45" s="345"/>
      <c r="D45" s="346"/>
      <c r="E45" s="347"/>
      <c r="F45" s="348"/>
      <c r="G45" s="349"/>
      <c r="H45" s="790">
        <f t="shared" si="2"/>
        <v>0</v>
      </c>
    </row>
    <row r="46" spans="1:8">
      <c r="A46" s="416">
        <f>Investdaten!A48</f>
        <v>11</v>
      </c>
      <c r="B46" s="220"/>
      <c r="C46" s="345"/>
      <c r="D46" s="346"/>
      <c r="E46" s="347"/>
      <c r="F46" s="348"/>
      <c r="G46" s="349"/>
      <c r="H46" s="790">
        <f t="shared" si="2"/>
        <v>0</v>
      </c>
    </row>
    <row r="47" spans="1:8">
      <c r="A47" s="416">
        <f>Investdaten!A49</f>
        <v>12</v>
      </c>
      <c r="B47" s="220"/>
      <c r="C47" s="345"/>
      <c r="D47" s="346"/>
      <c r="E47" s="347"/>
      <c r="F47" s="348"/>
      <c r="G47" s="349"/>
      <c r="H47" s="790">
        <f t="shared" si="2"/>
        <v>0</v>
      </c>
    </row>
    <row r="48" spans="1:8">
      <c r="A48" s="416">
        <f>Investdaten!A50</f>
        <v>13</v>
      </c>
      <c r="B48" s="220"/>
      <c r="C48" s="345"/>
      <c r="D48" s="346"/>
      <c r="E48" s="347"/>
      <c r="F48" s="348"/>
      <c r="G48" s="349"/>
      <c r="H48" s="790">
        <f t="shared" si="2"/>
        <v>0</v>
      </c>
    </row>
    <row r="49" spans="1:8">
      <c r="A49" s="416">
        <f>Investdaten!A51</f>
        <v>14</v>
      </c>
      <c r="B49" s="220"/>
      <c r="C49" s="345"/>
      <c r="D49" s="346"/>
      <c r="E49" s="347"/>
      <c r="F49" s="348"/>
      <c r="G49" s="349"/>
      <c r="H49" s="790">
        <f t="shared" si="2"/>
        <v>0</v>
      </c>
    </row>
    <row r="50" spans="1:8">
      <c r="A50" s="416">
        <f>Investdaten!A52</f>
        <v>15</v>
      </c>
      <c r="B50" s="220"/>
      <c r="C50" s="345"/>
      <c r="D50" s="346"/>
      <c r="E50" s="347"/>
      <c r="F50" s="348"/>
      <c r="G50" s="349"/>
      <c r="H50" s="790">
        <f t="shared" si="2"/>
        <v>0</v>
      </c>
    </row>
    <row r="51" spans="1:8">
      <c r="A51" s="416">
        <f>Investdaten!A53</f>
        <v>16</v>
      </c>
      <c r="B51" s="220"/>
      <c r="C51" s="345"/>
      <c r="D51" s="346"/>
      <c r="E51" s="347"/>
      <c r="F51" s="348"/>
      <c r="G51" s="349"/>
      <c r="H51" s="790">
        <f t="shared" si="2"/>
        <v>0</v>
      </c>
    </row>
    <row r="52" spans="1:8">
      <c r="A52" s="416">
        <f>Investdaten!A54</f>
        <v>17</v>
      </c>
      <c r="B52" s="220"/>
      <c r="C52" s="345"/>
      <c r="D52" s="346"/>
      <c r="E52" s="347"/>
      <c r="F52" s="348"/>
      <c r="G52" s="349"/>
      <c r="H52" s="790">
        <f t="shared" si="2"/>
        <v>0</v>
      </c>
    </row>
    <row r="53" spans="1:8">
      <c r="A53" s="416">
        <f>Investdaten!A55</f>
        <v>18</v>
      </c>
      <c r="B53" s="220"/>
      <c r="C53" s="345"/>
      <c r="D53" s="346"/>
      <c r="E53" s="347"/>
      <c r="F53" s="348"/>
      <c r="G53" s="349"/>
      <c r="H53" s="790">
        <f t="shared" si="2"/>
        <v>0</v>
      </c>
    </row>
    <row r="54" spans="1:8">
      <c r="A54" s="416">
        <f>Investdaten!A56</f>
        <v>19</v>
      </c>
      <c r="B54" s="220"/>
      <c r="C54" s="345"/>
      <c r="D54" s="346"/>
      <c r="E54" s="347"/>
      <c r="F54" s="348"/>
      <c r="G54" s="349"/>
      <c r="H54" s="790">
        <f t="shared" si="2"/>
        <v>0</v>
      </c>
    </row>
    <row r="55" spans="1:8">
      <c r="A55" s="416">
        <f>Investdaten!A57</f>
        <v>20</v>
      </c>
      <c r="B55" s="220"/>
      <c r="C55" s="345"/>
      <c r="D55" s="346"/>
      <c r="E55" s="347"/>
      <c r="F55" s="348"/>
      <c r="G55" s="349"/>
      <c r="H55" s="790">
        <f t="shared" si="2"/>
        <v>0</v>
      </c>
    </row>
    <row r="56" spans="1:8">
      <c r="A56" s="416">
        <f>Investdaten!A58</f>
        <v>21</v>
      </c>
      <c r="B56" s="220"/>
      <c r="C56" s="345"/>
      <c r="D56" s="346"/>
      <c r="E56" s="347"/>
      <c r="F56" s="348"/>
      <c r="G56" s="349"/>
      <c r="H56" s="790">
        <f t="shared" si="2"/>
        <v>0</v>
      </c>
    </row>
    <row r="57" spans="1:8">
      <c r="A57" s="416">
        <f>Investdaten!A59</f>
        <v>22</v>
      </c>
      <c r="B57" s="220"/>
      <c r="C57" s="345"/>
      <c r="D57" s="346"/>
      <c r="E57" s="347"/>
      <c r="F57" s="348"/>
      <c r="G57" s="349"/>
      <c r="H57" s="790">
        <f t="shared" si="2"/>
        <v>0</v>
      </c>
    </row>
    <row r="58" spans="1:8">
      <c r="A58" s="416">
        <f>Investdaten!A60</f>
        <v>23</v>
      </c>
      <c r="B58" s="220"/>
      <c r="C58" s="345"/>
      <c r="D58" s="346"/>
      <c r="E58" s="347"/>
      <c r="F58" s="348"/>
      <c r="G58" s="349"/>
      <c r="H58" s="790">
        <f t="shared" si="2"/>
        <v>0</v>
      </c>
    </row>
    <row r="59" spans="1:8">
      <c r="A59" s="416">
        <f>Investdaten!A61</f>
        <v>24</v>
      </c>
      <c r="B59" s="220"/>
      <c r="C59" s="345"/>
      <c r="D59" s="346"/>
      <c r="E59" s="347"/>
      <c r="F59" s="348"/>
      <c r="G59" s="349"/>
      <c r="H59" s="790">
        <f t="shared" si="2"/>
        <v>0</v>
      </c>
    </row>
    <row r="60" spans="1:8">
      <c r="A60" s="416">
        <f>Investdaten!A62</f>
        <v>25</v>
      </c>
      <c r="B60" s="220"/>
      <c r="C60" s="345"/>
      <c r="D60" s="346"/>
      <c r="E60" s="347"/>
      <c r="F60" s="348"/>
      <c r="G60" s="349"/>
      <c r="H60" s="790">
        <f t="shared" si="2"/>
        <v>0</v>
      </c>
    </row>
    <row r="61" spans="1:8">
      <c r="A61" s="416">
        <f>Investdaten!A63</f>
        <v>26</v>
      </c>
      <c r="B61" s="220"/>
      <c r="C61" s="345"/>
      <c r="D61" s="346"/>
      <c r="E61" s="347"/>
      <c r="F61" s="348"/>
      <c r="G61" s="349"/>
      <c r="H61" s="790">
        <f t="shared" si="2"/>
        <v>0</v>
      </c>
    </row>
    <row r="62" spans="1:8">
      <c r="A62" s="416">
        <f>Investdaten!A64</f>
        <v>27</v>
      </c>
      <c r="B62" s="220"/>
      <c r="C62" s="345"/>
      <c r="D62" s="346"/>
      <c r="E62" s="347"/>
      <c r="F62" s="348"/>
      <c r="G62" s="349"/>
      <c r="H62" s="790">
        <f t="shared" si="2"/>
        <v>0</v>
      </c>
    </row>
    <row r="63" spans="1:8">
      <c r="A63" s="416">
        <f>Investdaten!A65</f>
        <v>28</v>
      </c>
      <c r="B63" s="220"/>
      <c r="C63" s="345"/>
      <c r="D63" s="346"/>
      <c r="E63" s="347"/>
      <c r="F63" s="348"/>
      <c r="G63" s="349"/>
      <c r="H63" s="790">
        <f t="shared" si="2"/>
        <v>0</v>
      </c>
    </row>
    <row r="64" spans="1:8">
      <c r="A64" s="416">
        <f>Investdaten!A66</f>
        <v>29</v>
      </c>
      <c r="B64" s="220"/>
      <c r="C64" s="345"/>
      <c r="D64" s="346"/>
      <c r="E64" s="347"/>
      <c r="F64" s="348"/>
      <c r="G64" s="349"/>
      <c r="H64" s="790">
        <f t="shared" si="2"/>
        <v>0</v>
      </c>
    </row>
    <row r="65" spans="1:8">
      <c r="A65" s="416">
        <f>Investdaten!A67</f>
        <v>30</v>
      </c>
      <c r="B65" s="220"/>
      <c r="C65" s="345"/>
      <c r="D65" s="346"/>
      <c r="E65" s="347"/>
      <c r="F65" s="348"/>
      <c r="G65" s="349"/>
      <c r="H65" s="790">
        <f t="shared" si="2"/>
        <v>0</v>
      </c>
    </row>
    <row r="66" spans="1:8">
      <c r="A66" s="416">
        <f>Investdaten!A68</f>
        <v>31</v>
      </c>
      <c r="B66" s="220"/>
      <c r="C66" s="345"/>
      <c r="D66" s="346"/>
      <c r="E66" s="347"/>
      <c r="F66" s="348"/>
      <c r="G66" s="349"/>
      <c r="H66" s="790">
        <f t="shared" si="2"/>
        <v>0</v>
      </c>
    </row>
    <row r="67" spans="1:8">
      <c r="A67" s="416">
        <f>Investdaten!A69</f>
        <v>32</v>
      </c>
      <c r="B67" s="220"/>
      <c r="C67" s="345"/>
      <c r="D67" s="346"/>
      <c r="E67" s="347"/>
      <c r="F67" s="348"/>
      <c r="G67" s="349"/>
      <c r="H67" s="790">
        <f t="shared" si="2"/>
        <v>0</v>
      </c>
    </row>
    <row r="68" spans="1:8">
      <c r="A68" s="415">
        <f>Investdaten!A70</f>
        <v>33</v>
      </c>
      <c r="B68" s="187"/>
      <c r="C68" s="340"/>
      <c r="D68" s="341"/>
      <c r="E68" s="342"/>
      <c r="F68" s="343"/>
      <c r="G68" s="344"/>
      <c r="H68" s="790">
        <f t="shared" si="2"/>
        <v>0</v>
      </c>
    </row>
    <row r="69" spans="1:8">
      <c r="A69" s="415">
        <f>Investdaten!A71</f>
        <v>34</v>
      </c>
      <c r="B69" s="187"/>
      <c r="C69" s="340"/>
      <c r="D69" s="341"/>
      <c r="E69" s="342"/>
      <c r="F69" s="343"/>
      <c r="G69" s="344"/>
      <c r="H69" s="790">
        <f t="shared" si="2"/>
        <v>0</v>
      </c>
    </row>
    <row r="70" spans="1:8" ht="15.75" thickBot="1">
      <c r="A70" s="802">
        <f>Investdaten!A72</f>
        <v>35</v>
      </c>
      <c r="B70" s="198"/>
      <c r="C70" s="796"/>
      <c r="D70" s="797"/>
      <c r="E70" s="803"/>
      <c r="F70" s="798"/>
      <c r="G70" s="799"/>
      <c r="H70" s="790">
        <f t="shared" si="2"/>
        <v>0</v>
      </c>
    </row>
    <row r="71" spans="1:8" ht="15.75" thickBot="1">
      <c r="A71" s="288" t="s">
        <v>334</v>
      </c>
      <c r="B71" s="791"/>
      <c r="C71" s="300"/>
      <c r="D71" s="792"/>
      <c r="E71" s="793">
        <f>SUM(E72:E101)</f>
        <v>0</v>
      </c>
      <c r="F71" s="793">
        <f>SUM(F72:F101)</f>
        <v>0</v>
      </c>
      <c r="G71" s="800">
        <f>SUM(G72:G101)</f>
        <v>0</v>
      </c>
      <c r="H71" s="801">
        <f>SUM(H72:H101)</f>
        <v>0</v>
      </c>
    </row>
    <row r="72" spans="1:8">
      <c r="A72" s="416" t="str">
        <f>Investdaten!A74</f>
        <v>(Typ, Kennzeichen)</v>
      </c>
      <c r="B72" s="220"/>
      <c r="C72" s="345"/>
      <c r="D72" s="346"/>
      <c r="E72" s="347"/>
      <c r="F72" s="348"/>
      <c r="G72" s="349"/>
      <c r="H72" s="790">
        <f t="shared" ref="H72:H101" si="3">G72</f>
        <v>0</v>
      </c>
    </row>
    <row r="73" spans="1:8">
      <c r="A73" s="416" t="str">
        <f>Investdaten!A75</f>
        <v>(Typ, Kennzeichen)</v>
      </c>
      <c r="B73" s="220"/>
      <c r="C73" s="345"/>
      <c r="D73" s="346"/>
      <c r="E73" s="347"/>
      <c r="F73" s="348"/>
      <c r="G73" s="349"/>
      <c r="H73" s="790">
        <f t="shared" si="3"/>
        <v>0</v>
      </c>
    </row>
    <row r="74" spans="1:8">
      <c r="A74" s="416" t="str">
        <f>Investdaten!A76</f>
        <v>(Typ, Kennzeichen)</v>
      </c>
      <c r="B74" s="220"/>
      <c r="C74" s="345"/>
      <c r="D74" s="346"/>
      <c r="E74" s="347"/>
      <c r="F74" s="348"/>
      <c r="G74" s="349"/>
      <c r="H74" s="790">
        <f t="shared" si="3"/>
        <v>0</v>
      </c>
    </row>
    <row r="75" spans="1:8">
      <c r="A75" s="416" t="str">
        <f>Investdaten!A77</f>
        <v>(Typ, Kennzeichen)</v>
      </c>
      <c r="B75" s="220"/>
      <c r="C75" s="345"/>
      <c r="D75" s="346"/>
      <c r="E75" s="347"/>
      <c r="F75" s="348"/>
      <c r="G75" s="349"/>
      <c r="H75" s="790">
        <f t="shared" si="3"/>
        <v>0</v>
      </c>
    </row>
    <row r="76" spans="1:8">
      <c r="A76" s="416" t="str">
        <f>Investdaten!A78</f>
        <v>(Typ, Kennzeichen)</v>
      </c>
      <c r="B76" s="220"/>
      <c r="C76" s="345"/>
      <c r="D76" s="346"/>
      <c r="E76" s="347"/>
      <c r="F76" s="348"/>
      <c r="G76" s="349"/>
      <c r="H76" s="790">
        <f t="shared" si="3"/>
        <v>0</v>
      </c>
    </row>
    <row r="77" spans="1:8">
      <c r="A77" s="416" t="str">
        <f>Investdaten!A79</f>
        <v>(Typ, Kennzeichen)</v>
      </c>
      <c r="B77" s="220"/>
      <c r="C77" s="345"/>
      <c r="D77" s="346"/>
      <c r="E77" s="347"/>
      <c r="F77" s="348"/>
      <c r="G77" s="349"/>
      <c r="H77" s="790">
        <f t="shared" si="3"/>
        <v>0</v>
      </c>
    </row>
    <row r="78" spans="1:8">
      <c r="A78" s="416" t="str">
        <f>Investdaten!A80</f>
        <v>(Typ, Kennzeichen)</v>
      </c>
      <c r="B78" s="220"/>
      <c r="C78" s="345"/>
      <c r="D78" s="346"/>
      <c r="E78" s="347"/>
      <c r="F78" s="348"/>
      <c r="G78" s="349"/>
      <c r="H78" s="790">
        <f t="shared" si="3"/>
        <v>0</v>
      </c>
    </row>
    <row r="79" spans="1:8">
      <c r="A79" s="416" t="str">
        <f>Investdaten!A81</f>
        <v>(Typ, Kennzeichen)</v>
      </c>
      <c r="B79" s="220"/>
      <c r="C79" s="345"/>
      <c r="D79" s="346"/>
      <c r="E79" s="347"/>
      <c r="F79" s="348"/>
      <c r="G79" s="349"/>
      <c r="H79" s="790">
        <f t="shared" si="3"/>
        <v>0</v>
      </c>
    </row>
    <row r="80" spans="1:8">
      <c r="A80" s="416" t="str">
        <f>Investdaten!A82</f>
        <v>(Typ, Kennzeichen)</v>
      </c>
      <c r="B80" s="220"/>
      <c r="C80" s="345"/>
      <c r="D80" s="346"/>
      <c r="E80" s="347"/>
      <c r="F80" s="348"/>
      <c r="G80" s="349"/>
      <c r="H80" s="790">
        <f t="shared" si="3"/>
        <v>0</v>
      </c>
    </row>
    <row r="81" spans="1:8">
      <c r="A81" s="416" t="str">
        <f>Investdaten!A83</f>
        <v>(Typ, Kennzeichen)</v>
      </c>
      <c r="B81" s="220"/>
      <c r="C81" s="345"/>
      <c r="D81" s="346"/>
      <c r="E81" s="347"/>
      <c r="F81" s="348"/>
      <c r="G81" s="349"/>
      <c r="H81" s="790">
        <f t="shared" si="3"/>
        <v>0</v>
      </c>
    </row>
    <row r="82" spans="1:8">
      <c r="A82" s="416" t="str">
        <f>Investdaten!A84</f>
        <v>(Typ, Kennzeichen)</v>
      </c>
      <c r="B82" s="220"/>
      <c r="C82" s="345"/>
      <c r="D82" s="346"/>
      <c r="E82" s="347"/>
      <c r="F82" s="348"/>
      <c r="G82" s="349"/>
      <c r="H82" s="790">
        <f t="shared" si="3"/>
        <v>0</v>
      </c>
    </row>
    <row r="83" spans="1:8" ht="15.75" thickBot="1">
      <c r="A83" s="416" t="str">
        <f>Investdaten!A85</f>
        <v>(Typ, Kennzeichen)</v>
      </c>
      <c r="B83" s="220"/>
      <c r="C83" s="345"/>
      <c r="D83" s="346"/>
      <c r="E83" s="347"/>
      <c r="F83" s="348"/>
      <c r="G83" s="349"/>
      <c r="H83" s="790">
        <f t="shared" si="3"/>
        <v>0</v>
      </c>
    </row>
    <row r="84" spans="1:8" hidden="1">
      <c r="A84" s="416" t="str">
        <f>Investdaten!A86</f>
        <v>(Typ, Kennzeichen)</v>
      </c>
      <c r="B84" s="220"/>
      <c r="C84" s="345"/>
      <c r="D84" s="346"/>
      <c r="E84" s="347"/>
      <c r="F84" s="348"/>
      <c r="G84" s="349"/>
      <c r="H84" s="790">
        <f t="shared" si="3"/>
        <v>0</v>
      </c>
    </row>
    <row r="85" spans="1:8" hidden="1">
      <c r="A85" s="416" t="str">
        <f>Investdaten!A87</f>
        <v>(Typ, Kennzeichen)</v>
      </c>
      <c r="B85" s="220"/>
      <c r="C85" s="345"/>
      <c r="D85" s="346"/>
      <c r="E85" s="347"/>
      <c r="F85" s="348"/>
      <c r="G85" s="349"/>
      <c r="H85" s="790">
        <f t="shared" si="3"/>
        <v>0</v>
      </c>
    </row>
    <row r="86" spans="1:8" hidden="1">
      <c r="A86" s="416" t="str">
        <f>Investdaten!A88</f>
        <v>(Typ, Kennzeichen)</v>
      </c>
      <c r="B86" s="220"/>
      <c r="C86" s="345"/>
      <c r="D86" s="346"/>
      <c r="E86" s="347"/>
      <c r="F86" s="348"/>
      <c r="G86" s="349"/>
      <c r="H86" s="790">
        <f t="shared" si="3"/>
        <v>0</v>
      </c>
    </row>
    <row r="87" spans="1:8" hidden="1">
      <c r="A87" s="416" t="str">
        <f>Investdaten!A89</f>
        <v>(Typ, Kennzeichen)</v>
      </c>
      <c r="B87" s="220"/>
      <c r="C87" s="345"/>
      <c r="D87" s="346"/>
      <c r="E87" s="347"/>
      <c r="F87" s="348"/>
      <c r="G87" s="349"/>
      <c r="H87" s="790">
        <f t="shared" si="3"/>
        <v>0</v>
      </c>
    </row>
    <row r="88" spans="1:8" hidden="1">
      <c r="A88" s="416" t="str">
        <f>Investdaten!A90</f>
        <v>(Typ, Kennzeichen)</v>
      </c>
      <c r="B88" s="220"/>
      <c r="C88" s="345"/>
      <c r="D88" s="346"/>
      <c r="E88" s="347"/>
      <c r="F88" s="348"/>
      <c r="G88" s="349"/>
      <c r="H88" s="790">
        <f t="shared" si="3"/>
        <v>0</v>
      </c>
    </row>
    <row r="89" spans="1:8" hidden="1">
      <c r="A89" s="416" t="str">
        <f>Investdaten!A91</f>
        <v>(Typ, Kennzeichen)</v>
      </c>
      <c r="B89" s="220"/>
      <c r="C89" s="345"/>
      <c r="D89" s="346"/>
      <c r="E89" s="347"/>
      <c r="F89" s="348"/>
      <c r="G89" s="349"/>
      <c r="H89" s="790">
        <f t="shared" si="3"/>
        <v>0</v>
      </c>
    </row>
    <row r="90" spans="1:8" hidden="1">
      <c r="A90" s="416" t="str">
        <f>Investdaten!A92</f>
        <v>(Typ, Kennzeichen)</v>
      </c>
      <c r="B90" s="220"/>
      <c r="C90" s="345"/>
      <c r="D90" s="346"/>
      <c r="E90" s="347"/>
      <c r="F90" s="348"/>
      <c r="G90" s="349"/>
      <c r="H90" s="790">
        <f t="shared" si="3"/>
        <v>0</v>
      </c>
    </row>
    <row r="91" spans="1:8" hidden="1">
      <c r="A91" s="416" t="str">
        <f>Investdaten!A93</f>
        <v>(Typ, Kennzeichen)</v>
      </c>
      <c r="B91" s="220"/>
      <c r="C91" s="345"/>
      <c r="D91" s="346"/>
      <c r="E91" s="347"/>
      <c r="F91" s="348"/>
      <c r="G91" s="349"/>
      <c r="H91" s="790">
        <f t="shared" si="3"/>
        <v>0</v>
      </c>
    </row>
    <row r="92" spans="1:8" hidden="1">
      <c r="A92" s="416" t="str">
        <f>Investdaten!A94</f>
        <v>(Typ, Kennzeichen)</v>
      </c>
      <c r="B92" s="220"/>
      <c r="C92" s="345"/>
      <c r="D92" s="346"/>
      <c r="E92" s="347"/>
      <c r="F92" s="348"/>
      <c r="G92" s="349"/>
      <c r="H92" s="790">
        <f t="shared" si="3"/>
        <v>0</v>
      </c>
    </row>
    <row r="93" spans="1:8" hidden="1">
      <c r="A93" s="415" t="str">
        <f>Investdaten!A95</f>
        <v>(Typ, Kennzeichen)</v>
      </c>
      <c r="B93" s="187"/>
      <c r="C93" s="340"/>
      <c r="D93" s="341"/>
      <c r="E93" s="342"/>
      <c r="F93" s="343"/>
      <c r="G93" s="344"/>
      <c r="H93" s="790">
        <f t="shared" si="3"/>
        <v>0</v>
      </c>
    </row>
    <row r="94" spans="1:8" hidden="1">
      <c r="A94" s="415" t="str">
        <f>Investdaten!A96</f>
        <v>(Typ, Kennzeichen)</v>
      </c>
      <c r="B94" s="187"/>
      <c r="C94" s="340"/>
      <c r="D94" s="341"/>
      <c r="E94" s="342"/>
      <c r="F94" s="343"/>
      <c r="G94" s="344"/>
      <c r="H94" s="790">
        <f t="shared" si="3"/>
        <v>0</v>
      </c>
    </row>
    <row r="95" spans="1:8" hidden="1">
      <c r="A95" s="415" t="str">
        <f>Investdaten!A97</f>
        <v>(Typ, Kennzeichen)</v>
      </c>
      <c r="B95" s="187"/>
      <c r="C95" s="340"/>
      <c r="D95" s="341"/>
      <c r="E95" s="342"/>
      <c r="F95" s="343"/>
      <c r="G95" s="344"/>
      <c r="H95" s="790">
        <f t="shared" si="3"/>
        <v>0</v>
      </c>
    </row>
    <row r="96" spans="1:8" hidden="1">
      <c r="A96" s="415" t="str">
        <f>Investdaten!A98</f>
        <v>(Typ, Kennzeichen)</v>
      </c>
      <c r="B96" s="187"/>
      <c r="C96" s="340"/>
      <c r="D96" s="341"/>
      <c r="E96" s="190"/>
      <c r="F96" s="343"/>
      <c r="G96" s="344"/>
      <c r="H96" s="790">
        <f t="shared" si="3"/>
        <v>0</v>
      </c>
    </row>
    <row r="97" spans="1:8" hidden="1">
      <c r="A97" s="416" t="str">
        <f>Investdaten!A99</f>
        <v>(Typ, Kennzeichen)</v>
      </c>
      <c r="B97" s="220"/>
      <c r="C97" s="345"/>
      <c r="D97" s="346"/>
      <c r="E97" s="347"/>
      <c r="F97" s="348"/>
      <c r="G97" s="349"/>
      <c r="H97" s="790">
        <f t="shared" si="3"/>
        <v>0</v>
      </c>
    </row>
    <row r="98" spans="1:8" hidden="1">
      <c r="A98" s="415" t="str">
        <f>Investdaten!A100</f>
        <v>(Typ, Kennzeichen)</v>
      </c>
      <c r="B98" s="187"/>
      <c r="C98" s="340"/>
      <c r="D98" s="341"/>
      <c r="E98" s="342"/>
      <c r="F98" s="343"/>
      <c r="G98" s="344"/>
      <c r="H98" s="790">
        <f t="shared" si="3"/>
        <v>0</v>
      </c>
    </row>
    <row r="99" spans="1:8" hidden="1">
      <c r="A99" s="415" t="str">
        <f>Investdaten!A101</f>
        <v>(Typ, Kennzeichen)</v>
      </c>
      <c r="B99" s="187"/>
      <c r="C99" s="340"/>
      <c r="D99" s="341"/>
      <c r="E99" s="342"/>
      <c r="F99" s="343"/>
      <c r="G99" s="344"/>
      <c r="H99" s="790">
        <f t="shared" si="3"/>
        <v>0</v>
      </c>
    </row>
    <row r="100" spans="1:8" hidden="1">
      <c r="A100" s="415" t="str">
        <f>Investdaten!A102</f>
        <v>(Typ, Kennzeichen)</v>
      </c>
      <c r="B100" s="187"/>
      <c r="C100" s="340"/>
      <c r="D100" s="341"/>
      <c r="E100" s="342"/>
      <c r="F100" s="343"/>
      <c r="G100" s="344"/>
      <c r="H100" s="790">
        <f t="shared" si="3"/>
        <v>0</v>
      </c>
    </row>
    <row r="101" spans="1:8" ht="15.75" hidden="1" thickBot="1">
      <c r="A101" s="802" t="str">
        <f>Investdaten!A103</f>
        <v>(Typ, Kennzeichen)</v>
      </c>
      <c r="B101" s="198"/>
      <c r="C101" s="796"/>
      <c r="D101" s="797"/>
      <c r="E101" s="201"/>
      <c r="F101" s="798"/>
      <c r="G101" s="799"/>
      <c r="H101" s="790">
        <f t="shared" si="3"/>
        <v>0</v>
      </c>
    </row>
    <row r="102" spans="1:8" ht="15.75" thickBot="1">
      <c r="A102" s="288" t="s">
        <v>310</v>
      </c>
      <c r="B102" s="791"/>
      <c r="C102" s="300"/>
      <c r="D102" s="792"/>
      <c r="E102" s="793">
        <f>+E103</f>
        <v>0</v>
      </c>
      <c r="F102" s="793">
        <f>+F103</f>
        <v>0</v>
      </c>
      <c r="G102" s="800">
        <f>+G103</f>
        <v>0</v>
      </c>
      <c r="H102" s="801">
        <f>+H103</f>
        <v>0</v>
      </c>
    </row>
    <row r="103" spans="1:8" ht="15.75" thickBot="1">
      <c r="A103" s="416">
        <f>Investdaten!A105</f>
        <v>0</v>
      </c>
      <c r="B103" s="804"/>
      <c r="C103" s="805"/>
      <c r="D103" s="806"/>
      <c r="E103" s="807"/>
      <c r="F103" s="808"/>
      <c r="G103" s="809"/>
      <c r="H103" s="810">
        <f>G103</f>
        <v>0</v>
      </c>
    </row>
    <row r="104" spans="1:8">
      <c r="A104" s="279" t="s">
        <v>335</v>
      </c>
      <c r="B104" s="257"/>
    </row>
    <row r="105" spans="1:8">
      <c r="A105" s="256"/>
      <c r="B105" s="257"/>
      <c r="C105" s="256"/>
      <c r="D105" s="257"/>
      <c r="E105" s="350"/>
      <c r="F105" s="257"/>
      <c r="G105" s="257"/>
      <c r="H105" s="257"/>
    </row>
    <row r="106" spans="1:8">
      <c r="B106" s="257"/>
      <c r="F106" s="268"/>
      <c r="G106" s="268"/>
      <c r="H106" s="268"/>
    </row>
    <row r="107" spans="1:8">
      <c r="B107" s="257"/>
    </row>
    <row r="108" spans="1:8">
      <c r="B108" s="257"/>
    </row>
    <row r="109" spans="1:8">
      <c r="B109" s="257"/>
    </row>
    <row r="110" spans="1:8">
      <c r="B110" s="257"/>
    </row>
    <row r="111" spans="1:8">
      <c r="B111" s="257"/>
    </row>
    <row r="112" spans="1:8">
      <c r="B112" s="257"/>
    </row>
    <row r="113" spans="2:2">
      <c r="B113" s="257"/>
    </row>
    <row r="114" spans="2:2">
      <c r="B114" s="257"/>
    </row>
    <row r="115" spans="2:2">
      <c r="B115" s="257"/>
    </row>
    <row r="116" spans="2:2">
      <c r="B116" s="257"/>
    </row>
    <row r="117" spans="2:2">
      <c r="B117" s="257"/>
    </row>
    <row r="118" spans="2:2">
      <c r="B118" s="257"/>
    </row>
    <row r="119" spans="2:2">
      <c r="B119" s="257"/>
    </row>
    <row r="120" spans="2:2">
      <c r="B120" s="257"/>
    </row>
    <row r="121" spans="2:2">
      <c r="B121" s="257"/>
    </row>
    <row r="122" spans="2:2">
      <c r="B122" s="257"/>
    </row>
    <row r="123" spans="2:2">
      <c r="B123" s="257"/>
    </row>
    <row r="124" spans="2:2">
      <c r="B124" s="257"/>
    </row>
    <row r="125" spans="2:2">
      <c r="B125" s="257"/>
    </row>
    <row r="126" spans="2:2">
      <c r="B126" s="257"/>
    </row>
    <row r="127" spans="2:2">
      <c r="B127" s="257"/>
    </row>
    <row r="128" spans="2:2">
      <c r="B128" s="257"/>
    </row>
    <row r="129" spans="2:2">
      <c r="B129" s="257"/>
    </row>
  </sheetData>
  <sheetProtection algorithmName="SHA-512" hashValue="IwODLOkB8z3c2Vy1+30Il4vFM1z5DQOwnU0kNCAzgtB4A5dXiwew8EU1TPijrMfAqNpn7RMIGGXjFDQHBtzYNA==" saltValue="jjSxY/sPju0X/YP7y47P5Q==" spinCount="100000" sheet="1" formatColumns="0" formatRows="0"/>
  <mergeCells count="9">
    <mergeCell ref="H3:H4"/>
    <mergeCell ref="A5:D5"/>
    <mergeCell ref="A1:G1"/>
    <mergeCell ref="A3:A4"/>
    <mergeCell ref="B3:B4"/>
    <mergeCell ref="C3:C4"/>
    <mergeCell ref="F3:F4"/>
    <mergeCell ref="G3:G4"/>
    <mergeCell ref="D3:E3"/>
  </mergeCells>
  <pageMargins left="0.39370078740157483" right="0.39370078740157483" top="0.78740157480314965" bottom="0.78740157480314965" header="0.31496062992125984" footer="0.31496062992125984"/>
  <pageSetup paperSize="9"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12" id="{7C8CF576-124E-4F38-9427-FBC66A9F422E}">
            <xm:f>AND(Investdaten!N39=0,G37&gt;0)</xm:f>
            <x14:dxf>
              <fill>
                <patternFill>
                  <bgColor rgb="FFFF0000"/>
                </patternFill>
              </fill>
            </x14:dxf>
          </x14:cfRule>
          <xm:sqref>H37:H70 H72</xm:sqref>
        </x14:conditionalFormatting>
        <x14:conditionalFormatting xmlns:xm="http://schemas.microsoft.com/office/excel/2006/main">
          <x14:cfRule type="expression" priority="15" id="{7C8CF576-124E-4F38-9427-FBC66A9F422E}">
            <xm:f>AND(Investdaten!N8=0,G7&gt;0)</xm:f>
            <x14:dxf>
              <fill>
                <patternFill>
                  <bgColor rgb="FFFF0000"/>
                </patternFill>
              </fill>
            </x14:dxf>
          </x14:cfRule>
          <xm:sqref>H7:H26</xm:sqref>
        </x14:conditionalFormatting>
        <x14:conditionalFormatting xmlns:xm="http://schemas.microsoft.com/office/excel/2006/main">
          <x14:cfRule type="expression" priority="2" id="{9ABFBADF-EB48-40F8-916E-EF9C8B6FE45C}">
            <xm:f>AND(Investdaten!$N$29=0,G28&gt;0)</xm:f>
            <x14:dxf>
              <fill>
                <patternFill>
                  <bgColor rgb="FFFF0000"/>
                </patternFill>
              </fill>
            </x14:dxf>
          </x14:cfRule>
          <xm:sqref>H28:H35</xm:sqref>
        </x14:conditionalFormatting>
        <x14:conditionalFormatting xmlns:xm="http://schemas.microsoft.com/office/excel/2006/main">
          <x14:cfRule type="expression" priority="26" id="{7C8CF576-124E-4F38-9427-FBC66A9F422E}">
            <xm:f>AND(Investdaten!N95=0,G73&gt;0)</xm:f>
            <x14:dxf>
              <fill>
                <patternFill>
                  <bgColor rgb="FFFF0000"/>
                </patternFill>
              </fill>
            </x14:dxf>
          </x14:cfRule>
          <xm:sqref>H73:H101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74B44-3E21-44AD-B5ED-44E0CED0AC1B}">
  <sheetPr codeName="Tabelle13">
    <tabColor rgb="FF7030A0"/>
    <pageSetUpPr fitToPage="1"/>
  </sheetPr>
  <dimension ref="A1:Q2051"/>
  <sheetViews>
    <sheetView zoomScale="90" zoomScaleNormal="90" workbookViewId="0">
      <pane ySplit="5" topLeftCell="A56" activePane="bottomLeft" state="frozen"/>
      <selection pane="bottomLeft" activeCell="F69" sqref="F69:F73"/>
    </sheetView>
  </sheetViews>
  <sheetFormatPr baseColWidth="10" defaultColWidth="11.42578125" defaultRowHeight="12.75"/>
  <cols>
    <col min="1" max="1" width="23.140625" style="358" bestFit="1" customWidth="1"/>
    <col min="2" max="2" width="39.85546875" style="358" customWidth="1"/>
    <col min="3" max="3" width="14.28515625" style="351" customWidth="1"/>
    <col min="4" max="4" width="15" style="351" customWidth="1"/>
    <col min="5" max="5" width="13.28515625" style="351" customWidth="1"/>
    <col min="6" max="6" width="12.28515625" style="351" customWidth="1"/>
    <col min="7" max="7" width="9.42578125" style="351" customWidth="1"/>
    <col min="8" max="8" width="25.7109375" style="351" bestFit="1" customWidth="1"/>
    <col min="9" max="9" width="18.7109375" style="351" customWidth="1"/>
    <col min="10" max="10" width="15.28515625" style="351" customWidth="1"/>
    <col min="11" max="11" width="16.42578125" style="358" customWidth="1"/>
    <col min="12" max="12" width="11.42578125" style="358" customWidth="1"/>
    <col min="13" max="16384" width="11.42578125" style="358"/>
  </cols>
  <sheetData>
    <row r="1" spans="1:17" ht="13.5" thickBot="1">
      <c r="A1" s="519" t="str">
        <f>Basis!A1</f>
        <v>Stand: 26.03.2024</v>
      </c>
      <c r="B1" s="520"/>
      <c r="C1" s="357"/>
      <c r="D1" s="357"/>
      <c r="E1" s="357"/>
      <c r="F1" s="521" t="str">
        <f>+"Az.:"&amp;+Basis!B4</f>
        <v>Az.:</v>
      </c>
      <c r="G1" s="521"/>
      <c r="H1" s="521"/>
      <c r="I1" s="522"/>
      <c r="J1" s="522"/>
    </row>
    <row r="2" spans="1:17" s="359" customFormat="1" ht="27" customHeight="1" thickBot="1">
      <c r="A2" s="1387" t="s">
        <v>399</v>
      </c>
      <c r="B2" s="1388"/>
      <c r="C2" s="1388"/>
      <c r="D2" s="1388"/>
      <c r="E2" s="1388"/>
      <c r="F2" s="1388"/>
      <c r="G2" s="1388"/>
      <c r="H2" s="1388"/>
      <c r="I2" s="1388"/>
      <c r="J2" s="1388"/>
      <c r="K2" s="1389"/>
    </row>
    <row r="3" spans="1:17" ht="31.15" customHeight="1" thickBot="1">
      <c r="A3" s="617"/>
      <c r="B3" s="620" t="str">
        <f>IF(Basis!$D$21=1,"Belegungstage","Jahresstunden direkte Leistung")</f>
        <v>Belegungstage</v>
      </c>
      <c r="C3" s="849">
        <f>IF(Basis!$B$24&gt;0,Basis!$B$24*Basis!B25*365.25,Basis!$B$23*Basis!$B$25*365.25)</f>
        <v>0</v>
      </c>
      <c r="D3" s="618"/>
      <c r="E3" s="618"/>
      <c r="G3" s="358"/>
      <c r="H3" s="621" t="s">
        <v>434</v>
      </c>
      <c r="I3" s="487">
        <f>+I6+I27+I39+I65-I68</f>
        <v>0</v>
      </c>
      <c r="J3" s="487">
        <f>+J6+J27+J39+J65-J68</f>
        <v>0</v>
      </c>
      <c r="K3" s="619">
        <f>IF(ISERROR(J3/$C$3),0,J3/$C$3)</f>
        <v>0</v>
      </c>
    </row>
    <row r="4" spans="1:17" s="359" customFormat="1" ht="27" customHeight="1" thickBot="1">
      <c r="A4" s="1392" t="s">
        <v>407</v>
      </c>
      <c r="B4" s="1393"/>
      <c r="C4" s="1393"/>
      <c r="D4" s="1393"/>
      <c r="E4" s="1393"/>
      <c r="F4" s="1393"/>
      <c r="G4" s="1393"/>
      <c r="H4" s="1393"/>
      <c r="I4" s="1393"/>
      <c r="J4" s="1393"/>
      <c r="K4" s="1394"/>
    </row>
    <row r="5" spans="1:17" s="359" customFormat="1" ht="55.15" customHeight="1" thickBot="1">
      <c r="A5" s="524" t="s">
        <v>400</v>
      </c>
      <c r="B5" s="525" t="s">
        <v>336</v>
      </c>
      <c r="C5" s="498" t="s">
        <v>435</v>
      </c>
      <c r="D5" s="499" t="s">
        <v>401</v>
      </c>
      <c r="E5" s="499" t="s">
        <v>733</v>
      </c>
      <c r="F5" s="499" t="s">
        <v>652</v>
      </c>
      <c r="G5" s="498" t="s">
        <v>404</v>
      </c>
      <c r="H5" s="493" t="s">
        <v>405</v>
      </c>
      <c r="I5" s="494" t="s">
        <v>654</v>
      </c>
      <c r="J5" s="526" t="s">
        <v>406</v>
      </c>
      <c r="K5" s="527" t="s">
        <v>625</v>
      </c>
    </row>
    <row r="6" spans="1:17" s="360" customFormat="1" ht="18.75" customHeight="1">
      <c r="A6" s="1390" t="s">
        <v>408</v>
      </c>
      <c r="B6" s="1391"/>
      <c r="C6" s="1391"/>
      <c r="D6" s="1391"/>
      <c r="E6" s="1391"/>
      <c r="F6" s="1391"/>
      <c r="G6" s="1391"/>
      <c r="H6" s="722"/>
      <c r="I6" s="487">
        <f>SUM(I7:I23)</f>
        <v>0</v>
      </c>
      <c r="J6" s="487">
        <f>SUM(J7:J23)</f>
        <v>0</v>
      </c>
      <c r="K6" s="523">
        <f t="shared" ref="K6:K22" si="0">IF(ISERROR(J6/$C$3),0,J6/$C$3)</f>
        <v>0</v>
      </c>
    </row>
    <row r="7" spans="1:17" s="359" customFormat="1" ht="39" customHeight="1">
      <c r="A7" s="1405" t="s">
        <v>409</v>
      </c>
      <c r="B7" s="488" t="s">
        <v>535</v>
      </c>
      <c r="C7" s="489"/>
      <c r="D7" s="728">
        <f>IF(Basis!$B$27=1,'(A) Personal'!C6,'(B) Personal'!C6)</f>
        <v>0</v>
      </c>
      <c r="E7" s="490" t="str">
        <f>IF(D7&lt;&gt;0,"1:"&amp;+ROUND(IF(Basis!$B$24&gt;0,Basis!$B$24,Basis!$B$23)/D7,2),"")</f>
        <v/>
      </c>
      <c r="F7" s="827">
        <f>IF(Basis!$B$27=1,'(A) Personal'!D6+'(A) Personal'!E6,'(B) Personal'!D6+'(B) Personal'!E6)</f>
        <v>0</v>
      </c>
      <c r="G7" s="489"/>
      <c r="H7" s="1013"/>
      <c r="I7" s="728">
        <f>F7+G7</f>
        <v>0</v>
      </c>
      <c r="J7" s="828">
        <f>F7+G7</f>
        <v>0</v>
      </c>
      <c r="K7" s="508">
        <f t="shared" si="0"/>
        <v>0</v>
      </c>
      <c r="M7" s="363"/>
      <c r="N7" s="363"/>
      <c r="O7" s="363"/>
      <c r="P7" s="363"/>
      <c r="Q7" s="363"/>
    </row>
    <row r="8" spans="1:17" s="359" customFormat="1" ht="60.75" customHeight="1">
      <c r="A8" s="1406"/>
      <c r="B8" s="488" t="s">
        <v>570</v>
      </c>
      <c r="C8" s="489"/>
      <c r="D8" s="728">
        <f>IF(Basis!$B$27=1,'(A) Personal'!C7,'(B) Personal'!C7)</f>
        <v>0</v>
      </c>
      <c r="E8" s="490" t="str">
        <f>IF(D8&lt;&gt;0,"1:"&amp;+ROUND(IF(Basis!$B$24&gt;0,Basis!$B$24,Basis!$B$23)/D8,2),"")</f>
        <v/>
      </c>
      <c r="F8" s="827">
        <f>IF(Basis!$B$27=1,'(A) Personal'!D7+'(A) Personal'!E7,'(B) Personal'!D7+'(B) Personal'!E7)</f>
        <v>0</v>
      </c>
      <c r="G8" s="489"/>
      <c r="H8" s="1013"/>
      <c r="I8" s="728">
        <f t="shared" ref="I8:I10" si="1">F8+G8</f>
        <v>0</v>
      </c>
      <c r="J8" s="828">
        <f t="shared" ref="J8:J10" si="2">F8+G8</f>
        <v>0</v>
      </c>
      <c r="K8" s="508">
        <f t="shared" si="0"/>
        <v>0</v>
      </c>
      <c r="M8" s="363"/>
      <c r="N8" s="363"/>
      <c r="O8" s="363"/>
      <c r="P8" s="363"/>
      <c r="Q8" s="363"/>
    </row>
    <row r="9" spans="1:17" s="359" customFormat="1" ht="60.75" customHeight="1">
      <c r="A9" s="1406"/>
      <c r="B9" s="497" t="s">
        <v>782</v>
      </c>
      <c r="C9" s="489"/>
      <c r="D9" s="728">
        <f>IF(Basis!$B$27=1,'(A) Personal'!C8,'(B) Personal'!C8)</f>
        <v>0</v>
      </c>
      <c r="E9" s="490" t="str">
        <f>IF(D9&lt;&gt;0,"1:"&amp;+ROUND(IF(Basis!$B$24&gt;0,Basis!$B$24,Basis!$B$23)/D9,2),"")</f>
        <v/>
      </c>
      <c r="F9" s="827">
        <f>IF(Basis!$B$27=1,'(A) Personal'!D8+'(A) Personal'!E8,'(B) Personal'!D8+'(B) Personal'!E8)</f>
        <v>0</v>
      </c>
      <c r="G9" s="489"/>
      <c r="H9" s="1013"/>
      <c r="I9" s="728">
        <f t="shared" ref="I9" si="3">F9+G9</f>
        <v>0</v>
      </c>
      <c r="J9" s="828">
        <f t="shared" ref="J9" si="4">F9+G9</f>
        <v>0</v>
      </c>
      <c r="K9" s="508">
        <f t="shared" ref="K9" si="5">IF(ISERROR(J9/$C$3),0,J9/$C$3)</f>
        <v>0</v>
      </c>
      <c r="M9" s="363"/>
      <c r="N9" s="363"/>
      <c r="O9" s="363"/>
      <c r="P9" s="363"/>
      <c r="Q9" s="363"/>
    </row>
    <row r="10" spans="1:17" s="359" customFormat="1" ht="68.45" customHeight="1">
      <c r="A10" s="1407"/>
      <c r="B10" s="488" t="s">
        <v>657</v>
      </c>
      <c r="C10" s="489"/>
      <c r="D10" s="728">
        <f>IF(Basis!$B$27=1,'(A) Personal'!C9,'(B) Personal'!C9)</f>
        <v>0</v>
      </c>
      <c r="E10" s="490" t="str">
        <f>IF(D10&lt;&gt;0,"1:"&amp;+ROUND(IF(Basis!$B$24&gt;0,Basis!$B$24,Basis!$B$23)/D10,2),"")</f>
        <v/>
      </c>
      <c r="F10" s="827">
        <f>IF(Basis!$B$27=1,'(A) Personal'!D9+'(A) Personal'!E9,'(B) Personal'!D9+'(B) Personal'!E9)</f>
        <v>0</v>
      </c>
      <c r="G10" s="489"/>
      <c r="H10" s="1013"/>
      <c r="I10" s="728">
        <f t="shared" si="1"/>
        <v>0</v>
      </c>
      <c r="J10" s="828">
        <f t="shared" si="2"/>
        <v>0</v>
      </c>
      <c r="K10" s="508">
        <f t="shared" si="0"/>
        <v>0</v>
      </c>
      <c r="M10" s="363"/>
      <c r="N10" s="363"/>
      <c r="O10" s="363"/>
      <c r="P10" s="363"/>
      <c r="Q10" s="363"/>
    </row>
    <row r="11" spans="1:17" s="359" customFormat="1" ht="15" hidden="1" customHeight="1">
      <c r="A11" s="1143"/>
      <c r="B11" s="488"/>
      <c r="C11" s="489"/>
      <c r="D11" s="728"/>
      <c r="E11" s="490"/>
      <c r="F11" s="827"/>
      <c r="G11" s="489"/>
      <c r="H11" s="1013"/>
      <c r="I11" s="728"/>
      <c r="J11" s="828"/>
      <c r="K11" s="508"/>
      <c r="M11" s="363"/>
      <c r="N11" s="363"/>
      <c r="O11" s="363"/>
      <c r="P11" s="363"/>
      <c r="Q11" s="363"/>
    </row>
    <row r="12" spans="1:17" s="359" customFormat="1" ht="15" hidden="1" customHeight="1">
      <c r="A12" s="1143"/>
      <c r="B12" s="488"/>
      <c r="C12" s="489"/>
      <c r="D12" s="728"/>
      <c r="E12" s="490"/>
      <c r="F12" s="827"/>
      <c r="G12" s="489"/>
      <c r="H12" s="1013"/>
      <c r="I12" s="728"/>
      <c r="J12" s="828"/>
      <c r="K12" s="508"/>
      <c r="M12" s="363"/>
      <c r="N12" s="363"/>
      <c r="O12" s="363"/>
      <c r="P12" s="363"/>
      <c r="Q12" s="363"/>
    </row>
    <row r="13" spans="1:17" s="359" customFormat="1" ht="15" hidden="1" customHeight="1">
      <c r="A13" s="1143"/>
      <c r="B13" s="488"/>
      <c r="C13" s="489"/>
      <c r="D13" s="728"/>
      <c r="E13" s="490"/>
      <c r="F13" s="827"/>
      <c r="G13" s="489"/>
      <c r="H13" s="1013"/>
      <c r="I13" s="728"/>
      <c r="J13" s="828"/>
      <c r="K13" s="508"/>
      <c r="M13" s="363"/>
      <c r="N13" s="363"/>
      <c r="O13" s="363"/>
      <c r="P13" s="363"/>
      <c r="Q13" s="363"/>
    </row>
    <row r="14" spans="1:17" s="359" customFormat="1" ht="18" customHeight="1">
      <c r="A14" s="1399" t="s">
        <v>722</v>
      </c>
      <c r="B14" s="488" t="s">
        <v>174</v>
      </c>
      <c r="C14" s="1078"/>
      <c r="D14" s="1078"/>
      <c r="E14" s="1079"/>
      <c r="F14" s="1080"/>
      <c r="G14" s="1078"/>
      <c r="H14" s="1081"/>
      <c r="I14" s="1082"/>
      <c r="J14" s="1083"/>
      <c r="K14" s="1084"/>
      <c r="M14" s="363"/>
      <c r="N14" s="363"/>
      <c r="O14" s="363"/>
      <c r="P14" s="363"/>
      <c r="Q14" s="363"/>
    </row>
    <row r="15" spans="1:17" s="359" customFormat="1" ht="18" customHeight="1">
      <c r="A15" s="1406"/>
      <c r="B15" s="488" t="s">
        <v>176</v>
      </c>
      <c r="C15" s="1078"/>
      <c r="D15" s="1078"/>
      <c r="E15" s="1079"/>
      <c r="F15" s="1080"/>
      <c r="G15" s="1078"/>
      <c r="H15" s="1081"/>
      <c r="I15" s="1082"/>
      <c r="J15" s="1083"/>
      <c r="K15" s="1084"/>
      <c r="M15" s="363"/>
      <c r="N15" s="363"/>
      <c r="O15" s="363"/>
      <c r="P15" s="363"/>
      <c r="Q15" s="363"/>
    </row>
    <row r="16" spans="1:17" s="359" customFormat="1" ht="18" customHeight="1">
      <c r="A16" s="1407"/>
      <c r="B16" s="488" t="s">
        <v>175</v>
      </c>
      <c r="C16" s="1078"/>
      <c r="D16" s="1078"/>
      <c r="E16" s="1079"/>
      <c r="F16" s="1080"/>
      <c r="G16" s="1078"/>
      <c r="H16" s="1081"/>
      <c r="I16" s="1082"/>
      <c r="J16" s="1083"/>
      <c r="K16" s="1084"/>
      <c r="M16" s="363"/>
      <c r="N16" s="363"/>
      <c r="O16" s="363"/>
      <c r="P16" s="363"/>
      <c r="Q16" s="363"/>
    </row>
    <row r="17" spans="1:17" ht="15" customHeight="1">
      <c r="A17" s="1399" t="s">
        <v>410</v>
      </c>
      <c r="B17" s="356" t="s">
        <v>412</v>
      </c>
      <c r="C17" s="491"/>
      <c r="D17" s="505"/>
      <c r="E17" s="490" t="str">
        <f>IF(D17&lt;&gt;0,"1:"&amp;+ROUND(IF(Basis!$B$24&gt;0,Basis!$B$24,Basis!$B$23)/D17,2),"")</f>
        <v/>
      </c>
      <c r="F17" s="827">
        <f>IF(Basis!$B$27=1,'(A) Personal'!D10+'(A) Personal'!E10,'(B) Personal'!D10+'(B) Personal'!E10)</f>
        <v>0</v>
      </c>
      <c r="G17" s="489"/>
      <c r="H17" s="1010"/>
      <c r="I17" s="728">
        <f t="shared" ref="I17:I20" si="6">F17+G17</f>
        <v>0</v>
      </c>
      <c r="J17" s="828">
        <f t="shared" ref="J17:J22" si="7">F17+G17</f>
        <v>0</v>
      </c>
      <c r="K17" s="508">
        <f t="shared" si="0"/>
        <v>0</v>
      </c>
    </row>
    <row r="18" spans="1:17" ht="15" customHeight="1">
      <c r="A18" s="1400"/>
      <c r="B18" s="356" t="s">
        <v>411</v>
      </c>
      <c r="C18" s="491"/>
      <c r="D18" s="505"/>
      <c r="E18" s="490" t="str">
        <f>IF(D18&lt;&gt;0,"1:"&amp;+ROUND(IF(Basis!$B$24&gt;0,Basis!$B$24,Basis!$B$23)/D18,2),"")</f>
        <v/>
      </c>
      <c r="F18" s="827">
        <f>IF(Basis!$B$27=1,'(A) Personal'!D11+'(A) Personal'!E11,'(B) Personal'!D11+'(B) Personal'!E11)</f>
        <v>0</v>
      </c>
      <c r="G18" s="489"/>
      <c r="H18" s="1010"/>
      <c r="I18" s="728">
        <f t="shared" si="6"/>
        <v>0</v>
      </c>
      <c r="J18" s="828">
        <f t="shared" si="7"/>
        <v>0</v>
      </c>
      <c r="K18" s="508">
        <f t="shared" si="0"/>
        <v>0</v>
      </c>
    </row>
    <row r="19" spans="1:17" ht="15" customHeight="1">
      <c r="A19" s="1400"/>
      <c r="B19" s="356" t="s">
        <v>413</v>
      </c>
      <c r="C19" s="491"/>
      <c r="D19" s="505"/>
      <c r="E19" s="490" t="str">
        <f>IF(D19&lt;&gt;0,"1:"&amp;+ROUND(IF(Basis!$B$24&gt;0,Basis!$B$24,Basis!$B$23)/D19,2),"")</f>
        <v/>
      </c>
      <c r="F19" s="827">
        <f>IF(Basis!$B$27=1,'(A) Personal'!D12+'(A) Personal'!E12,'(B) Personal'!D12+'(B) Personal'!E12)</f>
        <v>0</v>
      </c>
      <c r="G19" s="489"/>
      <c r="H19" s="1010"/>
      <c r="I19" s="728">
        <f t="shared" si="6"/>
        <v>0</v>
      </c>
      <c r="J19" s="828">
        <f t="shared" si="7"/>
        <v>0</v>
      </c>
      <c r="K19" s="508">
        <f t="shared" si="0"/>
        <v>0</v>
      </c>
    </row>
    <row r="20" spans="1:17" ht="15" customHeight="1">
      <c r="A20" s="1400"/>
      <c r="B20" s="356" t="s">
        <v>651</v>
      </c>
      <c r="C20" s="491"/>
      <c r="D20" s="505"/>
      <c r="E20" s="1137" t="str">
        <f>IF(D20&lt;&gt;0,"1:"&amp;+ROUND(IF(Basis!$B$24&gt;0,Basis!$B$24,Basis!$B$23)/D20,2),"")</f>
        <v/>
      </c>
      <c r="F20" s="827">
        <f>IF(Basis!$B$27=1,'(A) Personal'!D13+'(A) Personal'!E13,'(B) Personal'!D13+'(B) Personal'!E13)</f>
        <v>0</v>
      </c>
      <c r="G20" s="489"/>
      <c r="H20" s="1010"/>
      <c r="I20" s="728">
        <f t="shared" si="6"/>
        <v>0</v>
      </c>
      <c r="J20" s="828">
        <f t="shared" si="7"/>
        <v>0</v>
      </c>
      <c r="K20" s="508">
        <f t="shared" si="0"/>
        <v>0</v>
      </c>
    </row>
    <row r="21" spans="1:17" ht="15" customHeight="1">
      <c r="A21" s="1401"/>
      <c r="B21" s="356" t="s">
        <v>419</v>
      </c>
      <c r="C21" s="491"/>
      <c r="D21" s="505"/>
      <c r="E21" s="1137" t="str">
        <f>IF(D21&lt;&gt;0,"1:"&amp;+ROUND(IF(Basis!$B$24&gt;0,Basis!$B$24,Basis!$B$23)/D21,2),"")</f>
        <v/>
      </c>
      <c r="F21" s="827">
        <f>IF(Basis!$B$27=1,'(A) Personal'!D14+'(A) Personal'!E14,'(B) Personal'!D14+'(B) Personal'!E14)</f>
        <v>0</v>
      </c>
      <c r="G21" s="489"/>
      <c r="H21" s="1010"/>
      <c r="I21" s="728">
        <f t="shared" ref="I21" si="8">F21+G21</f>
        <v>0</v>
      </c>
      <c r="J21" s="828">
        <f t="shared" ref="J21" si="9">F21+G21</f>
        <v>0</v>
      </c>
      <c r="K21" s="508">
        <f t="shared" ref="K21" si="10">IF(ISERROR(J21/$C$3),0,J21/$C$3)</f>
        <v>0</v>
      </c>
    </row>
    <row r="22" spans="1:17" ht="15" customHeight="1">
      <c r="A22" s="1099"/>
      <c r="B22" s="356" t="s">
        <v>522</v>
      </c>
      <c r="C22" s="491"/>
      <c r="D22" s="1109"/>
      <c r="E22" s="1109"/>
      <c r="F22" s="1110"/>
      <c r="G22" s="1111"/>
      <c r="H22" s="1010"/>
      <c r="I22" s="728">
        <f>F22</f>
        <v>0</v>
      </c>
      <c r="J22" s="828">
        <f t="shared" si="7"/>
        <v>0</v>
      </c>
      <c r="K22" s="508">
        <f t="shared" si="0"/>
        <v>0</v>
      </c>
    </row>
    <row r="23" spans="1:17" s="359" customFormat="1" ht="18" customHeight="1">
      <c r="A23" s="1100"/>
      <c r="B23" s="1101" t="s">
        <v>521</v>
      </c>
      <c r="C23" s="1102"/>
      <c r="D23" s="1103"/>
      <c r="E23" s="1104"/>
      <c r="F23" s="1105"/>
      <c r="G23" s="1102"/>
      <c r="H23" s="1106"/>
      <c r="I23" s="1103">
        <f t="shared" ref="I23" si="11">F23+G23</f>
        <v>0</v>
      </c>
      <c r="J23" s="1107">
        <f t="shared" ref="J23" si="12">F23+G23</f>
        <v>0</v>
      </c>
      <c r="K23" s="1108">
        <f>IF(ISERROR(J23/$C$3),0,J23/$C$3)</f>
        <v>0</v>
      </c>
      <c r="M23" s="363"/>
      <c r="N23" s="363"/>
      <c r="O23" s="363"/>
      <c r="P23" s="363"/>
      <c r="Q23" s="363"/>
    </row>
    <row r="24" spans="1:17" s="363" customFormat="1" ht="15" customHeight="1" thickBot="1">
      <c r="A24" s="811"/>
      <c r="B24" s="811"/>
      <c r="C24" s="811"/>
      <c r="D24" s="812"/>
      <c r="E24" s="812"/>
      <c r="F24" s="812"/>
      <c r="G24" s="811"/>
      <c r="H24" s="812"/>
      <c r="I24" s="811"/>
      <c r="J24" s="811"/>
      <c r="K24" s="811"/>
    </row>
    <row r="25" spans="1:17" s="359" customFormat="1" ht="27" customHeight="1" thickBot="1">
      <c r="A25" s="1392" t="s">
        <v>414</v>
      </c>
      <c r="B25" s="1393"/>
      <c r="C25" s="1393"/>
      <c r="D25" s="1393"/>
      <c r="E25" s="1393"/>
      <c r="F25" s="1393"/>
      <c r="G25" s="1393"/>
      <c r="H25" s="1393"/>
      <c r="I25" s="1393"/>
      <c r="J25" s="1393"/>
      <c r="K25" s="1394"/>
    </row>
    <row r="26" spans="1:17" s="359" customFormat="1" ht="55.15" customHeight="1" thickBot="1">
      <c r="A26" s="513" t="s">
        <v>400</v>
      </c>
      <c r="B26" s="514" t="s">
        <v>336</v>
      </c>
      <c r="C26" s="664" t="s">
        <v>435</v>
      </c>
      <c r="D26" s="515" t="s">
        <v>415</v>
      </c>
      <c r="E26" s="515"/>
      <c r="F26" s="515" t="s">
        <v>416</v>
      </c>
      <c r="G26" s="516" t="s">
        <v>404</v>
      </c>
      <c r="H26" s="1004" t="s">
        <v>405</v>
      </c>
      <c r="I26" s="1003" t="s">
        <v>654</v>
      </c>
      <c r="J26" s="719" t="s">
        <v>417</v>
      </c>
      <c r="K26" s="720" t="s">
        <v>626</v>
      </c>
    </row>
    <row r="27" spans="1:17" s="360" customFormat="1" ht="22.7" customHeight="1" thickBot="1">
      <c r="A27" s="1381" t="s">
        <v>418</v>
      </c>
      <c r="B27" s="1382"/>
      <c r="C27" s="1382"/>
      <c r="D27" s="1382"/>
      <c r="E27" s="1382"/>
      <c r="F27" s="1382"/>
      <c r="G27" s="1402"/>
      <c r="H27" s="723"/>
      <c r="I27" s="495">
        <f>SUM(I28:I37)</f>
        <v>0</v>
      </c>
      <c r="J27" s="495">
        <f>SUM(J28:J37)</f>
        <v>0</v>
      </c>
      <c r="K27" s="517">
        <f t="shared" ref="K27:K37" si="13">IF(ISERROR(J27/$C$3),0,J27/$C$3)</f>
        <v>0</v>
      </c>
    </row>
    <row r="28" spans="1:17" s="359" customFormat="1" ht="15.75" customHeight="1">
      <c r="A28" s="1405" t="s">
        <v>419</v>
      </c>
      <c r="B28" s="496" t="s">
        <v>420</v>
      </c>
      <c r="C28" s="715"/>
      <c r="D28" s="1026"/>
      <c r="E28" s="1026"/>
      <c r="F28" s="489"/>
      <c r="G28" s="1045"/>
      <c r="H28" s="1010"/>
      <c r="I28" s="728">
        <f t="shared" ref="I28:I29" si="14">F28+G28</f>
        <v>0</v>
      </c>
      <c r="J28" s="828">
        <f t="shared" ref="J28:J29" si="15">F28+G28</f>
        <v>0</v>
      </c>
      <c r="K28" s="518">
        <f t="shared" si="13"/>
        <v>0</v>
      </c>
    </row>
    <row r="29" spans="1:17" s="359" customFormat="1" ht="15.75" customHeight="1">
      <c r="A29" s="1406"/>
      <c r="B29" s="496" t="s">
        <v>421</v>
      </c>
      <c r="C29" s="715"/>
      <c r="D29" s="1026"/>
      <c r="E29" s="1026"/>
      <c r="F29" s="489"/>
      <c r="G29" s="1045"/>
      <c r="H29" s="1010"/>
      <c r="I29" s="728">
        <f t="shared" si="14"/>
        <v>0</v>
      </c>
      <c r="J29" s="828">
        <f t="shared" si="15"/>
        <v>0</v>
      </c>
      <c r="K29" s="506">
        <f t="shared" si="13"/>
        <v>0</v>
      </c>
    </row>
    <row r="30" spans="1:17" s="359" customFormat="1" ht="15.75" customHeight="1">
      <c r="A30" s="1406"/>
      <c r="B30" s="496" t="s">
        <v>422</v>
      </c>
      <c r="C30" s="715"/>
      <c r="D30" s="1027"/>
      <c r="E30" s="1027"/>
      <c r="F30" s="489"/>
      <c r="G30" s="1045"/>
      <c r="H30" s="1010"/>
      <c r="I30" s="728">
        <f>F30+G30</f>
        <v>0</v>
      </c>
      <c r="J30" s="828">
        <f>F30+G30</f>
        <v>0</v>
      </c>
      <c r="K30" s="506">
        <f t="shared" si="13"/>
        <v>0</v>
      </c>
    </row>
    <row r="31" spans="1:17" s="359" customFormat="1" ht="25.5">
      <c r="A31" s="1407"/>
      <c r="B31" s="497" t="s">
        <v>423</v>
      </c>
      <c r="C31" s="715"/>
      <c r="D31" s="1027"/>
      <c r="E31" s="1027"/>
      <c r="F31" s="489"/>
      <c r="G31" s="1045"/>
      <c r="H31" s="1010"/>
      <c r="I31" s="728">
        <f t="shared" ref="I31:I37" si="16">F31+G31</f>
        <v>0</v>
      </c>
      <c r="J31" s="828">
        <f t="shared" ref="J31:J37" si="17">F31+G31</f>
        <v>0</v>
      </c>
      <c r="K31" s="506">
        <f t="shared" si="13"/>
        <v>0</v>
      </c>
    </row>
    <row r="32" spans="1:17" s="359" customFormat="1" ht="13.9" customHeight="1">
      <c r="A32" s="1409" t="s">
        <v>424</v>
      </c>
      <c r="B32" s="497" t="s">
        <v>411</v>
      </c>
      <c r="C32" s="715"/>
      <c r="D32" s="1027"/>
      <c r="E32" s="1027"/>
      <c r="F32" s="489"/>
      <c r="G32" s="489"/>
      <c r="H32" s="1010"/>
      <c r="I32" s="728">
        <f t="shared" si="16"/>
        <v>0</v>
      </c>
      <c r="J32" s="828">
        <f t="shared" si="17"/>
        <v>0</v>
      </c>
      <c r="K32" s="506">
        <f t="shared" si="13"/>
        <v>0</v>
      </c>
    </row>
    <row r="33" spans="1:11" s="359" customFormat="1" ht="14.45" customHeight="1">
      <c r="A33" s="1410"/>
      <c r="B33" s="497" t="s">
        <v>413</v>
      </c>
      <c r="C33" s="715"/>
      <c r="D33" s="1027"/>
      <c r="E33" s="1027"/>
      <c r="F33" s="489"/>
      <c r="G33" s="489"/>
      <c r="H33" s="1010"/>
      <c r="I33" s="728">
        <f t="shared" si="16"/>
        <v>0</v>
      </c>
      <c r="J33" s="828">
        <f t="shared" si="17"/>
        <v>0</v>
      </c>
      <c r="K33" s="506">
        <f t="shared" si="13"/>
        <v>0</v>
      </c>
    </row>
    <row r="34" spans="1:11" s="359" customFormat="1" ht="25.5">
      <c r="A34" s="1410"/>
      <c r="B34" s="497" t="s">
        <v>523</v>
      </c>
      <c r="C34" s="715"/>
      <c r="D34" s="1027"/>
      <c r="E34" s="1027"/>
      <c r="F34" s="489"/>
      <c r="G34" s="489"/>
      <c r="H34" s="1010"/>
      <c r="I34" s="728">
        <f t="shared" si="16"/>
        <v>0</v>
      </c>
      <c r="J34" s="828">
        <f t="shared" si="17"/>
        <v>0</v>
      </c>
      <c r="K34" s="506">
        <f t="shared" si="13"/>
        <v>0</v>
      </c>
    </row>
    <row r="35" spans="1:11" s="359" customFormat="1" ht="14.45" customHeight="1">
      <c r="A35" s="1410"/>
      <c r="B35" s="497" t="s">
        <v>425</v>
      </c>
      <c r="C35" s="715"/>
      <c r="D35" s="1027"/>
      <c r="E35" s="1027"/>
      <c r="F35" s="489"/>
      <c r="G35" s="489"/>
      <c r="H35" s="1010"/>
      <c r="I35" s="728">
        <f t="shared" si="16"/>
        <v>0</v>
      </c>
      <c r="J35" s="828">
        <f t="shared" si="17"/>
        <v>0</v>
      </c>
      <c r="K35" s="506">
        <f t="shared" si="13"/>
        <v>0</v>
      </c>
    </row>
    <row r="36" spans="1:11" s="359" customFormat="1" ht="14.45" customHeight="1">
      <c r="A36" s="1410"/>
      <c r="B36" s="497" t="s">
        <v>651</v>
      </c>
      <c r="C36" s="715"/>
      <c r="D36" s="1027"/>
      <c r="E36" s="1027"/>
      <c r="F36" s="489"/>
      <c r="G36" s="489"/>
      <c r="H36" s="1010"/>
      <c r="I36" s="728">
        <f t="shared" si="16"/>
        <v>0</v>
      </c>
      <c r="J36" s="828">
        <f t="shared" si="17"/>
        <v>0</v>
      </c>
      <c r="K36" s="506">
        <f t="shared" si="13"/>
        <v>0</v>
      </c>
    </row>
    <row r="37" spans="1:11" s="359" customFormat="1" ht="15" customHeight="1" thickBot="1">
      <c r="A37" s="1411"/>
      <c r="B37" s="500" t="s">
        <v>426</v>
      </c>
      <c r="C37" s="716"/>
      <c r="D37" s="1028"/>
      <c r="E37" s="1028"/>
      <c r="F37" s="1025"/>
      <c r="G37" s="1025"/>
      <c r="H37" s="1011"/>
      <c r="I37" s="533">
        <f t="shared" si="16"/>
        <v>0</v>
      </c>
      <c r="J37" s="829">
        <f t="shared" si="17"/>
        <v>0</v>
      </c>
      <c r="K37" s="507">
        <f t="shared" si="13"/>
        <v>0</v>
      </c>
    </row>
    <row r="38" spans="1:11" s="359" customFormat="1" ht="18" customHeight="1" thickBot="1">
      <c r="A38" s="492"/>
      <c r="B38" s="357"/>
      <c r="C38" s="357"/>
      <c r="D38" s="357"/>
      <c r="E38" s="357"/>
      <c r="F38" s="357"/>
      <c r="G38" s="357"/>
      <c r="H38" s="357"/>
      <c r="I38" s="357"/>
      <c r="J38" s="357"/>
      <c r="K38" s="357"/>
    </row>
    <row r="39" spans="1:11" s="360" customFormat="1" ht="22.7" customHeight="1" thickBot="1">
      <c r="A39" s="1381" t="s">
        <v>436</v>
      </c>
      <c r="B39" s="1382"/>
      <c r="C39" s="1382"/>
      <c r="D39" s="1382"/>
      <c r="E39" s="1382"/>
      <c r="F39" s="1382"/>
      <c r="G39" s="1402"/>
      <c r="H39" s="723"/>
      <c r="I39" s="495">
        <f>SUM(I40:I60)</f>
        <v>0</v>
      </c>
      <c r="J39" s="495">
        <f>SUM(J40:J60)</f>
        <v>0</v>
      </c>
      <c r="K39" s="510">
        <f t="shared" ref="K39:K40" si="18">IF(ISERROR(J39/$C$3),0,J39/$C$3)</f>
        <v>0</v>
      </c>
    </row>
    <row r="40" spans="1:11" s="360" customFormat="1" ht="18.75" customHeight="1">
      <c r="A40" s="511"/>
      <c r="B40" s="488" t="s">
        <v>624</v>
      </c>
      <c r="C40" s="715"/>
      <c r="D40" s="1046"/>
      <c r="E40" s="1046"/>
      <c r="F40" s="489"/>
      <c r="G40" s="1047"/>
      <c r="H40" s="1008"/>
      <c r="I40" s="718">
        <f>F40+G40</f>
        <v>0</v>
      </c>
      <c r="J40" s="828">
        <f>F40+G40</f>
        <v>0</v>
      </c>
      <c r="K40" s="508">
        <f t="shared" si="18"/>
        <v>0</v>
      </c>
    </row>
    <row r="41" spans="1:11" s="360" customFormat="1" ht="18.75" customHeight="1">
      <c r="A41" s="1408" t="s">
        <v>427</v>
      </c>
      <c r="B41" s="355" t="s">
        <v>338</v>
      </c>
      <c r="C41" s="715"/>
      <c r="D41" s="1046"/>
      <c r="E41" s="1046"/>
      <c r="F41" s="489"/>
      <c r="G41" s="1047"/>
      <c r="H41" s="1009"/>
      <c r="I41" s="728">
        <f>F41</f>
        <v>0</v>
      </c>
      <c r="J41" s="828">
        <f t="shared" ref="J41:J60" si="19">F41+G41</f>
        <v>0</v>
      </c>
      <c r="K41" s="508">
        <f t="shared" ref="K41:K60" si="20">IF(ISERROR(J41/$C$3),0,J41/$C$3)</f>
        <v>0</v>
      </c>
    </row>
    <row r="42" spans="1:11" s="360" customFormat="1" ht="18.75" customHeight="1">
      <c r="A42" s="1408"/>
      <c r="B42" s="355" t="s">
        <v>339</v>
      </c>
      <c r="C42" s="715"/>
      <c r="D42" s="1046"/>
      <c r="E42" s="1046"/>
      <c r="F42" s="489"/>
      <c r="G42" s="1047"/>
      <c r="H42" s="1009"/>
      <c r="I42" s="728">
        <f>F42</f>
        <v>0</v>
      </c>
      <c r="J42" s="828">
        <f t="shared" si="19"/>
        <v>0</v>
      </c>
      <c r="K42" s="508">
        <f t="shared" si="20"/>
        <v>0</v>
      </c>
    </row>
    <row r="43" spans="1:11" s="360" customFormat="1" ht="18.75" customHeight="1">
      <c r="A43" s="1408"/>
      <c r="B43" s="353" t="s">
        <v>799</v>
      </c>
      <c r="C43" s="715"/>
      <c r="D43" s="1046"/>
      <c r="E43" s="1046"/>
      <c r="F43" s="489"/>
      <c r="G43" s="1047"/>
      <c r="H43" s="1009"/>
      <c r="I43" s="728">
        <f>F43</f>
        <v>0</v>
      </c>
      <c r="J43" s="828">
        <f t="shared" si="19"/>
        <v>0</v>
      </c>
      <c r="K43" s="508">
        <f t="shared" si="20"/>
        <v>0</v>
      </c>
    </row>
    <row r="44" spans="1:11" s="360" customFormat="1" ht="18.75" customHeight="1">
      <c r="A44" s="1408"/>
      <c r="B44" s="355" t="s">
        <v>340</v>
      </c>
      <c r="C44" s="715"/>
      <c r="D44" s="1046"/>
      <c r="E44" s="1046"/>
      <c r="F44" s="489"/>
      <c r="G44" s="1047"/>
      <c r="H44" s="1010"/>
      <c r="I44" s="728">
        <f>F44</f>
        <v>0</v>
      </c>
      <c r="J44" s="828">
        <f t="shared" si="19"/>
        <v>0</v>
      </c>
      <c r="K44" s="508">
        <f t="shared" si="20"/>
        <v>0</v>
      </c>
    </row>
    <row r="45" spans="1:11" s="359" customFormat="1" ht="37.9" customHeight="1">
      <c r="A45" s="1408"/>
      <c r="B45" s="353" t="s">
        <v>341</v>
      </c>
      <c r="C45" s="715"/>
      <c r="D45" s="1046"/>
      <c r="E45" s="1046"/>
      <c r="F45" s="489"/>
      <c r="G45" s="1047"/>
      <c r="H45" s="1010"/>
      <c r="I45" s="728">
        <f t="shared" ref="I45:I60" si="21">F45+G45</f>
        <v>0</v>
      </c>
      <c r="J45" s="828">
        <f t="shared" si="19"/>
        <v>0</v>
      </c>
      <c r="K45" s="508">
        <f t="shared" si="20"/>
        <v>0</v>
      </c>
    </row>
    <row r="46" spans="1:11" s="359" customFormat="1" ht="15">
      <c r="A46" s="1408"/>
      <c r="B46" s="353" t="s">
        <v>428</v>
      </c>
      <c r="C46" s="715"/>
      <c r="D46" s="1046"/>
      <c r="E46" s="1046"/>
      <c r="F46" s="489"/>
      <c r="G46" s="1045"/>
      <c r="H46" s="1010"/>
      <c r="I46" s="728">
        <f t="shared" si="21"/>
        <v>0</v>
      </c>
      <c r="J46" s="828">
        <f t="shared" si="19"/>
        <v>0</v>
      </c>
      <c r="K46" s="508">
        <f t="shared" si="20"/>
        <v>0</v>
      </c>
    </row>
    <row r="47" spans="1:11" s="359" customFormat="1" ht="25.5">
      <c r="A47" s="1408"/>
      <c r="B47" s="354" t="s">
        <v>342</v>
      </c>
      <c r="C47" s="715"/>
      <c r="D47" s="1046"/>
      <c r="E47" s="1046"/>
      <c r="F47" s="489"/>
      <c r="G47" s="1047"/>
      <c r="H47" s="1010"/>
      <c r="I47" s="728">
        <f t="shared" si="21"/>
        <v>0</v>
      </c>
      <c r="J47" s="828">
        <f t="shared" si="19"/>
        <v>0</v>
      </c>
      <c r="K47" s="508">
        <f t="shared" si="20"/>
        <v>0</v>
      </c>
    </row>
    <row r="48" spans="1:11" s="359" customFormat="1" ht="24" customHeight="1">
      <c r="A48" s="1408"/>
      <c r="B48" s="354" t="s">
        <v>343</v>
      </c>
      <c r="C48" s="715"/>
      <c r="D48" s="1046"/>
      <c r="E48" s="1046"/>
      <c r="F48" s="489"/>
      <c r="G48" s="1047"/>
      <c r="H48" s="1010"/>
      <c r="I48" s="728">
        <f t="shared" si="21"/>
        <v>0</v>
      </c>
      <c r="J48" s="828">
        <f t="shared" si="19"/>
        <v>0</v>
      </c>
      <c r="K48" s="508">
        <f t="shared" si="20"/>
        <v>0</v>
      </c>
    </row>
    <row r="49" spans="1:11" s="363" customFormat="1" ht="13.9" customHeight="1">
      <c r="A49" s="1414" t="s">
        <v>433</v>
      </c>
      <c r="B49" s="355" t="s">
        <v>730</v>
      </c>
      <c r="C49" s="715"/>
      <c r="D49" s="1046"/>
      <c r="E49" s="1046"/>
      <c r="F49" s="489"/>
      <c r="G49" s="1045"/>
      <c r="H49" s="1010"/>
      <c r="I49" s="728">
        <f t="shared" si="21"/>
        <v>0</v>
      </c>
      <c r="J49" s="828">
        <f t="shared" si="19"/>
        <v>0</v>
      </c>
      <c r="K49" s="508">
        <f t="shared" si="20"/>
        <v>0</v>
      </c>
    </row>
    <row r="50" spans="1:11" s="363" customFormat="1" ht="13.9" customHeight="1">
      <c r="A50" s="1415"/>
      <c r="B50" s="355" t="s">
        <v>731</v>
      </c>
      <c r="C50" s="715"/>
      <c r="D50" s="1046"/>
      <c r="E50" s="1046"/>
      <c r="F50" s="489"/>
      <c r="G50" s="1045"/>
      <c r="H50" s="1010"/>
      <c r="I50" s="728">
        <f t="shared" ref="I50" si="22">F50+G50</f>
        <v>0</v>
      </c>
      <c r="J50" s="828">
        <f t="shared" ref="J50" si="23">F50+G50</f>
        <v>0</v>
      </c>
      <c r="K50" s="508">
        <f t="shared" ref="K50" si="24">IF(ISERROR(J50/$C$3),0,J50/$C$3)</f>
        <v>0</v>
      </c>
    </row>
    <row r="51" spans="1:11" s="363" customFormat="1" ht="13.9" customHeight="1">
      <c r="A51" s="1415"/>
      <c r="B51" s="354" t="s">
        <v>821</v>
      </c>
      <c r="C51" s="715"/>
      <c r="D51" s="1046"/>
      <c r="E51" s="1046"/>
      <c r="F51" s="489"/>
      <c r="G51" s="1045"/>
      <c r="H51" s="1010"/>
      <c r="I51" s="728">
        <f t="shared" si="21"/>
        <v>0</v>
      </c>
      <c r="J51" s="828">
        <f t="shared" si="19"/>
        <v>0</v>
      </c>
      <c r="K51" s="508">
        <f t="shared" si="20"/>
        <v>0</v>
      </c>
    </row>
    <row r="52" spans="1:11" s="363" customFormat="1" ht="15">
      <c r="A52" s="1415"/>
      <c r="B52" s="353" t="s">
        <v>344</v>
      </c>
      <c r="C52" s="715"/>
      <c r="D52" s="1046"/>
      <c r="E52" s="1046"/>
      <c r="F52" s="489"/>
      <c r="G52" s="1045"/>
      <c r="H52" s="1010"/>
      <c r="I52" s="728">
        <f t="shared" si="21"/>
        <v>0</v>
      </c>
      <c r="J52" s="828">
        <f t="shared" si="19"/>
        <v>0</v>
      </c>
      <c r="K52" s="508">
        <f t="shared" si="20"/>
        <v>0</v>
      </c>
    </row>
    <row r="53" spans="1:11" s="363" customFormat="1" ht="15">
      <c r="A53" s="1415"/>
      <c r="B53" s="353" t="s">
        <v>345</v>
      </c>
      <c r="C53" s="715"/>
      <c r="D53" s="1046"/>
      <c r="E53" s="1046"/>
      <c r="F53" s="489"/>
      <c r="G53" s="1045"/>
      <c r="H53" s="1010"/>
      <c r="I53" s="728">
        <f t="shared" si="21"/>
        <v>0</v>
      </c>
      <c r="J53" s="828">
        <f t="shared" si="19"/>
        <v>0</v>
      </c>
      <c r="K53" s="508">
        <f t="shared" si="20"/>
        <v>0</v>
      </c>
    </row>
    <row r="54" spans="1:11" s="363" customFormat="1" ht="15">
      <c r="A54" s="1415"/>
      <c r="B54" s="1114" t="s">
        <v>790</v>
      </c>
      <c r="C54" s="715"/>
      <c r="D54" s="1046"/>
      <c r="E54" s="1046"/>
      <c r="F54" s="489"/>
      <c r="G54" s="1047"/>
      <c r="H54" s="1010"/>
      <c r="I54" s="728">
        <f t="shared" si="21"/>
        <v>0</v>
      </c>
      <c r="J54" s="828">
        <f t="shared" si="19"/>
        <v>0</v>
      </c>
      <c r="K54" s="508">
        <f t="shared" si="20"/>
        <v>0</v>
      </c>
    </row>
    <row r="55" spans="1:11" s="363" customFormat="1" ht="13.9" customHeight="1">
      <c r="A55" s="1415"/>
      <c r="B55" s="1052" t="s">
        <v>788</v>
      </c>
      <c r="C55" s="715"/>
      <c r="D55" s="1046"/>
      <c r="E55" s="1046"/>
      <c r="F55" s="489"/>
      <c r="G55" s="1047"/>
      <c r="H55" s="1010"/>
      <c r="I55" s="728">
        <f t="shared" si="21"/>
        <v>0</v>
      </c>
      <c r="J55" s="828">
        <f t="shared" si="19"/>
        <v>0</v>
      </c>
      <c r="K55" s="508">
        <f t="shared" si="20"/>
        <v>0</v>
      </c>
    </row>
    <row r="56" spans="1:11" s="363" customFormat="1" ht="15">
      <c r="A56" s="1415"/>
      <c r="B56" s="1052" t="s">
        <v>788</v>
      </c>
      <c r="C56" s="715"/>
      <c r="D56" s="1046"/>
      <c r="E56" s="1046"/>
      <c r="F56" s="489"/>
      <c r="G56" s="1047"/>
      <c r="H56" s="1010"/>
      <c r="I56" s="728">
        <f t="shared" si="21"/>
        <v>0</v>
      </c>
      <c r="J56" s="828">
        <f t="shared" si="19"/>
        <v>0</v>
      </c>
      <c r="K56" s="508">
        <f t="shared" si="20"/>
        <v>0</v>
      </c>
    </row>
    <row r="57" spans="1:11" s="363" customFormat="1" ht="15">
      <c r="A57" s="1416"/>
      <c r="B57" s="1052" t="s">
        <v>788</v>
      </c>
      <c r="C57" s="715"/>
      <c r="D57" s="1046"/>
      <c r="E57" s="1046"/>
      <c r="F57" s="489"/>
      <c r="G57" s="1047"/>
      <c r="H57" s="1010"/>
      <c r="I57" s="728">
        <f t="shared" si="21"/>
        <v>0</v>
      </c>
      <c r="J57" s="828">
        <f t="shared" si="19"/>
        <v>0</v>
      </c>
      <c r="K57" s="508">
        <f t="shared" si="20"/>
        <v>0</v>
      </c>
    </row>
    <row r="58" spans="1:11" s="363" customFormat="1" ht="15">
      <c r="A58" s="1403" t="s">
        <v>429</v>
      </c>
      <c r="B58" s="355" t="s">
        <v>347</v>
      </c>
      <c r="C58" s="715"/>
      <c r="D58" s="1046"/>
      <c r="E58" s="1046"/>
      <c r="F58" s="489"/>
      <c r="G58" s="1047"/>
      <c r="H58" s="1010"/>
      <c r="I58" s="728">
        <f t="shared" si="21"/>
        <v>0</v>
      </c>
      <c r="J58" s="828">
        <f t="shared" si="19"/>
        <v>0</v>
      </c>
      <c r="K58" s="508">
        <f t="shared" si="20"/>
        <v>0</v>
      </c>
    </row>
    <row r="59" spans="1:11" s="363" customFormat="1" ht="26.25" thickBot="1">
      <c r="A59" s="1404"/>
      <c r="B59" s="512" t="s">
        <v>349</v>
      </c>
      <c r="C59" s="716"/>
      <c r="D59" s="1048"/>
      <c r="E59" s="1048"/>
      <c r="F59" s="1017"/>
      <c r="G59" s="1049"/>
      <c r="H59" s="1011"/>
      <c r="I59" s="533">
        <f t="shared" si="21"/>
        <v>0</v>
      </c>
      <c r="J59" s="829">
        <f t="shared" si="19"/>
        <v>0</v>
      </c>
      <c r="K59" s="509">
        <f t="shared" si="20"/>
        <v>0</v>
      </c>
    </row>
    <row r="60" spans="1:11" s="363" customFormat="1" ht="21.75" customHeight="1" thickBot="1">
      <c r="A60" s="1412" t="s">
        <v>732</v>
      </c>
      <c r="B60" s="1413"/>
      <c r="C60" s="717"/>
      <c r="D60" s="1050"/>
      <c r="E60" s="1050"/>
      <c r="F60" s="973"/>
      <c r="G60" s="1051"/>
      <c r="H60" s="1012"/>
      <c r="I60" s="718">
        <f t="shared" si="21"/>
        <v>0</v>
      </c>
      <c r="J60" s="830">
        <f t="shared" si="19"/>
        <v>0</v>
      </c>
      <c r="K60" s="726">
        <f t="shared" si="20"/>
        <v>0</v>
      </c>
    </row>
    <row r="61" spans="1:11" s="359" customFormat="1" ht="5.25" customHeight="1">
      <c r="A61" s="1397"/>
      <c r="B61" s="1397"/>
      <c r="C61" s="1397"/>
      <c r="D61" s="1397"/>
      <c r="E61" s="1397"/>
      <c r="F61" s="1397"/>
      <c r="G61" s="1397"/>
      <c r="H61" s="1397"/>
      <c r="I61" s="1397"/>
      <c r="J61" s="1398"/>
    </row>
    <row r="62" spans="1:11" s="359" customFormat="1" ht="26.45" hidden="1" customHeight="1" thickBot="1">
      <c r="A62" s="1395" t="s">
        <v>430</v>
      </c>
      <c r="B62" s="1396"/>
      <c r="C62" s="503"/>
      <c r="D62" s="813"/>
      <c r="E62" s="813"/>
      <c r="F62" s="533"/>
      <c r="G62" s="534"/>
      <c r="H62" s="501"/>
      <c r="I62" s="535"/>
      <c r="J62" s="504"/>
      <c r="K62" s="528"/>
    </row>
    <row r="63" spans="1:11" s="352" customFormat="1" ht="5.25" customHeight="1" thickBot="1">
      <c r="A63" s="529"/>
      <c r="B63" s="529"/>
      <c r="C63" s="530"/>
      <c r="D63" s="531"/>
      <c r="E63" s="531"/>
      <c r="F63" s="530"/>
      <c r="G63" s="530"/>
      <c r="H63" s="530"/>
      <c r="I63" s="532"/>
      <c r="J63" s="532"/>
    </row>
    <row r="64" spans="1:11" s="359" customFormat="1" ht="27" customHeight="1" thickBot="1">
      <c r="A64" s="1378" t="s">
        <v>431</v>
      </c>
      <c r="B64" s="1379"/>
      <c r="C64" s="1379"/>
      <c r="D64" s="1379"/>
      <c r="E64" s="1379"/>
      <c r="F64" s="1379"/>
      <c r="G64" s="1379"/>
      <c r="H64" s="1379"/>
      <c r="I64" s="1379"/>
      <c r="J64" s="1379"/>
      <c r="K64" s="1380"/>
    </row>
    <row r="65" spans="1:11" s="359" customFormat="1" ht="22.15" customHeight="1" thickBot="1">
      <c r="A65" s="1381" t="s">
        <v>627</v>
      </c>
      <c r="B65" s="1382"/>
      <c r="C65" s="1382"/>
      <c r="D65" s="1382"/>
      <c r="E65" s="1382"/>
      <c r="F65" s="1382"/>
      <c r="G65" s="1382"/>
      <c r="H65" s="921"/>
      <c r="I65" s="727">
        <f>Investdaten!O6+Investdaten!V6+Investdaten!W6+'Miete-Pacht-Leasing'!F47+'Miete-Pacht-Leasing'!F55+'Miete-Pacht-Leasing'!F63+'Miete-Pacht-Leasing'!F77+'Miete-Pacht-Leasing'!J77+'Miete-Pacht-Leasing'!F22+'Miete-Pacht-Leasing'!F37+Instandhaltung!G8</f>
        <v>0</v>
      </c>
      <c r="J65" s="831">
        <f>I65</f>
        <v>0</v>
      </c>
      <c r="K65" s="721">
        <f t="shared" ref="K65" si="25">IF(ISERROR(J65/$C$3),0,J65/$C$3)</f>
        <v>0</v>
      </c>
    </row>
    <row r="66" spans="1:11" ht="13.5" thickBot="1">
      <c r="C66" s="358"/>
      <c r="D66" s="358"/>
      <c r="E66" s="358"/>
      <c r="F66" s="358"/>
      <c r="G66" s="358"/>
      <c r="H66" s="358"/>
      <c r="I66" s="502"/>
      <c r="J66" s="358"/>
    </row>
    <row r="67" spans="1:11" s="359" customFormat="1" ht="27" customHeight="1" thickBot="1">
      <c r="A67" s="1378" t="s">
        <v>715</v>
      </c>
      <c r="B67" s="1379"/>
      <c r="C67" s="1379"/>
      <c r="D67" s="1379"/>
      <c r="E67" s="1379"/>
      <c r="F67" s="1379"/>
      <c r="G67" s="1379"/>
      <c r="H67" s="1379"/>
      <c r="I67" s="1379"/>
      <c r="J67" s="1379"/>
      <c r="K67" s="1380"/>
    </row>
    <row r="68" spans="1:11" s="359" customFormat="1" ht="22.15" customHeight="1" thickBot="1">
      <c r="A68" s="1381" t="s">
        <v>716</v>
      </c>
      <c r="B68" s="1382"/>
      <c r="C68" s="1382"/>
      <c r="D68" s="1382"/>
      <c r="E68" s="1382"/>
      <c r="F68" s="1382"/>
      <c r="G68" s="1382"/>
      <c r="H68" s="921"/>
      <c r="I68" s="930">
        <f>SUM(I69:I73)</f>
        <v>0</v>
      </c>
      <c r="J68" s="931">
        <f>SUM(J69:J73)</f>
        <v>0</v>
      </c>
      <c r="K68" s="932">
        <f t="shared" ref="K68:K73" si="26">IF(ISERROR(J68/$C$3),0,J68/$C$3)</f>
        <v>0</v>
      </c>
    </row>
    <row r="69" spans="1:11" ht="16.899999999999999" customHeight="1">
      <c r="A69" s="1383" t="s">
        <v>717</v>
      </c>
      <c r="B69" s="1384"/>
      <c r="C69" s="933"/>
      <c r="D69" s="934"/>
      <c r="E69" s="933"/>
      <c r="F69" s="933"/>
      <c r="G69" s="934"/>
      <c r="H69" s="933"/>
      <c r="I69" s="935">
        <f>F69</f>
        <v>0</v>
      </c>
      <c r="J69" s="936">
        <f>F69</f>
        <v>0</v>
      </c>
      <c r="K69" s="937">
        <f t="shared" si="26"/>
        <v>0</v>
      </c>
    </row>
    <row r="70" spans="1:11" ht="16.899999999999999" customHeight="1">
      <c r="A70" s="1385" t="s">
        <v>718</v>
      </c>
      <c r="B70" s="1386"/>
      <c r="C70" s="938"/>
      <c r="D70" s="939"/>
      <c r="E70" s="938"/>
      <c r="F70" s="938"/>
      <c r="G70" s="939"/>
      <c r="H70" s="938"/>
      <c r="I70" s="940">
        <f t="shared" ref="I70:I73" si="27">F70</f>
        <v>0</v>
      </c>
      <c r="J70" s="941">
        <f t="shared" ref="J70:J73" si="28">F70</f>
        <v>0</v>
      </c>
      <c r="K70" s="942">
        <f t="shared" si="26"/>
        <v>0</v>
      </c>
    </row>
    <row r="71" spans="1:11" ht="16.899999999999999" customHeight="1">
      <c r="A71" s="1385" t="s">
        <v>719</v>
      </c>
      <c r="B71" s="1386"/>
      <c r="C71" s="938"/>
      <c r="D71" s="939"/>
      <c r="E71" s="938"/>
      <c r="F71" s="938"/>
      <c r="G71" s="939"/>
      <c r="H71" s="938"/>
      <c r="I71" s="940">
        <f t="shared" si="27"/>
        <v>0</v>
      </c>
      <c r="J71" s="941">
        <f t="shared" si="28"/>
        <v>0</v>
      </c>
      <c r="K71" s="942">
        <f t="shared" si="26"/>
        <v>0</v>
      </c>
    </row>
    <row r="72" spans="1:11" ht="16.899999999999999" customHeight="1">
      <c r="A72" s="1374" t="s">
        <v>720</v>
      </c>
      <c r="B72" s="1375"/>
      <c r="C72" s="938"/>
      <c r="D72" s="939"/>
      <c r="E72" s="938"/>
      <c r="F72" s="938"/>
      <c r="G72" s="939"/>
      <c r="H72" s="938"/>
      <c r="I72" s="940">
        <f t="shared" si="27"/>
        <v>0</v>
      </c>
      <c r="J72" s="941">
        <f t="shared" si="28"/>
        <v>0</v>
      </c>
      <c r="K72" s="942">
        <f t="shared" si="26"/>
        <v>0</v>
      </c>
    </row>
    <row r="73" spans="1:11" ht="16.899999999999999" customHeight="1" thickBot="1">
      <c r="A73" s="1376" t="s">
        <v>721</v>
      </c>
      <c r="B73" s="1377"/>
      <c r="C73" s="943"/>
      <c r="D73" s="944"/>
      <c r="E73" s="943"/>
      <c r="F73" s="943"/>
      <c r="G73" s="944"/>
      <c r="H73" s="943"/>
      <c r="I73" s="945">
        <f t="shared" si="27"/>
        <v>0</v>
      </c>
      <c r="J73" s="946">
        <f t="shared" si="28"/>
        <v>0</v>
      </c>
      <c r="K73" s="947">
        <f t="shared" si="26"/>
        <v>0</v>
      </c>
    </row>
    <row r="74" spans="1:11">
      <c r="C74" s="358"/>
      <c r="D74" s="358"/>
      <c r="E74" s="358"/>
      <c r="F74" s="358"/>
      <c r="G74" s="358"/>
      <c r="H74" s="358"/>
      <c r="I74" s="502"/>
      <c r="J74" s="358"/>
    </row>
    <row r="75" spans="1:11">
      <c r="C75" s="358"/>
      <c r="D75" s="358"/>
      <c r="E75" s="358"/>
      <c r="F75" s="358"/>
      <c r="G75" s="358"/>
      <c r="H75" s="358"/>
      <c r="I75" s="502"/>
      <c r="J75" s="358"/>
    </row>
    <row r="76" spans="1:11">
      <c r="C76" s="358"/>
      <c r="D76" s="358"/>
      <c r="E76" s="358"/>
      <c r="F76" s="358"/>
      <c r="G76" s="358"/>
      <c r="H76" s="358"/>
      <c r="I76" s="502"/>
      <c r="J76" s="358"/>
    </row>
    <row r="77" spans="1:11">
      <c r="C77" s="358"/>
      <c r="D77" s="358"/>
      <c r="E77" s="358"/>
      <c r="F77" s="358"/>
      <c r="G77" s="358"/>
      <c r="H77" s="358"/>
      <c r="I77" s="358"/>
      <c r="J77" s="358"/>
    </row>
    <row r="78" spans="1:11">
      <c r="C78" s="358"/>
      <c r="D78" s="358"/>
      <c r="E78" s="358"/>
      <c r="F78" s="358"/>
      <c r="G78" s="358"/>
      <c r="H78" s="358"/>
      <c r="I78" s="358"/>
      <c r="J78" s="358"/>
    </row>
    <row r="79" spans="1:11">
      <c r="C79" s="358"/>
      <c r="D79" s="358"/>
      <c r="E79" s="358"/>
      <c r="F79" s="358"/>
      <c r="G79" s="358"/>
      <c r="H79" s="358"/>
      <c r="I79" s="358"/>
      <c r="J79" s="358"/>
    </row>
    <row r="80" spans="1:11">
      <c r="C80" s="358"/>
      <c r="D80" s="358"/>
      <c r="E80" s="358"/>
      <c r="F80" s="358"/>
      <c r="G80" s="358"/>
      <c r="H80" s="358"/>
      <c r="I80" s="358"/>
      <c r="J80" s="358"/>
    </row>
    <row r="81" spans="3:10">
      <c r="C81" s="358"/>
      <c r="D81" s="358"/>
      <c r="E81" s="358"/>
      <c r="F81" s="358"/>
      <c r="G81" s="358"/>
      <c r="H81" s="358"/>
      <c r="I81" s="358"/>
      <c r="J81" s="358"/>
    </row>
    <row r="82" spans="3:10" s="357" customFormat="1"/>
    <row r="83" spans="3:10" s="357" customFormat="1"/>
    <row r="84" spans="3:10" s="357" customFormat="1"/>
    <row r="85" spans="3:10" s="357" customFormat="1"/>
    <row r="86" spans="3:10" s="357" customFormat="1"/>
    <row r="87" spans="3:10" s="357" customFormat="1"/>
    <row r="88" spans="3:10" s="357" customFormat="1"/>
    <row r="89" spans="3:10" s="357" customFormat="1"/>
    <row r="90" spans="3:10" s="357" customFormat="1"/>
    <row r="91" spans="3:10" s="357" customFormat="1"/>
    <row r="92" spans="3:10" s="357" customFormat="1"/>
    <row r="93" spans="3:10" s="357" customFormat="1"/>
    <row r="94" spans="3:10" s="357" customFormat="1"/>
    <row r="95" spans="3:10" s="357" customFormat="1"/>
    <row r="96" spans="3:10" s="357" customFormat="1"/>
    <row r="97" s="357" customFormat="1"/>
    <row r="98" s="357" customFormat="1"/>
    <row r="99" s="357" customFormat="1"/>
    <row r="100" s="357" customFormat="1"/>
    <row r="101" s="357" customFormat="1"/>
    <row r="102" s="357" customFormat="1"/>
    <row r="103" s="357" customFormat="1"/>
    <row r="104" s="357" customFormat="1"/>
    <row r="105" s="357" customFormat="1"/>
    <row r="106" s="357" customFormat="1"/>
    <row r="107" s="357" customFormat="1"/>
    <row r="108" s="357" customFormat="1"/>
    <row r="109" s="357" customFormat="1"/>
    <row r="110" s="357" customFormat="1"/>
    <row r="111" s="357" customFormat="1"/>
    <row r="112" s="357" customFormat="1"/>
    <row r="113" s="357" customFormat="1"/>
    <row r="114" s="357" customFormat="1"/>
    <row r="115" s="357" customFormat="1"/>
    <row r="116" s="357" customFormat="1"/>
    <row r="117" s="357" customFormat="1"/>
    <row r="118" s="357" customFormat="1"/>
    <row r="119" s="357" customFormat="1"/>
    <row r="120" s="357" customFormat="1"/>
    <row r="121" s="357" customFormat="1"/>
    <row r="122" s="357" customFormat="1"/>
    <row r="123" s="357" customFormat="1"/>
    <row r="124" s="357" customFormat="1"/>
    <row r="125" s="357" customFormat="1"/>
    <row r="126" s="357" customFormat="1"/>
    <row r="127" s="357" customFormat="1"/>
    <row r="128" s="357" customFormat="1"/>
    <row r="129" s="357" customFormat="1"/>
    <row r="130" s="357" customFormat="1"/>
    <row r="131" s="357" customFormat="1"/>
    <row r="132" s="357" customFormat="1"/>
    <row r="133" s="357" customFormat="1"/>
    <row r="134" s="357" customFormat="1"/>
    <row r="135" s="357" customFormat="1"/>
    <row r="136" s="357" customFormat="1"/>
    <row r="137" s="357" customFormat="1"/>
    <row r="138" s="357" customFormat="1"/>
    <row r="139" s="357" customFormat="1"/>
    <row r="140" s="357" customFormat="1"/>
    <row r="141" s="357" customFormat="1"/>
    <row r="142" s="357" customFormat="1"/>
    <row r="143" s="357" customFormat="1"/>
    <row r="144" s="357" customFormat="1"/>
    <row r="145" s="357" customFormat="1"/>
    <row r="146" s="357" customFormat="1"/>
    <row r="147" s="357" customFormat="1"/>
    <row r="148" s="357" customFormat="1"/>
    <row r="149" s="357" customFormat="1"/>
    <row r="150" s="357" customFormat="1"/>
    <row r="151" s="357" customFormat="1"/>
    <row r="152" s="357" customFormat="1"/>
    <row r="153" s="357" customFormat="1"/>
    <row r="154" s="357" customFormat="1"/>
    <row r="155" s="357" customFormat="1"/>
    <row r="156" s="357" customFormat="1"/>
    <row r="157" s="357" customFormat="1"/>
    <row r="158" s="357" customFormat="1"/>
    <row r="159" s="357" customFormat="1"/>
    <row r="160" s="357" customFormat="1"/>
    <row r="161" s="357" customFormat="1"/>
    <row r="162" s="357" customFormat="1"/>
    <row r="163" s="357" customFormat="1"/>
    <row r="164" s="357" customFormat="1"/>
    <row r="165" s="357" customFormat="1"/>
    <row r="166" s="357" customFormat="1"/>
    <row r="167" s="357" customFormat="1"/>
    <row r="168" s="357" customFormat="1"/>
    <row r="169" s="357" customFormat="1"/>
    <row r="170" s="357" customFormat="1"/>
    <row r="171" s="357" customFormat="1"/>
    <row r="172" s="357" customFormat="1"/>
    <row r="173" s="357" customFormat="1"/>
    <row r="174" s="357" customFormat="1"/>
    <row r="175" s="357" customFormat="1"/>
    <row r="176" s="357" customFormat="1"/>
    <row r="177" s="357" customFormat="1"/>
    <row r="178" s="357" customFormat="1"/>
    <row r="179" s="357" customFormat="1"/>
    <row r="180" s="357" customFormat="1"/>
    <row r="181" s="357" customFormat="1"/>
    <row r="182" s="357" customFormat="1"/>
    <row r="183" s="357" customFormat="1"/>
    <row r="184" s="357" customFormat="1"/>
    <row r="185" s="357" customFormat="1"/>
    <row r="186" s="357" customFormat="1"/>
    <row r="187" s="357" customFormat="1"/>
    <row r="188" s="357" customFormat="1"/>
    <row r="189" s="357" customFormat="1"/>
    <row r="190" s="357" customFormat="1"/>
    <row r="191" s="357" customFormat="1"/>
    <row r="192" s="357" customFormat="1"/>
    <row r="193" s="357" customFormat="1"/>
    <row r="194" s="357" customFormat="1"/>
    <row r="195" s="357" customFormat="1"/>
    <row r="196" s="357" customFormat="1"/>
    <row r="197" s="357" customFormat="1"/>
    <row r="198" s="357" customFormat="1"/>
    <row r="199" s="357" customFormat="1"/>
    <row r="200" s="357" customFormat="1"/>
    <row r="201" s="357" customFormat="1"/>
    <row r="202" s="357" customFormat="1"/>
    <row r="203" s="357" customFormat="1"/>
    <row r="204" s="357" customFormat="1"/>
    <row r="205" s="357" customFormat="1"/>
    <row r="206" s="357" customFormat="1"/>
    <row r="207" s="357" customFormat="1"/>
    <row r="208" s="357" customFormat="1"/>
    <row r="209" s="357" customFormat="1"/>
    <row r="210" s="357" customFormat="1"/>
    <row r="211" s="357" customFormat="1"/>
    <row r="212" s="357" customFormat="1"/>
    <row r="213" s="357" customFormat="1"/>
    <row r="214" s="357" customFormat="1"/>
    <row r="215" s="357" customFormat="1"/>
    <row r="216" s="357" customFormat="1"/>
    <row r="217" s="357" customFormat="1"/>
    <row r="218" s="357" customFormat="1"/>
    <row r="219" s="357" customFormat="1"/>
    <row r="220" s="357" customFormat="1"/>
    <row r="221" s="357" customFormat="1"/>
    <row r="222" s="357" customFormat="1"/>
    <row r="223" s="357" customFormat="1"/>
    <row r="224" s="357" customFormat="1"/>
    <row r="225" s="357" customFormat="1"/>
    <row r="226" s="357" customFormat="1"/>
    <row r="227" s="357" customFormat="1"/>
    <row r="228" s="357" customFormat="1"/>
    <row r="229" s="357" customFormat="1"/>
    <row r="230" s="357" customFormat="1"/>
    <row r="231" s="357" customFormat="1"/>
    <row r="232" s="357" customFormat="1"/>
    <row r="233" s="357" customFormat="1"/>
    <row r="234" s="357" customFormat="1"/>
    <row r="235" s="357" customFormat="1"/>
    <row r="236" s="357" customFormat="1"/>
    <row r="237" s="357" customFormat="1"/>
    <row r="238" s="357" customFormat="1"/>
    <row r="239" s="357" customFormat="1"/>
    <row r="240" s="357" customFormat="1"/>
    <row r="241" s="357" customFormat="1"/>
    <row r="242" s="357" customFormat="1"/>
    <row r="243" s="357" customFormat="1"/>
    <row r="244" s="357" customFormat="1"/>
    <row r="245" s="357" customFormat="1"/>
    <row r="246" s="357" customFormat="1"/>
    <row r="247" s="357" customFormat="1"/>
    <row r="248" s="357" customFormat="1"/>
    <row r="249" s="357" customFormat="1"/>
    <row r="250" s="357" customFormat="1"/>
    <row r="251" s="357" customFormat="1"/>
    <row r="252" s="357" customFormat="1"/>
    <row r="253" s="357" customFormat="1"/>
    <row r="254" s="357" customFormat="1"/>
    <row r="255" s="357" customFormat="1"/>
    <row r="256" s="357" customFormat="1"/>
    <row r="257" s="357" customFormat="1"/>
    <row r="258" s="357" customFormat="1"/>
    <row r="259" s="357" customFormat="1"/>
    <row r="260" s="357" customFormat="1"/>
    <row r="261" s="357" customFormat="1"/>
    <row r="262" s="357" customFormat="1"/>
    <row r="263" s="357" customFormat="1"/>
    <row r="264" s="357" customFormat="1"/>
    <row r="265" s="357" customFormat="1"/>
    <row r="266" s="357" customFormat="1"/>
    <row r="267" s="357" customFormat="1"/>
    <row r="268" s="357" customFormat="1"/>
    <row r="269" s="357" customFormat="1"/>
    <row r="270" s="357" customFormat="1"/>
    <row r="271" s="357" customFormat="1"/>
    <row r="272" s="357" customFormat="1"/>
    <row r="273" s="357" customFormat="1"/>
    <row r="274" s="357" customFormat="1"/>
    <row r="275" s="357" customFormat="1"/>
    <row r="276" s="357" customFormat="1"/>
    <row r="277" s="357" customFormat="1"/>
    <row r="278" s="357" customFormat="1"/>
    <row r="279" s="357" customFormat="1"/>
    <row r="280" s="357" customFormat="1"/>
    <row r="281" s="357" customFormat="1"/>
    <row r="282" s="357" customFormat="1"/>
    <row r="283" s="357" customFormat="1"/>
    <row r="284" s="357" customFormat="1"/>
    <row r="285" s="357" customFormat="1"/>
    <row r="286" s="357" customFormat="1"/>
    <row r="287" s="357" customFormat="1"/>
    <row r="288" s="357" customFormat="1"/>
    <row r="289" s="357" customFormat="1"/>
    <row r="290" s="357" customFormat="1"/>
    <row r="291" s="357" customFormat="1"/>
    <row r="292" s="357" customFormat="1"/>
    <row r="293" s="357" customFormat="1"/>
    <row r="294" s="357" customFormat="1"/>
    <row r="295" s="357" customFormat="1"/>
    <row r="296" s="357" customFormat="1"/>
    <row r="297" s="357" customFormat="1"/>
    <row r="298" s="357" customFormat="1"/>
    <row r="299" s="357" customFormat="1"/>
    <row r="300" s="357" customFormat="1"/>
    <row r="301" s="357" customFormat="1"/>
    <row r="302" s="357" customFormat="1"/>
    <row r="303" s="357" customFormat="1"/>
    <row r="304" s="357" customFormat="1"/>
    <row r="305" s="357" customFormat="1"/>
    <row r="306" s="357" customFormat="1"/>
    <row r="307" s="357" customFormat="1"/>
    <row r="308" s="357" customFormat="1"/>
    <row r="309" s="357" customFormat="1"/>
    <row r="310" s="357" customFormat="1"/>
    <row r="311" s="357" customFormat="1"/>
    <row r="312" s="357" customFormat="1"/>
    <row r="313" s="357" customFormat="1"/>
    <row r="314" s="357" customFormat="1"/>
    <row r="315" s="357" customFormat="1"/>
    <row r="316" s="357" customFormat="1"/>
    <row r="317" s="357" customFormat="1"/>
    <row r="318" s="357" customFormat="1"/>
    <row r="319" s="357" customFormat="1"/>
    <row r="320" s="357" customFormat="1"/>
    <row r="321" s="357" customFormat="1"/>
    <row r="322" s="357" customFormat="1"/>
    <row r="323" s="357" customFormat="1"/>
    <row r="324" s="357" customFormat="1"/>
    <row r="325" s="357" customFormat="1"/>
    <row r="326" s="357" customFormat="1"/>
    <row r="327" s="357" customFormat="1"/>
    <row r="328" s="357" customFormat="1"/>
    <row r="329" s="357" customFormat="1"/>
    <row r="330" s="357" customFormat="1"/>
    <row r="331" s="357" customFormat="1"/>
    <row r="332" s="357" customFormat="1"/>
    <row r="333" s="357" customFormat="1"/>
    <row r="334" s="357" customFormat="1"/>
    <row r="335" s="357" customFormat="1"/>
    <row r="336" s="357" customFormat="1"/>
    <row r="337" s="357" customFormat="1"/>
    <row r="338" s="357" customFormat="1"/>
    <row r="339" s="357" customFormat="1"/>
    <row r="340" s="357" customFormat="1"/>
    <row r="341" s="357" customFormat="1"/>
    <row r="342" s="357" customFormat="1"/>
    <row r="343" s="357" customFormat="1"/>
    <row r="344" s="357" customFormat="1"/>
    <row r="345" s="357" customFormat="1"/>
    <row r="346" s="357" customFormat="1"/>
    <row r="347" s="357" customFormat="1"/>
    <row r="348" s="357" customFormat="1"/>
    <row r="349" s="357" customFormat="1"/>
    <row r="350" s="357" customFormat="1"/>
    <row r="351" s="357" customFormat="1"/>
    <row r="352" s="357" customFormat="1"/>
    <row r="353" s="357" customFormat="1"/>
    <row r="354" s="357" customFormat="1"/>
    <row r="355" s="357" customFormat="1"/>
    <row r="356" s="357" customFormat="1"/>
    <row r="357" s="357" customFormat="1"/>
    <row r="358" s="357" customFormat="1"/>
    <row r="359" s="357" customFormat="1"/>
    <row r="360" s="357" customFormat="1"/>
    <row r="361" s="357" customFormat="1"/>
    <row r="362" s="357" customFormat="1"/>
    <row r="363" s="357" customFormat="1"/>
    <row r="364" s="357" customFormat="1"/>
    <row r="365" s="357" customFormat="1"/>
    <row r="366" s="357" customFormat="1"/>
    <row r="367" s="357" customFormat="1"/>
    <row r="368" s="357" customFormat="1"/>
    <row r="369" s="357" customFormat="1"/>
    <row r="370" s="357" customFormat="1"/>
    <row r="371" s="357" customFormat="1"/>
    <row r="372" s="357" customFormat="1"/>
    <row r="373" s="357" customFormat="1"/>
    <row r="374" s="357" customFormat="1"/>
    <row r="375" s="357" customFormat="1"/>
    <row r="376" s="357" customFormat="1"/>
    <row r="377" s="357" customFormat="1"/>
    <row r="378" s="357" customFormat="1"/>
    <row r="379" s="357" customFormat="1"/>
    <row r="380" s="357" customFormat="1"/>
    <row r="381" s="357" customFormat="1"/>
    <row r="382" s="357" customFormat="1"/>
    <row r="383" s="357" customFormat="1"/>
    <row r="384" s="357" customFormat="1"/>
    <row r="385" s="357" customFormat="1"/>
    <row r="386" s="357" customFormat="1"/>
    <row r="387" s="357" customFormat="1"/>
    <row r="388" s="357" customFormat="1"/>
    <row r="389" s="357" customFormat="1"/>
    <row r="390" s="357" customFormat="1"/>
    <row r="391" s="357" customFormat="1"/>
    <row r="392" s="357" customFormat="1"/>
    <row r="393" s="357" customFormat="1"/>
    <row r="394" s="357" customFormat="1"/>
    <row r="395" s="357" customFormat="1"/>
    <row r="396" s="357" customFormat="1"/>
    <row r="397" s="357" customFormat="1"/>
    <row r="398" s="357" customFormat="1"/>
    <row r="399" s="357" customFormat="1"/>
    <row r="400" s="357" customFormat="1"/>
    <row r="401" s="357" customFormat="1"/>
    <row r="402" s="357" customFormat="1"/>
    <row r="403" s="357" customFormat="1"/>
    <row r="404" s="357" customFormat="1"/>
    <row r="405" s="357" customFormat="1"/>
    <row r="406" s="357" customFormat="1"/>
    <row r="407" s="357" customFormat="1"/>
    <row r="408" s="357" customFormat="1"/>
    <row r="409" s="357" customFormat="1"/>
    <row r="410" s="357" customFormat="1"/>
    <row r="411" s="357" customFormat="1"/>
    <row r="412" s="357" customFormat="1"/>
    <row r="413" s="357" customFormat="1"/>
    <row r="414" s="357" customFormat="1"/>
    <row r="415" s="357" customFormat="1"/>
    <row r="416" s="357" customFormat="1"/>
    <row r="417" s="357" customFormat="1"/>
    <row r="418" s="357" customFormat="1"/>
    <row r="419" s="357" customFormat="1"/>
    <row r="420" s="357" customFormat="1"/>
    <row r="421" s="357" customFormat="1"/>
    <row r="422" s="357" customFormat="1"/>
    <row r="423" s="357" customFormat="1"/>
    <row r="424" s="357" customFormat="1"/>
    <row r="425" s="357" customFormat="1"/>
    <row r="426" s="357" customFormat="1"/>
    <row r="427" s="357" customFormat="1"/>
    <row r="428" s="357" customFormat="1"/>
    <row r="429" s="357" customFormat="1"/>
    <row r="430" s="357" customFormat="1"/>
    <row r="431" s="357" customFormat="1"/>
    <row r="432" s="357" customFormat="1"/>
    <row r="433" s="357" customFormat="1"/>
    <row r="434" s="357" customFormat="1"/>
    <row r="435" s="357" customFormat="1"/>
    <row r="436" s="357" customFormat="1"/>
    <row r="437" s="357" customFormat="1"/>
    <row r="438" s="357" customFormat="1"/>
    <row r="439" s="357" customFormat="1"/>
    <row r="440" s="357" customFormat="1"/>
    <row r="441" s="357" customFormat="1"/>
    <row r="442" s="357" customFormat="1"/>
    <row r="443" s="357" customFormat="1"/>
    <row r="444" s="357" customFormat="1"/>
    <row r="445" s="357" customFormat="1"/>
    <row r="446" s="357" customFormat="1"/>
    <row r="447" s="357" customFormat="1"/>
    <row r="448" s="357" customFormat="1"/>
    <row r="449" s="357" customFormat="1"/>
    <row r="450" s="357" customFormat="1"/>
    <row r="451" s="357" customFormat="1"/>
    <row r="452" s="357" customFormat="1"/>
    <row r="453" s="357" customFormat="1"/>
    <row r="454" s="357" customFormat="1"/>
    <row r="455" s="357" customFormat="1"/>
    <row r="456" s="357" customFormat="1"/>
    <row r="457" s="357" customFormat="1"/>
    <row r="458" s="357" customFormat="1"/>
    <row r="459" s="357" customFormat="1"/>
    <row r="460" s="357" customFormat="1"/>
    <row r="461" s="357" customFormat="1"/>
    <row r="462" s="357" customFormat="1"/>
    <row r="463" s="357" customFormat="1"/>
    <row r="464" s="357" customFormat="1"/>
    <row r="465" s="357" customFormat="1"/>
    <row r="466" s="357" customFormat="1"/>
    <row r="467" s="357" customFormat="1"/>
    <row r="468" s="357" customFormat="1"/>
    <row r="469" s="357" customFormat="1"/>
    <row r="470" s="357" customFormat="1"/>
    <row r="471" s="357" customFormat="1"/>
    <row r="472" s="357" customFormat="1"/>
    <row r="473" s="357" customFormat="1"/>
    <row r="474" s="357" customFormat="1"/>
    <row r="475" s="357" customFormat="1"/>
    <row r="476" s="357" customFormat="1"/>
    <row r="477" s="357" customFormat="1"/>
    <row r="478" s="357" customFormat="1"/>
    <row r="479" s="357" customFormat="1"/>
    <row r="480" s="357" customFormat="1"/>
    <row r="481" s="357" customFormat="1"/>
    <row r="482" s="357" customFormat="1"/>
    <row r="483" s="357" customFormat="1"/>
    <row r="484" s="357" customFormat="1"/>
    <row r="485" s="357" customFormat="1"/>
    <row r="486" s="357" customFormat="1"/>
    <row r="487" s="357" customFormat="1"/>
    <row r="488" s="357" customFormat="1"/>
    <row r="489" s="357" customFormat="1"/>
    <row r="490" s="357" customFormat="1"/>
    <row r="491" s="357" customFormat="1"/>
    <row r="492" s="357" customFormat="1"/>
    <row r="493" s="357" customFormat="1"/>
    <row r="494" s="357" customFormat="1"/>
    <row r="495" s="357" customFormat="1"/>
    <row r="496" s="357" customFormat="1"/>
    <row r="497" s="357" customFormat="1"/>
    <row r="498" s="357" customFormat="1"/>
    <row r="499" s="357" customFormat="1"/>
    <row r="500" s="357" customFormat="1"/>
    <row r="501" s="357" customFormat="1"/>
    <row r="502" s="357" customFormat="1"/>
    <row r="503" s="357" customFormat="1"/>
    <row r="504" s="357" customFormat="1"/>
    <row r="505" s="357" customFormat="1"/>
    <row r="506" s="357" customFormat="1"/>
    <row r="507" s="357" customFormat="1"/>
    <row r="508" s="357" customFormat="1"/>
    <row r="509" s="357" customFormat="1"/>
    <row r="510" s="357" customFormat="1"/>
    <row r="511" s="357" customFormat="1"/>
    <row r="512" s="357" customFormat="1"/>
    <row r="513" s="357" customFormat="1"/>
    <row r="514" s="357" customFormat="1"/>
    <row r="515" s="357" customFormat="1"/>
    <row r="516" s="357" customFormat="1"/>
    <row r="517" s="357" customFormat="1"/>
    <row r="518" s="357" customFormat="1"/>
    <row r="519" s="357" customFormat="1"/>
    <row r="520" s="357" customFormat="1"/>
    <row r="521" s="357" customFormat="1"/>
    <row r="522" s="357" customFormat="1"/>
    <row r="523" s="357" customFormat="1"/>
    <row r="524" s="357" customFormat="1"/>
    <row r="525" s="357" customFormat="1"/>
    <row r="526" s="357" customFormat="1"/>
    <row r="527" s="357" customFormat="1"/>
    <row r="528" s="357" customFormat="1"/>
    <row r="529" s="357" customFormat="1"/>
    <row r="530" s="357" customFormat="1"/>
    <row r="531" s="357" customFormat="1"/>
    <row r="532" s="357" customFormat="1"/>
    <row r="533" s="357" customFormat="1"/>
    <row r="534" s="357" customFormat="1"/>
    <row r="535" s="357" customFormat="1"/>
    <row r="536" s="357" customFormat="1"/>
    <row r="537" s="357" customFormat="1"/>
    <row r="538" s="357" customFormat="1"/>
    <row r="539" s="357" customFormat="1"/>
    <row r="540" s="357" customFormat="1"/>
    <row r="541" s="357" customFormat="1"/>
    <row r="542" s="357" customFormat="1"/>
    <row r="543" s="357" customFormat="1"/>
    <row r="544" s="357" customFormat="1"/>
    <row r="545" s="357" customFormat="1"/>
    <row r="546" s="357" customFormat="1"/>
    <row r="547" s="357" customFormat="1"/>
    <row r="548" s="357" customFormat="1"/>
    <row r="549" s="357" customFormat="1"/>
    <row r="550" s="357" customFormat="1"/>
    <row r="551" s="357" customFormat="1"/>
    <row r="552" s="357" customFormat="1"/>
    <row r="553" s="357" customFormat="1"/>
    <row r="554" s="357" customFormat="1"/>
    <row r="555" s="357" customFormat="1"/>
    <row r="556" s="357" customFormat="1"/>
    <row r="557" s="357" customFormat="1"/>
    <row r="558" s="357" customFormat="1"/>
    <row r="559" s="357" customFormat="1"/>
    <row r="560" s="357" customFormat="1"/>
    <row r="561" s="357" customFormat="1"/>
    <row r="562" s="357" customFormat="1"/>
    <row r="563" s="357" customFormat="1"/>
    <row r="564" s="357" customFormat="1"/>
    <row r="565" s="357" customFormat="1"/>
    <row r="566" s="357" customFormat="1"/>
    <row r="567" s="357" customFormat="1"/>
    <row r="568" s="357" customFormat="1"/>
    <row r="569" s="357" customFormat="1"/>
    <row r="570" s="357" customFormat="1"/>
    <row r="571" s="357" customFormat="1"/>
    <row r="572" s="357" customFormat="1"/>
    <row r="573" s="357" customFormat="1"/>
    <row r="574" s="357" customFormat="1"/>
    <row r="575" s="357" customFormat="1"/>
    <row r="576" s="357" customFormat="1"/>
    <row r="577" s="357" customFormat="1"/>
    <row r="578" s="357" customFormat="1"/>
    <row r="579" s="357" customFormat="1"/>
    <row r="580" s="357" customFormat="1"/>
    <row r="581" s="357" customFormat="1"/>
    <row r="582" s="357" customFormat="1"/>
    <row r="583" s="357" customFormat="1"/>
    <row r="584" s="357" customFormat="1"/>
    <row r="585" s="357" customFormat="1"/>
    <row r="586" s="357" customFormat="1"/>
    <row r="587" s="357" customFormat="1"/>
    <row r="588" s="357" customFormat="1"/>
    <row r="589" s="357" customFormat="1"/>
    <row r="590" s="357" customFormat="1"/>
    <row r="591" s="357" customFormat="1"/>
    <row r="592" s="357" customFormat="1"/>
    <row r="593" s="357" customFormat="1"/>
    <row r="594" s="357" customFormat="1"/>
    <row r="595" s="357" customFormat="1"/>
    <row r="596" s="357" customFormat="1"/>
    <row r="597" s="357" customFormat="1"/>
    <row r="598" s="357" customFormat="1"/>
    <row r="599" s="357" customFormat="1"/>
    <row r="600" s="357" customFormat="1"/>
    <row r="601" s="357" customFormat="1"/>
    <row r="602" s="357" customFormat="1"/>
    <row r="603" s="357" customFormat="1"/>
    <row r="604" s="357" customFormat="1"/>
    <row r="605" s="357" customFormat="1"/>
    <row r="606" s="357" customFormat="1"/>
    <row r="607" s="357" customFormat="1"/>
    <row r="608" s="357" customFormat="1"/>
    <row r="609" s="357" customFormat="1"/>
    <row r="610" s="357" customFormat="1"/>
    <row r="611" s="357" customFormat="1"/>
    <row r="612" s="357" customFormat="1"/>
    <row r="613" s="357" customFormat="1"/>
    <row r="614" s="357" customFormat="1"/>
    <row r="615" s="357" customFormat="1"/>
    <row r="616" s="357" customFormat="1"/>
    <row r="617" s="357" customFormat="1"/>
    <row r="618" s="357" customFormat="1"/>
    <row r="619" s="357" customFormat="1"/>
    <row r="620" s="357" customFormat="1"/>
    <row r="621" s="357" customFormat="1"/>
    <row r="622" s="357" customFormat="1"/>
    <row r="623" s="357" customFormat="1"/>
    <row r="624" s="357" customFormat="1"/>
    <row r="625" s="357" customFormat="1"/>
    <row r="626" s="357" customFormat="1"/>
    <row r="627" s="357" customFormat="1"/>
    <row r="628" s="357" customFormat="1"/>
    <row r="629" s="357" customFormat="1"/>
    <row r="630" s="357" customFormat="1"/>
    <row r="631" s="357" customFormat="1"/>
    <row r="632" s="357" customFormat="1"/>
    <row r="633" s="357" customFormat="1"/>
    <row r="634" s="357" customFormat="1"/>
    <row r="635" s="357" customFormat="1"/>
    <row r="636" s="357" customFormat="1"/>
    <row r="637" s="357" customFormat="1"/>
    <row r="638" s="357" customFormat="1"/>
    <row r="639" s="357" customFormat="1"/>
    <row r="640" s="357" customFormat="1"/>
    <row r="641" s="357" customFormat="1"/>
    <row r="642" s="357" customFormat="1"/>
    <row r="643" s="357" customFormat="1"/>
    <row r="644" s="357" customFormat="1"/>
    <row r="645" s="357" customFormat="1"/>
    <row r="646" s="357" customFormat="1"/>
    <row r="647" s="357" customFormat="1"/>
    <row r="648" s="357" customFormat="1"/>
    <row r="649" s="357" customFormat="1"/>
    <row r="650" s="357" customFormat="1"/>
    <row r="651" s="357" customFormat="1"/>
    <row r="652" s="357" customFormat="1"/>
    <row r="653" s="357" customFormat="1"/>
    <row r="654" s="357" customFormat="1"/>
    <row r="655" s="357" customFormat="1"/>
    <row r="656" s="357" customFormat="1"/>
    <row r="657" s="357" customFormat="1"/>
    <row r="658" s="357" customFormat="1"/>
    <row r="659" s="357" customFormat="1"/>
    <row r="660" s="357" customFormat="1"/>
    <row r="661" s="357" customFormat="1"/>
    <row r="662" s="357" customFormat="1"/>
    <row r="663" s="357" customFormat="1"/>
    <row r="664" s="357" customFormat="1"/>
    <row r="665" s="357" customFormat="1"/>
    <row r="666" s="357" customFormat="1"/>
    <row r="667" s="357" customFormat="1"/>
    <row r="668" s="357" customFormat="1"/>
    <row r="669" s="357" customFormat="1"/>
    <row r="670" s="357" customFormat="1"/>
    <row r="671" s="357" customFormat="1"/>
    <row r="672" s="357" customFormat="1"/>
    <row r="673" s="357" customFormat="1"/>
    <row r="674" s="357" customFormat="1"/>
    <row r="675" s="357" customFormat="1"/>
    <row r="676" s="357" customFormat="1"/>
    <row r="677" s="357" customFormat="1"/>
    <row r="678" s="357" customFormat="1"/>
    <row r="679" s="357" customFormat="1"/>
    <row r="680" s="357" customFormat="1"/>
    <row r="681" s="357" customFormat="1"/>
    <row r="682" s="357" customFormat="1"/>
    <row r="683" s="357" customFormat="1"/>
    <row r="684" s="357" customFormat="1"/>
    <row r="685" s="357" customFormat="1"/>
    <row r="686" s="357" customFormat="1"/>
    <row r="687" s="357" customFormat="1"/>
    <row r="688" s="357" customFormat="1"/>
    <row r="689" s="357" customFormat="1"/>
    <row r="690" s="357" customFormat="1"/>
    <row r="691" s="357" customFormat="1"/>
    <row r="692" s="357" customFormat="1"/>
    <row r="693" s="357" customFormat="1"/>
    <row r="694" s="357" customFormat="1"/>
    <row r="695" s="357" customFormat="1"/>
    <row r="696" s="357" customFormat="1"/>
    <row r="697" s="357" customFormat="1"/>
    <row r="698" s="357" customFormat="1"/>
    <row r="699" s="357" customFormat="1"/>
    <row r="700" s="357" customFormat="1"/>
    <row r="701" s="357" customFormat="1"/>
    <row r="702" s="357" customFormat="1"/>
    <row r="703" s="357" customFormat="1"/>
    <row r="704" s="357" customFormat="1"/>
    <row r="705" s="357" customFormat="1"/>
    <row r="706" s="357" customFormat="1"/>
    <row r="707" s="357" customFormat="1"/>
    <row r="708" s="357" customFormat="1"/>
    <row r="709" s="357" customFormat="1"/>
    <row r="710" s="357" customFormat="1"/>
    <row r="711" s="357" customFormat="1"/>
    <row r="712" s="357" customFormat="1"/>
    <row r="713" s="357" customFormat="1"/>
    <row r="714" s="357" customFormat="1"/>
    <row r="715" s="357" customFormat="1"/>
    <row r="716" s="357" customFormat="1"/>
    <row r="717" s="357" customFormat="1"/>
    <row r="718" s="357" customFormat="1"/>
    <row r="719" s="357" customFormat="1"/>
    <row r="720" s="357" customFormat="1"/>
    <row r="721" s="357" customFormat="1"/>
    <row r="722" s="357" customFormat="1"/>
    <row r="723" s="357" customFormat="1"/>
    <row r="724" s="357" customFormat="1"/>
    <row r="725" s="357" customFormat="1"/>
    <row r="726" s="357" customFormat="1"/>
    <row r="727" s="357" customFormat="1"/>
    <row r="728" s="357" customFormat="1"/>
    <row r="729" s="357" customFormat="1"/>
    <row r="730" s="357" customFormat="1"/>
    <row r="731" s="357" customFormat="1"/>
    <row r="732" s="357" customFormat="1"/>
    <row r="733" s="357" customFormat="1"/>
    <row r="734" s="357" customFormat="1"/>
    <row r="735" s="357" customFormat="1"/>
    <row r="736" s="357" customFormat="1"/>
    <row r="737" s="357" customFormat="1"/>
    <row r="738" s="357" customFormat="1"/>
    <row r="739" s="357" customFormat="1"/>
    <row r="740" s="357" customFormat="1"/>
    <row r="741" s="357" customFormat="1"/>
    <row r="742" s="357" customFormat="1"/>
    <row r="743" s="357" customFormat="1"/>
    <row r="744" s="357" customFormat="1"/>
    <row r="745" s="357" customFormat="1"/>
    <row r="746" s="357" customFormat="1"/>
    <row r="747" s="357" customFormat="1"/>
    <row r="748" s="357" customFormat="1"/>
    <row r="749" s="357" customFormat="1"/>
    <row r="750" s="357" customFormat="1"/>
    <row r="751" s="357" customFormat="1"/>
    <row r="752" s="357" customFormat="1"/>
    <row r="753" s="357" customFormat="1"/>
    <row r="754" s="357" customFormat="1"/>
    <row r="755" s="357" customFormat="1"/>
    <row r="756" s="357" customFormat="1"/>
    <row r="757" s="357" customFormat="1"/>
    <row r="758" s="357" customFormat="1"/>
    <row r="759" s="357" customFormat="1"/>
    <row r="760" s="357" customFormat="1"/>
    <row r="761" s="357" customFormat="1"/>
    <row r="762" s="357" customFormat="1"/>
    <row r="763" s="357" customFormat="1"/>
    <row r="764" s="357" customFormat="1"/>
    <row r="765" s="357" customFormat="1"/>
    <row r="766" s="357" customFormat="1"/>
    <row r="767" s="357" customFormat="1"/>
    <row r="768" s="357" customFormat="1"/>
    <row r="769" s="357" customFormat="1"/>
    <row r="770" s="357" customFormat="1"/>
    <row r="771" s="357" customFormat="1"/>
    <row r="772" s="357" customFormat="1"/>
    <row r="773" s="357" customFormat="1"/>
    <row r="774" s="357" customFormat="1"/>
    <row r="775" s="357" customFormat="1"/>
    <row r="776" s="357" customFormat="1"/>
    <row r="777" s="357" customFormat="1"/>
    <row r="778" s="357" customFormat="1"/>
    <row r="779" s="357" customFormat="1"/>
    <row r="780" s="357" customFormat="1"/>
    <row r="781" s="357" customFormat="1"/>
    <row r="782" s="357" customFormat="1"/>
    <row r="783" s="357" customFormat="1"/>
    <row r="784" s="357" customFormat="1"/>
    <row r="785" s="357" customFormat="1"/>
    <row r="786" s="357" customFormat="1"/>
    <row r="787" s="357" customFormat="1"/>
    <row r="788" s="357" customFormat="1"/>
    <row r="789" s="357" customFormat="1"/>
    <row r="790" s="357" customFormat="1"/>
    <row r="791" s="357" customFormat="1"/>
    <row r="792" s="357" customFormat="1"/>
    <row r="793" s="357" customFormat="1"/>
    <row r="794" s="357" customFormat="1"/>
    <row r="795" s="357" customFormat="1"/>
    <row r="796" s="357" customFormat="1"/>
    <row r="797" s="357" customFormat="1"/>
    <row r="798" s="357" customFormat="1"/>
    <row r="799" s="357" customFormat="1"/>
    <row r="800" s="357" customFormat="1"/>
    <row r="801" s="357" customFormat="1"/>
    <row r="802" s="357" customFormat="1"/>
    <row r="803" s="357" customFormat="1"/>
    <row r="804" s="357" customFormat="1"/>
    <row r="805" s="357" customFormat="1"/>
    <row r="806" s="357" customFormat="1"/>
    <row r="807" s="357" customFormat="1"/>
    <row r="808" s="357" customFormat="1"/>
    <row r="809" s="357" customFormat="1"/>
    <row r="810" s="357" customFormat="1"/>
    <row r="811" s="357" customFormat="1"/>
    <row r="812" s="357" customFormat="1"/>
    <row r="813" s="357" customFormat="1"/>
    <row r="814" s="357" customFormat="1"/>
    <row r="815" s="357" customFormat="1"/>
    <row r="816" s="357" customFormat="1"/>
    <row r="817" s="357" customFormat="1"/>
    <row r="818" s="357" customFormat="1"/>
    <row r="819" s="357" customFormat="1"/>
    <row r="820" s="357" customFormat="1"/>
    <row r="821" s="357" customFormat="1"/>
    <row r="822" s="357" customFormat="1"/>
    <row r="823" s="357" customFormat="1"/>
    <row r="824" s="357" customFormat="1"/>
    <row r="825" s="357" customFormat="1"/>
    <row r="826" s="357" customFormat="1"/>
    <row r="827" s="357" customFormat="1"/>
    <row r="828" s="357" customFormat="1"/>
    <row r="829" s="357" customFormat="1"/>
    <row r="830" s="357" customFormat="1"/>
    <row r="831" s="357" customFormat="1"/>
    <row r="832" s="357" customFormat="1"/>
    <row r="833" s="357" customFormat="1"/>
    <row r="834" s="357" customFormat="1"/>
    <row r="835" s="357" customFormat="1"/>
    <row r="836" s="357" customFormat="1"/>
    <row r="837" s="357" customFormat="1"/>
    <row r="838" s="357" customFormat="1"/>
    <row r="839" s="357" customFormat="1"/>
    <row r="840" s="357" customFormat="1"/>
    <row r="841" s="357" customFormat="1"/>
    <row r="842" s="357" customFormat="1"/>
    <row r="843" s="357" customFormat="1"/>
    <row r="844" s="357" customFormat="1"/>
    <row r="845" s="357" customFormat="1"/>
    <row r="846" s="357" customFormat="1"/>
    <row r="847" s="357" customFormat="1"/>
    <row r="848" s="357" customFormat="1"/>
    <row r="849" s="357" customFormat="1"/>
    <row r="850" s="357" customFormat="1"/>
    <row r="851" s="357" customFormat="1"/>
    <row r="852" s="357" customFormat="1"/>
    <row r="853" s="357" customFormat="1"/>
    <row r="854" s="357" customFormat="1"/>
    <row r="855" s="357" customFormat="1"/>
    <row r="856" s="357" customFormat="1"/>
    <row r="857" s="357" customFormat="1"/>
    <row r="858" s="357" customFormat="1"/>
    <row r="859" s="357" customFormat="1"/>
    <row r="860" s="357" customFormat="1"/>
    <row r="861" s="357" customFormat="1"/>
    <row r="862" s="357" customFormat="1"/>
    <row r="863" s="357" customFormat="1"/>
    <row r="864" s="357" customFormat="1"/>
    <row r="865" s="357" customFormat="1"/>
    <row r="866" s="357" customFormat="1"/>
    <row r="867" s="357" customFormat="1"/>
    <row r="868" s="357" customFormat="1"/>
    <row r="869" s="357" customFormat="1"/>
    <row r="870" s="357" customFormat="1"/>
    <row r="871" s="357" customFormat="1"/>
    <row r="872" s="357" customFormat="1"/>
    <row r="873" s="357" customFormat="1"/>
    <row r="874" s="357" customFormat="1"/>
    <row r="875" s="357" customFormat="1"/>
    <row r="876" s="357" customFormat="1"/>
    <row r="877" s="357" customFormat="1"/>
    <row r="878" s="357" customFormat="1"/>
    <row r="879" s="357" customFormat="1"/>
    <row r="880" s="357" customFormat="1"/>
    <row r="881" s="357" customFormat="1"/>
    <row r="882" s="357" customFormat="1"/>
    <row r="883" s="357" customFormat="1"/>
    <row r="884" s="357" customFormat="1"/>
    <row r="885" s="357" customFormat="1"/>
    <row r="886" s="357" customFormat="1"/>
    <row r="887" s="357" customFormat="1"/>
    <row r="888" s="357" customFormat="1"/>
    <row r="889" s="357" customFormat="1"/>
    <row r="890" s="357" customFormat="1"/>
    <row r="891" s="357" customFormat="1"/>
    <row r="892" s="357" customFormat="1"/>
    <row r="893" s="357" customFormat="1"/>
    <row r="894" s="357" customFormat="1"/>
    <row r="895" s="357" customFormat="1"/>
    <row r="896" s="357" customFormat="1"/>
    <row r="897" s="357" customFormat="1"/>
    <row r="898" s="357" customFormat="1"/>
    <row r="899" s="357" customFormat="1"/>
    <row r="900" s="357" customFormat="1"/>
    <row r="901" s="357" customFormat="1"/>
    <row r="902" s="357" customFormat="1"/>
    <row r="903" s="357" customFormat="1"/>
    <row r="904" s="357" customFormat="1"/>
    <row r="905" s="357" customFormat="1"/>
    <row r="906" s="357" customFormat="1"/>
    <row r="907" s="357" customFormat="1"/>
    <row r="908" s="357" customFormat="1"/>
    <row r="909" s="357" customFormat="1"/>
    <row r="910" s="357" customFormat="1"/>
    <row r="911" s="357" customFormat="1"/>
    <row r="912" s="357" customFormat="1"/>
    <row r="913" s="357" customFormat="1"/>
    <row r="914" s="357" customFormat="1"/>
    <row r="915" s="357" customFormat="1"/>
    <row r="916" s="357" customFormat="1"/>
    <row r="917" s="357" customFormat="1"/>
    <row r="918" s="357" customFormat="1"/>
    <row r="919" s="357" customFormat="1"/>
    <row r="920" s="357" customFormat="1"/>
    <row r="921" s="357" customFormat="1"/>
    <row r="922" s="357" customFormat="1"/>
    <row r="923" s="357" customFormat="1"/>
    <row r="924" s="357" customFormat="1"/>
    <row r="925" s="357" customFormat="1"/>
    <row r="926" s="357" customFormat="1"/>
    <row r="927" s="357" customFormat="1"/>
    <row r="928" s="357" customFormat="1"/>
    <row r="929" s="357" customFormat="1"/>
    <row r="930" s="357" customFormat="1"/>
    <row r="931" s="357" customFormat="1"/>
    <row r="932" s="357" customFormat="1"/>
    <row r="933" s="357" customFormat="1"/>
    <row r="934" s="357" customFormat="1"/>
    <row r="935" s="357" customFormat="1"/>
    <row r="936" s="357" customFormat="1"/>
    <row r="937" s="357" customFormat="1"/>
    <row r="938" s="357" customFormat="1"/>
    <row r="939" s="357" customFormat="1"/>
    <row r="940" s="357" customFormat="1"/>
    <row r="941" s="357" customFormat="1"/>
    <row r="942" s="357" customFormat="1"/>
    <row r="943" s="357" customFormat="1"/>
    <row r="944" s="357" customFormat="1"/>
    <row r="945" s="357" customFormat="1"/>
    <row r="946" s="357" customFormat="1"/>
    <row r="947" s="357" customFormat="1"/>
    <row r="948" s="357" customFormat="1"/>
    <row r="949" s="357" customFormat="1"/>
    <row r="950" s="357" customFormat="1"/>
    <row r="951" s="357" customFormat="1"/>
    <row r="952" s="357" customFormat="1"/>
    <row r="953" s="357" customFormat="1"/>
    <row r="954" s="357" customFormat="1"/>
    <row r="955" s="357" customFormat="1"/>
    <row r="956" s="357" customFormat="1"/>
    <row r="957" s="357" customFormat="1"/>
    <row r="958" s="357" customFormat="1"/>
    <row r="959" s="357" customFormat="1"/>
    <row r="960" s="357" customFormat="1"/>
    <row r="961" s="357" customFormat="1"/>
    <row r="962" s="357" customFormat="1"/>
    <row r="963" s="357" customFormat="1"/>
    <row r="964" s="357" customFormat="1"/>
    <row r="965" s="357" customFormat="1"/>
    <row r="966" s="357" customFormat="1"/>
    <row r="967" s="357" customFormat="1"/>
    <row r="968" s="357" customFormat="1"/>
    <row r="969" s="357" customFormat="1"/>
    <row r="970" s="357" customFormat="1"/>
    <row r="971" s="357" customFormat="1"/>
    <row r="972" s="357" customFormat="1"/>
    <row r="973" s="357" customFormat="1"/>
    <row r="974" s="357" customFormat="1"/>
    <row r="975" s="357" customFormat="1"/>
    <row r="976" s="357" customFormat="1"/>
    <row r="977" s="357" customFormat="1"/>
    <row r="978" s="357" customFormat="1"/>
    <row r="979" s="357" customFormat="1"/>
    <row r="980" s="357" customFormat="1"/>
    <row r="981" s="357" customFormat="1"/>
    <row r="982" s="357" customFormat="1"/>
    <row r="983" s="357" customFormat="1"/>
    <row r="984" s="357" customFormat="1"/>
    <row r="985" s="357" customFormat="1"/>
    <row r="986" s="357" customFormat="1"/>
    <row r="987" s="357" customFormat="1"/>
    <row r="988" s="357" customFormat="1"/>
    <row r="989" s="357" customFormat="1"/>
    <row r="990" s="357" customFormat="1"/>
    <row r="991" s="357" customFormat="1"/>
    <row r="992" s="357" customFormat="1"/>
    <row r="993" s="357" customFormat="1"/>
    <row r="994" s="357" customFormat="1"/>
    <row r="995" s="357" customFormat="1"/>
    <row r="996" s="357" customFormat="1"/>
    <row r="997" s="357" customFormat="1"/>
    <row r="998" s="357" customFormat="1"/>
    <row r="999" s="357" customFormat="1"/>
    <row r="1000" s="357" customFormat="1"/>
    <row r="1001" s="357" customFormat="1"/>
    <row r="1002" s="357" customFormat="1"/>
    <row r="1003" s="357" customFormat="1"/>
    <row r="1004" s="357" customFormat="1"/>
    <row r="1005" s="357" customFormat="1"/>
    <row r="1006" s="357" customFormat="1"/>
    <row r="1007" s="357" customFormat="1"/>
    <row r="1008" s="357" customFormat="1"/>
    <row r="1009" s="357" customFormat="1"/>
    <row r="1010" s="357" customFormat="1"/>
    <row r="1011" s="357" customFormat="1"/>
    <row r="1012" s="357" customFormat="1"/>
    <row r="1013" s="357" customFormat="1"/>
    <row r="1014" s="357" customFormat="1"/>
    <row r="1015" s="357" customFormat="1"/>
    <row r="1016" s="357" customFormat="1"/>
    <row r="1017" s="357" customFormat="1"/>
    <row r="1018" s="357" customFormat="1"/>
    <row r="1019" s="357" customFormat="1"/>
    <row r="1020" s="357" customFormat="1"/>
    <row r="1021" s="357" customFormat="1"/>
    <row r="1022" s="357" customFormat="1"/>
    <row r="1023" s="357" customFormat="1"/>
    <row r="1024" s="357" customFormat="1"/>
    <row r="1025" s="357" customFormat="1"/>
    <row r="1026" s="357" customFormat="1"/>
    <row r="1027" s="357" customFormat="1"/>
    <row r="1028" s="357" customFormat="1"/>
    <row r="1029" s="357" customFormat="1"/>
    <row r="1030" s="357" customFormat="1"/>
    <row r="1031" s="357" customFormat="1"/>
    <row r="1032" s="357" customFormat="1"/>
    <row r="1033" s="357" customFormat="1"/>
    <row r="1034" s="357" customFormat="1"/>
    <row r="1035" s="357" customFormat="1"/>
    <row r="1036" s="357" customFormat="1"/>
    <row r="1037" s="357" customFormat="1"/>
    <row r="1038" s="357" customFormat="1"/>
    <row r="1039" s="357" customFormat="1"/>
    <row r="1040" s="357" customFormat="1"/>
    <row r="1041" s="357" customFormat="1"/>
    <row r="1042" s="357" customFormat="1"/>
    <row r="1043" s="357" customFormat="1"/>
    <row r="1044" s="357" customFormat="1"/>
    <row r="1045" s="357" customFormat="1"/>
    <row r="1046" s="357" customFormat="1"/>
    <row r="1047" s="357" customFormat="1"/>
    <row r="1048" s="357" customFormat="1"/>
    <row r="1049" s="357" customFormat="1"/>
    <row r="1050" s="357" customFormat="1"/>
    <row r="1051" s="357" customFormat="1"/>
    <row r="1052" s="357" customFormat="1"/>
    <row r="1053" s="357" customFormat="1"/>
    <row r="1054" s="357" customFormat="1"/>
    <row r="1055" s="357" customFormat="1"/>
    <row r="1056" s="357" customFormat="1"/>
    <row r="1057" s="357" customFormat="1"/>
    <row r="1058" s="357" customFormat="1"/>
    <row r="1059" s="357" customFormat="1"/>
    <row r="1060" s="357" customFormat="1"/>
    <row r="1061" s="357" customFormat="1"/>
    <row r="1062" s="357" customFormat="1"/>
    <row r="1063" s="357" customFormat="1"/>
    <row r="1064" s="357" customFormat="1"/>
    <row r="1065" s="357" customFormat="1"/>
    <row r="1066" s="357" customFormat="1"/>
    <row r="1067" s="357" customFormat="1"/>
    <row r="1068" s="357" customFormat="1"/>
    <row r="1069" s="357" customFormat="1"/>
    <row r="1070" s="357" customFormat="1"/>
    <row r="1071" s="357" customFormat="1"/>
    <row r="1072" s="357" customFormat="1"/>
    <row r="1073" s="357" customFormat="1"/>
    <row r="1074" s="357" customFormat="1"/>
    <row r="1075" s="357" customFormat="1"/>
    <row r="1076" s="357" customFormat="1"/>
    <row r="1077" s="357" customFormat="1"/>
    <row r="1078" s="357" customFormat="1"/>
    <row r="1079" s="357" customFormat="1"/>
    <row r="1080" s="357" customFormat="1"/>
    <row r="1081" s="357" customFormat="1"/>
    <row r="1082" s="357" customFormat="1"/>
    <row r="1083" s="357" customFormat="1"/>
    <row r="1084" s="357" customFormat="1"/>
    <row r="1085" s="357" customFormat="1"/>
    <row r="1086" s="357" customFormat="1"/>
    <row r="1087" s="357" customFormat="1"/>
    <row r="1088" s="357" customFormat="1"/>
    <row r="1089" s="357" customFormat="1"/>
    <row r="1090" s="357" customFormat="1"/>
    <row r="1091" s="357" customFormat="1"/>
    <row r="1092" s="357" customFormat="1"/>
    <row r="1093" s="357" customFormat="1"/>
    <row r="1094" s="357" customFormat="1"/>
    <row r="1095" s="357" customFormat="1"/>
    <row r="1096" s="357" customFormat="1"/>
    <row r="1097" s="357" customFormat="1"/>
    <row r="1098" s="357" customFormat="1"/>
    <row r="1099" s="357" customFormat="1"/>
    <row r="1100" s="357" customFormat="1"/>
    <row r="1101" s="357" customFormat="1"/>
    <row r="1102" s="357" customFormat="1"/>
    <row r="1103" s="357" customFormat="1"/>
    <row r="1104" s="357" customFormat="1"/>
    <row r="1105" s="357" customFormat="1"/>
    <row r="1106" s="357" customFormat="1"/>
    <row r="1107" s="357" customFormat="1"/>
    <row r="1108" s="357" customFormat="1"/>
    <row r="1109" s="357" customFormat="1"/>
    <row r="1110" s="357" customFormat="1"/>
    <row r="1111" s="357" customFormat="1"/>
    <row r="1112" s="357" customFormat="1"/>
    <row r="1113" s="357" customFormat="1"/>
    <row r="1114" s="357" customFormat="1"/>
    <row r="1115" s="357" customFormat="1"/>
    <row r="1116" s="357" customFormat="1"/>
    <row r="1117" s="357" customFormat="1"/>
    <row r="1118" s="357" customFormat="1"/>
    <row r="1119" s="357" customFormat="1"/>
    <row r="1120" s="357" customFormat="1"/>
    <row r="1121" s="357" customFormat="1"/>
    <row r="1122" s="357" customFormat="1"/>
    <row r="1123" s="357" customFormat="1"/>
    <row r="1124" s="357" customFormat="1"/>
    <row r="1125" s="357" customFormat="1"/>
    <row r="1126" s="357" customFormat="1"/>
    <row r="1127" s="357" customFormat="1"/>
    <row r="1128" s="357" customFormat="1"/>
    <row r="1129" s="357" customFormat="1"/>
    <row r="1130" s="357" customFormat="1"/>
    <row r="1131" s="357" customFormat="1"/>
    <row r="1132" s="357" customFormat="1"/>
    <row r="1133" s="357" customFormat="1"/>
    <row r="1134" s="357" customFormat="1"/>
    <row r="1135" s="357" customFormat="1"/>
    <row r="1136" s="357" customFormat="1"/>
    <row r="1137" s="357" customFormat="1"/>
    <row r="1138" s="357" customFormat="1"/>
    <row r="1139" s="357" customFormat="1"/>
    <row r="1140" s="357" customFormat="1"/>
    <row r="1141" s="357" customFormat="1"/>
    <row r="1142" s="357" customFormat="1"/>
    <row r="1143" s="357" customFormat="1"/>
    <row r="1144" s="357" customFormat="1"/>
    <row r="1145" s="357" customFormat="1"/>
    <row r="1146" s="357" customFormat="1"/>
    <row r="1147" s="357" customFormat="1"/>
    <row r="1148" s="357" customFormat="1"/>
    <row r="1149" s="357" customFormat="1"/>
    <row r="1150" s="357" customFormat="1"/>
    <row r="1151" s="357" customFormat="1"/>
    <row r="1152" s="357" customFormat="1"/>
    <row r="1153" s="357" customFormat="1"/>
    <row r="1154" s="357" customFormat="1"/>
    <row r="1155" s="357" customFormat="1"/>
    <row r="1156" s="357" customFormat="1"/>
    <row r="1157" s="357" customFormat="1"/>
    <row r="1158" s="357" customFormat="1"/>
    <row r="1159" s="357" customFormat="1"/>
    <row r="1160" s="357" customFormat="1"/>
    <row r="1161" s="357" customFormat="1"/>
    <row r="1162" s="357" customFormat="1"/>
    <row r="1163" s="357" customFormat="1"/>
    <row r="1164" s="357" customFormat="1"/>
    <row r="1165" s="357" customFormat="1"/>
    <row r="1166" s="357" customFormat="1"/>
    <row r="1167" s="357" customFormat="1"/>
    <row r="1168" s="357" customFormat="1"/>
    <row r="1169" s="357" customFormat="1"/>
    <row r="1170" s="357" customFormat="1"/>
    <row r="1171" s="357" customFormat="1"/>
    <row r="1172" s="357" customFormat="1"/>
    <row r="1173" s="357" customFormat="1"/>
    <row r="1174" s="357" customFormat="1"/>
    <row r="1175" s="357" customFormat="1"/>
    <row r="1176" s="357" customFormat="1"/>
    <row r="1177" s="357" customFormat="1"/>
    <row r="1178" s="357" customFormat="1"/>
    <row r="1179" s="357" customFormat="1"/>
    <row r="1180" s="357" customFormat="1"/>
    <row r="1181" s="357" customFormat="1"/>
    <row r="1182" s="357" customFormat="1"/>
    <row r="1183" s="357" customFormat="1"/>
    <row r="1184" s="357" customFormat="1"/>
    <row r="1185" s="357" customFormat="1"/>
    <row r="1186" s="357" customFormat="1"/>
    <row r="1187" s="357" customFormat="1"/>
    <row r="1188" s="357" customFormat="1"/>
    <row r="1189" s="357" customFormat="1"/>
    <row r="1190" s="357" customFormat="1"/>
    <row r="1191" s="357" customFormat="1"/>
    <row r="1192" s="357" customFormat="1"/>
    <row r="1193" s="357" customFormat="1"/>
    <row r="1194" s="357" customFormat="1"/>
    <row r="1195" s="357" customFormat="1"/>
    <row r="1196" s="357" customFormat="1"/>
    <row r="1197" s="357" customFormat="1"/>
    <row r="1198" s="357" customFormat="1"/>
    <row r="1199" s="357" customFormat="1"/>
    <row r="1200" s="357" customFormat="1"/>
    <row r="1201" s="357" customFormat="1"/>
    <row r="1202" s="357" customFormat="1"/>
    <row r="1203" s="357" customFormat="1"/>
    <row r="1204" s="357" customFormat="1"/>
    <row r="1205" s="357" customFormat="1"/>
    <row r="1206" s="357" customFormat="1"/>
    <row r="1207" s="357" customFormat="1"/>
    <row r="1208" s="357" customFormat="1"/>
    <row r="1209" s="357" customFormat="1"/>
    <row r="1210" s="357" customFormat="1"/>
    <row r="1211" s="357" customFormat="1"/>
    <row r="1212" s="357" customFormat="1"/>
    <row r="1213" s="357" customFormat="1"/>
    <row r="1214" s="357" customFormat="1"/>
    <row r="1215" s="357" customFormat="1"/>
    <row r="1216" s="357" customFormat="1"/>
    <row r="1217" s="357" customFormat="1"/>
    <row r="1218" s="357" customFormat="1"/>
    <row r="1219" s="357" customFormat="1"/>
    <row r="1220" s="357" customFormat="1"/>
    <row r="1221" s="357" customFormat="1"/>
    <row r="1222" s="357" customFormat="1"/>
    <row r="1223" s="357" customFormat="1"/>
    <row r="1224" s="357" customFormat="1"/>
    <row r="1225" s="357" customFormat="1"/>
    <row r="1226" s="357" customFormat="1"/>
    <row r="1227" s="357" customFormat="1"/>
    <row r="1228" s="357" customFormat="1"/>
    <row r="1229" s="357" customFormat="1"/>
    <row r="1230" s="357" customFormat="1"/>
    <row r="1231" s="357" customFormat="1"/>
    <row r="1232" s="357" customFormat="1"/>
    <row r="1233" s="357" customFormat="1"/>
    <row r="1234" s="357" customFormat="1"/>
    <row r="1235" s="357" customFormat="1"/>
    <row r="1236" s="357" customFormat="1"/>
    <row r="1237" s="357" customFormat="1"/>
    <row r="1238" s="357" customFormat="1"/>
    <row r="1239" s="357" customFormat="1"/>
    <row r="1240" s="357" customFormat="1"/>
    <row r="1241" s="357" customFormat="1"/>
    <row r="1242" s="357" customFormat="1"/>
    <row r="1243" s="357" customFormat="1"/>
    <row r="1244" s="357" customFormat="1"/>
    <row r="1245" s="357" customFormat="1"/>
    <row r="1246" s="357" customFormat="1"/>
    <row r="1247" s="357" customFormat="1"/>
    <row r="1248" s="357" customFormat="1"/>
    <row r="1249" s="357" customFormat="1"/>
    <row r="1250" s="357" customFormat="1"/>
    <row r="1251" s="357" customFormat="1"/>
    <row r="1252" s="357" customFormat="1"/>
    <row r="1253" s="357" customFormat="1"/>
    <row r="1254" s="357" customFormat="1"/>
    <row r="1255" s="357" customFormat="1"/>
    <row r="1256" s="357" customFormat="1"/>
    <row r="1257" s="357" customFormat="1"/>
    <row r="1258" s="357" customFormat="1"/>
    <row r="1259" s="357" customFormat="1"/>
    <row r="1260" s="357" customFormat="1"/>
    <row r="1261" s="357" customFormat="1"/>
    <row r="1262" s="357" customFormat="1"/>
    <row r="1263" s="357" customFormat="1"/>
    <row r="1264" s="357" customFormat="1"/>
    <row r="1265" s="357" customFormat="1"/>
    <row r="1266" s="357" customFormat="1"/>
    <row r="1267" s="357" customFormat="1"/>
    <row r="1268" s="357" customFormat="1"/>
    <row r="1269" s="357" customFormat="1"/>
    <row r="1270" s="357" customFormat="1"/>
    <row r="1271" s="357" customFormat="1"/>
    <row r="1272" s="357" customFormat="1"/>
    <row r="1273" s="357" customFormat="1"/>
    <row r="1274" s="357" customFormat="1"/>
    <row r="1275" s="357" customFormat="1"/>
    <row r="1276" s="357" customFormat="1"/>
    <row r="1277" s="357" customFormat="1"/>
    <row r="1278" s="357" customFormat="1"/>
    <row r="1279" s="357" customFormat="1"/>
    <row r="1280" s="357" customFormat="1"/>
    <row r="1281" s="357" customFormat="1"/>
    <row r="1282" s="357" customFormat="1"/>
    <row r="1283" s="357" customFormat="1"/>
    <row r="1284" s="357" customFormat="1"/>
    <row r="1285" s="357" customFormat="1"/>
    <row r="1286" s="357" customFormat="1"/>
    <row r="1287" s="357" customFormat="1"/>
    <row r="1288" s="357" customFormat="1"/>
    <row r="1289" s="357" customFormat="1"/>
    <row r="1290" s="357" customFormat="1"/>
    <row r="1291" s="357" customFormat="1"/>
    <row r="1292" s="357" customFormat="1"/>
    <row r="1293" s="357" customFormat="1"/>
    <row r="1294" s="357" customFormat="1"/>
    <row r="1295" s="357" customFormat="1"/>
    <row r="1296" s="357" customFormat="1"/>
    <row r="1297" s="357" customFormat="1"/>
    <row r="1298" s="357" customFormat="1"/>
    <row r="1299" s="357" customFormat="1"/>
    <row r="1300" s="357" customFormat="1"/>
    <row r="1301" s="357" customFormat="1"/>
    <row r="1302" s="357" customFormat="1"/>
    <row r="1303" s="357" customFormat="1"/>
    <row r="1304" s="357" customFormat="1"/>
    <row r="1305" s="357" customFormat="1"/>
    <row r="1306" s="357" customFormat="1"/>
    <row r="1307" s="357" customFormat="1"/>
    <row r="1308" s="357" customFormat="1"/>
    <row r="1309" s="357" customFormat="1"/>
    <row r="1310" s="357" customFormat="1"/>
    <row r="1311" s="357" customFormat="1"/>
    <row r="1312" s="357" customFormat="1"/>
    <row r="1313" s="357" customFormat="1"/>
    <row r="1314" s="357" customFormat="1"/>
    <row r="1315" s="357" customFormat="1"/>
    <row r="1316" s="357" customFormat="1"/>
    <row r="1317" s="357" customFormat="1"/>
    <row r="1318" s="357" customFormat="1"/>
    <row r="1319" s="357" customFormat="1"/>
    <row r="1320" s="357" customFormat="1"/>
    <row r="1321" s="357" customFormat="1"/>
    <row r="1322" s="357" customFormat="1"/>
    <row r="1323" s="357" customFormat="1"/>
    <row r="1324" s="357" customFormat="1"/>
    <row r="1325" s="357" customFormat="1"/>
    <row r="1326" s="357" customFormat="1"/>
    <row r="1327" s="357" customFormat="1"/>
    <row r="1328" s="357" customFormat="1"/>
    <row r="1329" s="357" customFormat="1"/>
    <row r="1330" s="357" customFormat="1"/>
    <row r="1331" s="357" customFormat="1"/>
    <row r="1332" s="357" customFormat="1"/>
    <row r="1333" s="357" customFormat="1"/>
    <row r="1334" s="357" customFormat="1"/>
    <row r="1335" s="357" customFormat="1"/>
    <row r="1336" s="357" customFormat="1"/>
    <row r="1337" s="357" customFormat="1"/>
    <row r="1338" s="357" customFormat="1"/>
    <row r="1339" s="357" customFormat="1"/>
    <row r="1340" s="357" customFormat="1"/>
    <row r="1341" s="357" customFormat="1"/>
    <row r="1342" s="357" customFormat="1"/>
    <row r="1343" s="357" customFormat="1"/>
    <row r="1344" s="357" customFormat="1"/>
    <row r="1345" s="357" customFormat="1"/>
    <row r="1346" s="357" customFormat="1"/>
    <row r="1347" s="357" customFormat="1"/>
    <row r="1348" s="357" customFormat="1"/>
    <row r="1349" s="357" customFormat="1"/>
    <row r="1350" s="357" customFormat="1"/>
    <row r="1351" s="357" customFormat="1"/>
    <row r="1352" s="357" customFormat="1"/>
    <row r="1353" s="357" customFormat="1"/>
    <row r="1354" s="357" customFormat="1"/>
    <row r="1355" s="357" customFormat="1"/>
    <row r="1356" s="357" customFormat="1"/>
    <row r="1357" s="357" customFormat="1"/>
    <row r="1358" s="357" customFormat="1"/>
    <row r="1359" s="357" customFormat="1"/>
    <row r="1360" s="357" customFormat="1"/>
    <row r="1361" s="357" customFormat="1"/>
    <row r="1362" s="357" customFormat="1"/>
    <row r="1363" s="357" customFormat="1"/>
    <row r="1364" s="357" customFormat="1"/>
    <row r="1365" s="357" customFormat="1"/>
    <row r="1366" s="357" customFormat="1"/>
    <row r="1367" s="357" customFormat="1"/>
    <row r="1368" s="357" customFormat="1"/>
    <row r="1369" s="357" customFormat="1"/>
    <row r="1370" s="357" customFormat="1"/>
    <row r="1371" s="357" customFormat="1"/>
    <row r="1372" s="357" customFormat="1"/>
    <row r="1373" s="357" customFormat="1"/>
    <row r="1374" s="357" customFormat="1"/>
    <row r="1375" s="357" customFormat="1"/>
    <row r="1376" s="357" customFormat="1"/>
    <row r="1377" s="357" customFormat="1"/>
    <row r="1378" s="357" customFormat="1"/>
    <row r="1379" s="357" customFormat="1"/>
    <row r="1380" s="357" customFormat="1"/>
    <row r="1381" s="357" customFormat="1"/>
    <row r="1382" s="357" customFormat="1"/>
    <row r="1383" s="357" customFormat="1"/>
    <row r="1384" s="357" customFormat="1"/>
    <row r="1385" s="357" customFormat="1"/>
    <row r="1386" s="357" customFormat="1"/>
    <row r="1387" s="357" customFormat="1"/>
    <row r="1388" s="357" customFormat="1"/>
    <row r="1389" s="357" customFormat="1"/>
    <row r="1390" s="357" customFormat="1"/>
    <row r="1391" s="357" customFormat="1"/>
    <row r="1392" s="357" customFormat="1"/>
    <row r="1393" s="357" customFormat="1"/>
    <row r="1394" s="357" customFormat="1"/>
    <row r="1395" s="357" customFormat="1"/>
    <row r="1396" s="357" customFormat="1"/>
    <row r="1397" s="357" customFormat="1"/>
    <row r="1398" s="357" customFormat="1"/>
    <row r="1399" s="357" customFormat="1"/>
    <row r="1400" s="357" customFormat="1"/>
    <row r="1401" s="357" customFormat="1"/>
    <row r="1402" s="357" customFormat="1"/>
    <row r="1403" s="357" customFormat="1"/>
    <row r="1404" s="357" customFormat="1"/>
    <row r="1405" s="357" customFormat="1"/>
    <row r="1406" s="357" customFormat="1"/>
    <row r="1407" s="357" customFormat="1"/>
    <row r="1408" s="357" customFormat="1"/>
    <row r="1409" s="357" customFormat="1"/>
    <row r="1410" s="357" customFormat="1"/>
    <row r="1411" s="357" customFormat="1"/>
    <row r="1412" s="357" customFormat="1"/>
    <row r="1413" s="357" customFormat="1"/>
    <row r="1414" s="357" customFormat="1"/>
    <row r="1415" s="357" customFormat="1"/>
    <row r="1416" s="357" customFormat="1"/>
    <row r="1417" s="357" customFormat="1"/>
    <row r="1418" s="357" customFormat="1"/>
    <row r="1419" s="357" customFormat="1"/>
    <row r="1420" s="357" customFormat="1"/>
    <row r="1421" s="357" customFormat="1"/>
    <row r="1422" s="357" customFormat="1"/>
    <row r="1423" s="357" customFormat="1"/>
    <row r="1424" s="357" customFormat="1"/>
    <row r="1425" s="357" customFormat="1"/>
    <row r="1426" s="357" customFormat="1"/>
    <row r="1427" s="357" customFormat="1"/>
    <row r="1428" s="357" customFormat="1"/>
    <row r="1429" s="357" customFormat="1"/>
    <row r="1430" s="357" customFormat="1"/>
    <row r="1431" s="357" customFormat="1"/>
    <row r="1432" s="357" customFormat="1"/>
    <row r="1433" s="357" customFormat="1"/>
    <row r="1434" s="357" customFormat="1"/>
    <row r="1435" s="357" customFormat="1"/>
    <row r="1436" s="357" customFormat="1"/>
    <row r="1437" s="357" customFormat="1"/>
    <row r="1438" s="357" customFormat="1"/>
    <row r="1439" s="357" customFormat="1"/>
    <row r="1440" s="357" customFormat="1"/>
    <row r="1441" s="357" customFormat="1"/>
    <row r="1442" s="357" customFormat="1"/>
    <row r="1443" s="357" customFormat="1"/>
    <row r="1444" s="357" customFormat="1"/>
    <row r="1445" s="357" customFormat="1"/>
    <row r="1446" s="357" customFormat="1"/>
    <row r="1447" s="357" customFormat="1"/>
    <row r="1448" s="357" customFormat="1"/>
    <row r="1449" s="357" customFormat="1"/>
    <row r="1450" s="357" customFormat="1"/>
    <row r="1451" s="357" customFormat="1"/>
    <row r="1452" s="357" customFormat="1"/>
    <row r="1453" s="357" customFormat="1"/>
    <row r="1454" s="357" customFormat="1"/>
    <row r="1455" s="357" customFormat="1"/>
    <row r="1456" s="357" customFormat="1"/>
    <row r="1457" s="357" customFormat="1"/>
    <row r="1458" s="357" customFormat="1"/>
    <row r="1459" s="357" customFormat="1"/>
    <row r="1460" s="357" customFormat="1"/>
    <row r="1461" s="357" customFormat="1"/>
    <row r="1462" s="357" customFormat="1"/>
    <row r="1463" s="357" customFormat="1"/>
    <row r="1464" s="357" customFormat="1"/>
    <row r="1465" s="357" customFormat="1"/>
    <row r="1466" s="357" customFormat="1"/>
    <row r="1467" s="357" customFormat="1"/>
    <row r="1468" s="357" customFormat="1"/>
    <row r="1469" s="357" customFormat="1"/>
    <row r="1470" s="357" customFormat="1"/>
    <row r="1471" s="357" customFormat="1"/>
    <row r="1472" s="357" customFormat="1"/>
    <row r="1473" s="357" customFormat="1"/>
    <row r="1474" s="357" customFormat="1"/>
    <row r="1475" s="357" customFormat="1"/>
    <row r="1476" s="357" customFormat="1"/>
    <row r="1477" s="357" customFormat="1"/>
    <row r="1478" s="357" customFormat="1"/>
    <row r="1479" s="357" customFormat="1"/>
    <row r="1480" s="357" customFormat="1"/>
    <row r="1481" s="357" customFormat="1"/>
    <row r="1482" s="357" customFormat="1"/>
    <row r="1483" s="357" customFormat="1"/>
    <row r="1484" s="357" customFormat="1"/>
    <row r="1485" s="357" customFormat="1"/>
    <row r="1486" s="357" customFormat="1"/>
    <row r="1487" s="357" customFormat="1"/>
    <row r="1488" s="357" customFormat="1"/>
    <row r="1489" s="357" customFormat="1"/>
    <row r="1490" s="357" customFormat="1"/>
    <row r="1491" s="357" customFormat="1"/>
    <row r="1492" s="357" customFormat="1"/>
    <row r="1493" s="357" customFormat="1"/>
    <row r="1494" s="357" customFormat="1"/>
    <row r="1495" s="357" customFormat="1"/>
    <row r="1496" s="357" customFormat="1"/>
    <row r="1497" s="357" customFormat="1"/>
    <row r="1498" s="357" customFormat="1"/>
    <row r="1499" s="357" customFormat="1"/>
    <row r="1500" s="357" customFormat="1"/>
    <row r="1501" s="357" customFormat="1"/>
    <row r="1502" s="357" customFormat="1"/>
    <row r="1503" s="357" customFormat="1"/>
    <row r="1504" s="357" customFormat="1"/>
    <row r="1505" s="357" customFormat="1"/>
    <row r="1506" s="357" customFormat="1"/>
    <row r="1507" s="357" customFormat="1"/>
    <row r="1508" s="357" customFormat="1"/>
    <row r="1509" s="357" customFormat="1"/>
    <row r="1510" s="357" customFormat="1"/>
    <row r="1511" s="357" customFormat="1"/>
    <row r="1512" s="357" customFormat="1"/>
    <row r="1513" s="357" customFormat="1"/>
    <row r="1514" s="357" customFormat="1"/>
    <row r="1515" s="357" customFormat="1"/>
    <row r="1516" s="357" customFormat="1"/>
    <row r="1517" s="357" customFormat="1"/>
    <row r="1518" s="357" customFormat="1"/>
    <row r="1519" s="357" customFormat="1"/>
    <row r="1520" s="357" customFormat="1"/>
    <row r="1521" s="357" customFormat="1"/>
    <row r="1522" s="357" customFormat="1"/>
    <row r="1523" s="357" customFormat="1"/>
    <row r="1524" s="357" customFormat="1"/>
    <row r="1525" s="357" customFormat="1"/>
    <row r="1526" s="357" customFormat="1"/>
    <row r="1527" s="357" customFormat="1"/>
    <row r="1528" s="357" customFormat="1"/>
    <row r="1529" s="357" customFormat="1"/>
    <row r="1530" s="357" customFormat="1"/>
    <row r="1531" s="357" customFormat="1"/>
    <row r="1532" s="357" customFormat="1"/>
    <row r="1533" s="357" customFormat="1"/>
    <row r="1534" s="357" customFormat="1"/>
    <row r="1535" s="357" customFormat="1"/>
    <row r="1536" s="357" customFormat="1"/>
    <row r="1537" s="357" customFormat="1"/>
    <row r="1538" s="357" customFormat="1"/>
    <row r="1539" s="357" customFormat="1"/>
    <row r="1540" s="357" customFormat="1"/>
    <row r="1541" s="357" customFormat="1"/>
    <row r="1542" s="357" customFormat="1"/>
    <row r="1543" s="357" customFormat="1"/>
    <row r="1544" s="357" customFormat="1"/>
    <row r="1545" s="357" customFormat="1"/>
    <row r="1546" s="357" customFormat="1"/>
    <row r="1547" s="357" customFormat="1"/>
    <row r="1548" s="357" customFormat="1"/>
    <row r="1549" s="357" customFormat="1"/>
    <row r="1550" s="357" customFormat="1"/>
    <row r="1551" s="357" customFormat="1"/>
    <row r="1552" s="357" customFormat="1"/>
    <row r="1553" s="357" customFormat="1"/>
    <row r="1554" s="357" customFormat="1"/>
    <row r="1555" s="357" customFormat="1"/>
    <row r="1556" s="357" customFormat="1"/>
    <row r="1557" s="357" customFormat="1"/>
    <row r="1558" s="357" customFormat="1"/>
    <row r="1559" s="357" customFormat="1"/>
    <row r="1560" s="357" customFormat="1"/>
    <row r="1561" s="357" customFormat="1"/>
    <row r="1562" s="357" customFormat="1"/>
    <row r="1563" s="357" customFormat="1"/>
    <row r="1564" s="357" customFormat="1"/>
    <row r="1565" s="357" customFormat="1"/>
    <row r="1566" s="357" customFormat="1"/>
    <row r="1567" s="357" customFormat="1"/>
    <row r="1568" s="357" customFormat="1"/>
    <row r="1569" s="357" customFormat="1"/>
    <row r="1570" s="357" customFormat="1"/>
    <row r="1571" s="357" customFormat="1"/>
    <row r="1572" s="357" customFormat="1"/>
    <row r="1573" s="357" customFormat="1"/>
    <row r="1574" s="357" customFormat="1"/>
    <row r="1575" s="357" customFormat="1"/>
    <row r="1576" s="357" customFormat="1"/>
    <row r="1577" s="357" customFormat="1"/>
    <row r="1578" s="357" customFormat="1"/>
    <row r="1579" s="357" customFormat="1"/>
    <row r="1580" s="357" customFormat="1"/>
    <row r="1581" s="357" customFormat="1"/>
    <row r="1582" s="357" customFormat="1"/>
    <row r="1583" s="357" customFormat="1"/>
    <row r="1584" s="357" customFormat="1"/>
    <row r="1585" s="357" customFormat="1"/>
    <row r="1586" s="357" customFormat="1"/>
    <row r="1587" s="357" customFormat="1"/>
    <row r="1588" s="357" customFormat="1"/>
    <row r="1589" s="357" customFormat="1"/>
    <row r="1590" s="357" customFormat="1"/>
    <row r="1591" s="357" customFormat="1"/>
    <row r="1592" s="357" customFormat="1"/>
    <row r="1593" s="357" customFormat="1"/>
    <row r="1594" s="357" customFormat="1"/>
    <row r="1595" s="357" customFormat="1"/>
    <row r="1596" s="357" customFormat="1"/>
    <row r="1597" s="357" customFormat="1"/>
    <row r="1598" s="357" customFormat="1"/>
    <row r="1599" s="357" customFormat="1"/>
    <row r="1600" s="357" customFormat="1"/>
    <row r="1601" s="357" customFormat="1"/>
    <row r="1602" s="357" customFormat="1"/>
    <row r="1603" s="357" customFormat="1"/>
    <row r="1604" s="357" customFormat="1"/>
    <row r="1605" s="357" customFormat="1"/>
    <row r="1606" s="357" customFormat="1"/>
    <row r="1607" s="357" customFormat="1"/>
    <row r="1608" s="357" customFormat="1"/>
    <row r="1609" s="357" customFormat="1"/>
    <row r="1610" s="357" customFormat="1"/>
    <row r="1611" s="357" customFormat="1"/>
    <row r="1612" s="357" customFormat="1"/>
    <row r="1613" s="357" customFormat="1"/>
    <row r="1614" s="357" customFormat="1"/>
    <row r="1615" s="357" customFormat="1"/>
    <row r="1616" s="357" customFormat="1"/>
    <row r="1617" s="357" customFormat="1"/>
    <row r="1618" s="357" customFormat="1"/>
    <row r="1619" s="357" customFormat="1"/>
    <row r="1620" s="357" customFormat="1"/>
    <row r="1621" s="357" customFormat="1"/>
    <row r="1622" s="357" customFormat="1"/>
    <row r="1623" s="357" customFormat="1"/>
    <row r="1624" s="357" customFormat="1"/>
    <row r="1625" s="357" customFormat="1"/>
    <row r="1626" s="357" customFormat="1"/>
    <row r="1627" s="357" customFormat="1"/>
    <row r="1628" s="357" customFormat="1"/>
    <row r="1629" s="357" customFormat="1"/>
    <row r="1630" s="357" customFormat="1"/>
    <row r="1631" s="357" customFormat="1"/>
    <row r="1632" s="357" customFormat="1"/>
    <row r="1633" s="357" customFormat="1"/>
    <row r="1634" s="357" customFormat="1"/>
    <row r="1635" s="357" customFormat="1"/>
    <row r="1636" s="357" customFormat="1"/>
    <row r="1637" s="357" customFormat="1"/>
    <row r="1638" s="357" customFormat="1"/>
    <row r="1639" s="357" customFormat="1"/>
    <row r="1640" s="357" customFormat="1"/>
    <row r="1641" s="357" customFormat="1"/>
    <row r="1642" s="357" customFormat="1"/>
    <row r="1643" s="357" customFormat="1"/>
    <row r="1644" s="357" customFormat="1"/>
    <row r="1645" s="357" customFormat="1"/>
    <row r="1646" s="357" customFormat="1"/>
    <row r="1647" s="357" customFormat="1"/>
    <row r="1648" s="357" customFormat="1"/>
    <row r="1649" s="357" customFormat="1"/>
    <row r="1650" s="357" customFormat="1"/>
    <row r="1651" s="357" customFormat="1"/>
    <row r="1652" s="357" customFormat="1"/>
    <row r="1653" s="357" customFormat="1"/>
    <row r="1654" s="357" customFormat="1"/>
    <row r="1655" s="357" customFormat="1"/>
    <row r="1656" s="357" customFormat="1"/>
    <row r="1657" s="357" customFormat="1"/>
    <row r="1658" s="357" customFormat="1"/>
    <row r="1659" s="357" customFormat="1"/>
    <row r="1660" s="357" customFormat="1"/>
    <row r="1661" s="357" customFormat="1"/>
    <row r="1662" s="357" customFormat="1"/>
    <row r="1663" s="357" customFormat="1"/>
    <row r="1664" s="357" customFormat="1"/>
    <row r="1665" s="357" customFormat="1"/>
    <row r="1666" s="357" customFormat="1"/>
    <row r="1667" s="357" customFormat="1"/>
    <row r="1668" s="357" customFormat="1"/>
    <row r="1669" s="357" customFormat="1"/>
    <row r="1670" s="357" customFormat="1"/>
    <row r="1671" s="357" customFormat="1"/>
    <row r="1672" s="357" customFormat="1"/>
    <row r="1673" s="357" customFormat="1"/>
    <row r="1674" s="357" customFormat="1"/>
    <row r="1675" s="357" customFormat="1"/>
    <row r="1676" s="357" customFormat="1"/>
    <row r="1677" s="357" customFormat="1"/>
    <row r="1678" s="357" customFormat="1"/>
    <row r="1679" s="357" customFormat="1"/>
    <row r="1680" s="357" customFormat="1"/>
    <row r="1681" s="357" customFormat="1"/>
    <row r="1682" s="357" customFormat="1"/>
    <row r="1683" s="357" customFormat="1"/>
    <row r="1684" s="357" customFormat="1"/>
    <row r="1685" s="357" customFormat="1"/>
    <row r="1686" s="357" customFormat="1"/>
    <row r="1687" s="357" customFormat="1"/>
    <row r="1688" s="357" customFormat="1"/>
    <row r="1689" s="357" customFormat="1"/>
    <row r="1690" s="357" customFormat="1"/>
    <row r="1691" s="357" customFormat="1"/>
    <row r="1692" s="357" customFormat="1"/>
    <row r="1693" s="357" customFormat="1"/>
    <row r="1694" s="357" customFormat="1"/>
    <row r="1695" s="357" customFormat="1"/>
    <row r="1696" s="357" customFormat="1"/>
    <row r="1697" s="357" customFormat="1"/>
    <row r="1698" s="357" customFormat="1"/>
    <row r="1699" s="357" customFormat="1"/>
    <row r="1700" s="357" customFormat="1"/>
    <row r="1701" s="357" customFormat="1"/>
    <row r="1702" s="357" customFormat="1"/>
    <row r="1703" s="357" customFormat="1"/>
    <row r="1704" s="357" customFormat="1"/>
    <row r="1705" s="357" customFormat="1"/>
    <row r="1706" s="357" customFormat="1"/>
    <row r="1707" s="357" customFormat="1"/>
    <row r="1708" s="357" customFormat="1"/>
    <row r="1709" s="357" customFormat="1"/>
    <row r="1710" s="357" customFormat="1"/>
    <row r="1711" s="357" customFormat="1"/>
    <row r="1712" s="357" customFormat="1"/>
    <row r="1713" s="357" customFormat="1"/>
    <row r="1714" s="357" customFormat="1"/>
    <row r="1715" s="357" customFormat="1"/>
    <row r="1716" s="357" customFormat="1"/>
    <row r="1717" s="357" customFormat="1"/>
    <row r="1718" s="357" customFormat="1"/>
    <row r="1719" s="357" customFormat="1"/>
    <row r="1720" s="357" customFormat="1"/>
    <row r="1721" s="357" customFormat="1"/>
    <row r="1722" s="357" customFormat="1"/>
    <row r="1723" s="357" customFormat="1"/>
    <row r="1724" s="357" customFormat="1"/>
    <row r="1725" s="357" customFormat="1"/>
    <row r="1726" s="357" customFormat="1"/>
    <row r="1727" s="357" customFormat="1"/>
    <row r="1728" s="357" customFormat="1"/>
    <row r="1729" s="357" customFormat="1"/>
    <row r="1730" s="357" customFormat="1"/>
    <row r="1731" s="357" customFormat="1"/>
    <row r="1732" s="357" customFormat="1"/>
    <row r="1733" s="357" customFormat="1"/>
    <row r="1734" s="357" customFormat="1"/>
    <row r="1735" s="357" customFormat="1"/>
    <row r="1736" s="357" customFormat="1"/>
    <row r="1737" s="357" customFormat="1"/>
    <row r="1738" s="357" customFormat="1"/>
    <row r="1739" s="357" customFormat="1"/>
    <row r="1740" s="357" customFormat="1"/>
    <row r="1741" s="357" customFormat="1"/>
    <row r="1742" s="357" customFormat="1"/>
    <row r="1743" s="357" customFormat="1"/>
    <row r="1744" s="357" customFormat="1"/>
    <row r="1745" s="357" customFormat="1"/>
    <row r="1746" s="357" customFormat="1"/>
    <row r="1747" s="357" customFormat="1"/>
    <row r="1748" s="357" customFormat="1"/>
    <row r="1749" s="357" customFormat="1"/>
    <row r="1750" s="357" customFormat="1"/>
    <row r="1751" s="357" customFormat="1"/>
    <row r="1752" s="357" customFormat="1"/>
    <row r="1753" s="357" customFormat="1"/>
    <row r="1754" s="357" customFormat="1"/>
    <row r="1755" s="357" customFormat="1"/>
    <row r="1756" s="357" customFormat="1"/>
    <row r="1757" s="357" customFormat="1"/>
    <row r="1758" s="357" customFormat="1"/>
    <row r="1759" s="357" customFormat="1"/>
    <row r="1760" s="357" customFormat="1"/>
    <row r="1761" s="357" customFormat="1"/>
    <row r="1762" s="357" customFormat="1"/>
    <row r="1763" s="357" customFormat="1"/>
    <row r="1764" s="357" customFormat="1"/>
    <row r="1765" s="357" customFormat="1"/>
    <row r="1766" s="357" customFormat="1"/>
    <row r="1767" s="357" customFormat="1"/>
    <row r="1768" s="357" customFormat="1"/>
    <row r="1769" s="357" customFormat="1"/>
    <row r="1770" s="357" customFormat="1"/>
    <row r="1771" s="357" customFormat="1"/>
    <row r="1772" s="357" customFormat="1"/>
    <row r="1773" s="357" customFormat="1"/>
    <row r="1774" s="357" customFormat="1"/>
    <row r="1775" s="357" customFormat="1"/>
    <row r="1776" s="357" customFormat="1"/>
    <row r="1777" s="357" customFormat="1"/>
    <row r="1778" s="357" customFormat="1"/>
    <row r="1779" s="357" customFormat="1"/>
    <row r="1780" s="357" customFormat="1"/>
    <row r="1781" s="357" customFormat="1"/>
    <row r="1782" s="357" customFormat="1"/>
    <row r="1783" s="357" customFormat="1"/>
    <row r="1784" s="357" customFormat="1"/>
    <row r="1785" s="357" customFormat="1"/>
    <row r="1786" s="357" customFormat="1"/>
    <row r="1787" s="357" customFormat="1"/>
    <row r="1788" s="357" customFormat="1"/>
    <row r="1789" s="357" customFormat="1"/>
    <row r="1790" s="357" customFormat="1"/>
    <row r="1791" s="357" customFormat="1"/>
    <row r="1792" s="357" customFormat="1"/>
    <row r="1793" s="357" customFormat="1"/>
    <row r="1794" s="357" customFormat="1"/>
    <row r="1795" s="357" customFormat="1"/>
    <row r="1796" s="357" customFormat="1"/>
    <row r="1797" s="357" customFormat="1"/>
    <row r="1798" s="357" customFormat="1"/>
    <row r="1799" s="357" customFormat="1"/>
    <row r="1800" s="357" customFormat="1"/>
    <row r="1801" s="357" customFormat="1"/>
    <row r="1802" s="357" customFormat="1"/>
    <row r="1803" s="357" customFormat="1"/>
    <row r="1804" s="357" customFormat="1"/>
    <row r="1805" s="357" customFormat="1"/>
    <row r="1806" s="357" customFormat="1"/>
    <row r="1807" s="357" customFormat="1"/>
    <row r="1808" s="357" customFormat="1"/>
    <row r="1809" s="357" customFormat="1"/>
    <row r="1810" s="357" customFormat="1"/>
    <row r="1811" s="357" customFormat="1"/>
    <row r="1812" s="357" customFormat="1"/>
    <row r="1813" s="357" customFormat="1"/>
    <row r="1814" s="357" customFormat="1"/>
    <row r="1815" s="357" customFormat="1"/>
    <row r="1816" s="357" customFormat="1"/>
    <row r="1817" s="357" customFormat="1"/>
    <row r="1818" s="357" customFormat="1"/>
    <row r="1819" s="357" customFormat="1"/>
    <row r="1820" s="357" customFormat="1"/>
    <row r="1821" s="357" customFormat="1"/>
    <row r="1822" s="357" customFormat="1"/>
    <row r="1823" s="357" customFormat="1"/>
    <row r="1824" s="357" customFormat="1"/>
    <row r="1825" s="357" customFormat="1"/>
    <row r="1826" s="357" customFormat="1"/>
    <row r="1827" s="357" customFormat="1"/>
    <row r="1828" s="357" customFormat="1"/>
    <row r="1829" s="357" customFormat="1"/>
    <row r="1830" s="357" customFormat="1"/>
    <row r="1831" s="357" customFormat="1"/>
    <row r="1832" s="357" customFormat="1"/>
    <row r="1833" s="357" customFormat="1"/>
    <row r="1834" s="357" customFormat="1"/>
    <row r="1835" s="357" customFormat="1"/>
    <row r="1836" s="357" customFormat="1"/>
    <row r="1837" s="357" customFormat="1"/>
    <row r="1838" s="357" customFormat="1"/>
    <row r="1839" s="357" customFormat="1"/>
    <row r="1840" s="357" customFormat="1"/>
    <row r="1841" s="357" customFormat="1"/>
    <row r="1842" s="357" customFormat="1"/>
    <row r="1843" s="357" customFormat="1"/>
    <row r="1844" s="357" customFormat="1"/>
    <row r="1845" s="357" customFormat="1"/>
    <row r="1846" s="357" customFormat="1"/>
    <row r="1847" s="357" customFormat="1"/>
    <row r="1848" s="357" customFormat="1"/>
    <row r="1849" s="357" customFormat="1"/>
    <row r="1850" s="357" customFormat="1"/>
    <row r="1851" s="357" customFormat="1"/>
    <row r="1852" s="357" customFormat="1"/>
    <row r="1853" s="357" customFormat="1"/>
    <row r="1854" s="357" customFormat="1"/>
    <row r="1855" s="357" customFormat="1"/>
    <row r="1856" s="357" customFormat="1"/>
    <row r="1857" s="357" customFormat="1"/>
    <row r="1858" s="357" customFormat="1"/>
    <row r="1859" s="357" customFormat="1"/>
    <row r="1860" s="357" customFormat="1"/>
    <row r="1861" s="357" customFormat="1"/>
    <row r="1862" s="357" customFormat="1"/>
    <row r="1863" s="357" customFormat="1"/>
    <row r="1864" s="357" customFormat="1"/>
    <row r="1865" s="357" customFormat="1"/>
    <row r="1866" s="357" customFormat="1"/>
    <row r="1867" s="357" customFormat="1"/>
    <row r="1868" s="357" customFormat="1"/>
    <row r="1869" s="357" customFormat="1"/>
    <row r="1870" s="357" customFormat="1"/>
    <row r="1871" s="357" customFormat="1"/>
    <row r="1872" s="357" customFormat="1"/>
    <row r="1873" s="357" customFormat="1"/>
    <row r="1874" s="357" customFormat="1"/>
    <row r="1875" s="357" customFormat="1"/>
    <row r="1876" s="357" customFormat="1"/>
    <row r="1877" s="357" customFormat="1"/>
    <row r="1878" s="357" customFormat="1"/>
    <row r="1879" s="357" customFormat="1"/>
    <row r="1880" s="357" customFormat="1"/>
    <row r="1881" s="357" customFormat="1"/>
    <row r="1882" s="357" customFormat="1"/>
    <row r="1883" s="357" customFormat="1"/>
    <row r="1884" s="357" customFormat="1"/>
    <row r="1885" s="357" customFormat="1"/>
    <row r="1886" s="357" customFormat="1"/>
    <row r="1887" s="357" customFormat="1"/>
    <row r="1888" s="357" customFormat="1"/>
    <row r="1889" s="357" customFormat="1"/>
    <row r="1890" s="357" customFormat="1"/>
    <row r="1891" s="357" customFormat="1"/>
    <row r="1892" s="357" customFormat="1"/>
    <row r="1893" s="357" customFormat="1"/>
    <row r="1894" s="357" customFormat="1"/>
    <row r="1895" s="357" customFormat="1"/>
    <row r="1896" s="357" customFormat="1"/>
    <row r="1897" s="357" customFormat="1"/>
    <row r="1898" s="357" customFormat="1"/>
    <row r="1899" s="357" customFormat="1"/>
    <row r="1900" s="357" customFormat="1"/>
    <row r="1901" s="357" customFormat="1"/>
    <row r="1902" s="357" customFormat="1"/>
    <row r="1903" s="357" customFormat="1"/>
    <row r="1904" s="357" customFormat="1"/>
    <row r="1905" s="357" customFormat="1"/>
    <row r="1906" s="357" customFormat="1"/>
    <row r="1907" s="357" customFormat="1"/>
    <row r="1908" s="357" customFormat="1"/>
    <row r="1909" s="357" customFormat="1"/>
    <row r="1910" s="357" customFormat="1"/>
    <row r="1911" s="357" customFormat="1"/>
    <row r="1912" s="357" customFormat="1"/>
    <row r="1913" s="357" customFormat="1"/>
    <row r="1914" s="357" customFormat="1"/>
    <row r="1915" s="357" customFormat="1"/>
    <row r="1916" s="357" customFormat="1"/>
    <row r="1917" s="357" customFormat="1"/>
    <row r="1918" s="357" customFormat="1"/>
    <row r="1919" s="357" customFormat="1"/>
    <row r="1920" s="357" customFormat="1"/>
    <row r="1921" s="357" customFormat="1"/>
    <row r="1922" s="357" customFormat="1"/>
    <row r="1923" s="357" customFormat="1"/>
    <row r="1924" s="357" customFormat="1"/>
    <row r="1925" s="357" customFormat="1"/>
    <row r="1926" s="357" customFormat="1"/>
    <row r="1927" s="357" customFormat="1"/>
    <row r="1928" s="357" customFormat="1"/>
    <row r="1929" s="357" customFormat="1"/>
    <row r="1930" s="357" customFormat="1"/>
    <row r="1931" s="357" customFormat="1"/>
    <row r="1932" s="357" customFormat="1"/>
    <row r="1933" s="357" customFormat="1"/>
    <row r="1934" s="357" customFormat="1"/>
    <row r="1935" s="357" customFormat="1"/>
    <row r="1936" s="357" customFormat="1"/>
    <row r="1937" s="357" customFormat="1"/>
    <row r="1938" s="357" customFormat="1"/>
    <row r="1939" s="357" customFormat="1"/>
    <row r="1940" s="357" customFormat="1"/>
    <row r="1941" s="357" customFormat="1"/>
    <row r="1942" s="357" customFormat="1"/>
    <row r="1943" s="357" customFormat="1"/>
    <row r="1944" s="357" customFormat="1"/>
    <row r="1945" s="357" customFormat="1"/>
    <row r="1946" s="357" customFormat="1"/>
    <row r="1947" s="357" customFormat="1"/>
    <row r="1948" s="357" customFormat="1"/>
    <row r="1949" s="357" customFormat="1"/>
    <row r="1950" s="357" customFormat="1"/>
    <row r="1951" s="357" customFormat="1"/>
    <row r="1952" s="357" customFormat="1"/>
    <row r="1953" s="357" customFormat="1"/>
    <row r="1954" s="357" customFormat="1"/>
    <row r="1955" s="357" customFormat="1"/>
    <row r="1956" s="357" customFormat="1"/>
    <row r="1957" s="357" customFormat="1"/>
    <row r="1958" s="357" customFormat="1"/>
    <row r="1959" s="357" customFormat="1"/>
    <row r="1960" s="357" customFormat="1"/>
    <row r="1961" s="357" customFormat="1"/>
    <row r="1962" s="357" customFormat="1"/>
    <row r="1963" s="357" customFormat="1"/>
    <row r="1964" s="357" customFormat="1"/>
    <row r="1965" s="357" customFormat="1"/>
    <row r="1966" s="357" customFormat="1"/>
    <row r="1967" s="357" customFormat="1"/>
    <row r="1968" s="357" customFormat="1"/>
    <row r="1969" s="357" customFormat="1"/>
    <row r="1970" s="357" customFormat="1"/>
    <row r="1971" s="357" customFormat="1"/>
    <row r="1972" s="357" customFormat="1"/>
    <row r="1973" s="357" customFormat="1"/>
    <row r="1974" s="357" customFormat="1"/>
    <row r="1975" s="357" customFormat="1"/>
    <row r="1976" s="357" customFormat="1"/>
    <row r="1977" s="357" customFormat="1"/>
    <row r="1978" s="357" customFormat="1"/>
    <row r="1979" s="357" customFormat="1"/>
    <row r="1980" s="357" customFormat="1"/>
    <row r="1981" s="357" customFormat="1"/>
    <row r="1982" s="357" customFormat="1"/>
    <row r="1983" s="357" customFormat="1"/>
    <row r="1984" s="357" customFormat="1"/>
    <row r="1985" s="357" customFormat="1"/>
    <row r="1986" s="357" customFormat="1"/>
    <row r="1987" s="357" customFormat="1"/>
    <row r="1988" s="357" customFormat="1"/>
    <row r="1989" s="357" customFormat="1"/>
    <row r="1990" s="357" customFormat="1"/>
    <row r="1991" s="357" customFormat="1"/>
    <row r="1992" s="357" customFormat="1"/>
    <row r="1993" s="357" customFormat="1"/>
    <row r="1994" s="357" customFormat="1"/>
    <row r="1995" s="357" customFormat="1"/>
    <row r="1996" s="357" customFormat="1"/>
    <row r="1997" s="357" customFormat="1"/>
    <row r="1998" s="357" customFormat="1"/>
    <row r="1999" s="357" customFormat="1"/>
    <row r="2000" s="357" customFormat="1"/>
    <row r="2001" s="357" customFormat="1"/>
    <row r="2002" s="357" customFormat="1"/>
    <row r="2003" s="357" customFormat="1"/>
    <row r="2004" s="357" customFormat="1"/>
    <row r="2005" s="357" customFormat="1"/>
    <row r="2006" s="357" customFormat="1"/>
    <row r="2007" s="357" customFormat="1"/>
    <row r="2008" s="357" customFormat="1"/>
    <row r="2009" s="357" customFormat="1"/>
    <row r="2010" s="357" customFormat="1"/>
    <row r="2011" s="357" customFormat="1"/>
    <row r="2012" s="357" customFormat="1"/>
    <row r="2013" s="357" customFormat="1"/>
    <row r="2014" s="357" customFormat="1"/>
    <row r="2015" s="357" customFormat="1"/>
    <row r="2016" s="357" customFormat="1"/>
    <row r="2017" s="357" customFormat="1"/>
    <row r="2018" s="357" customFormat="1"/>
    <row r="2019" s="357" customFormat="1"/>
    <row r="2020" s="357" customFormat="1"/>
    <row r="2021" s="357" customFormat="1"/>
    <row r="2022" s="357" customFormat="1"/>
    <row r="2023" s="357" customFormat="1"/>
    <row r="2024" s="357" customFormat="1"/>
    <row r="2025" s="357" customFormat="1"/>
    <row r="2026" s="357" customFormat="1"/>
    <row r="2027" s="357" customFormat="1"/>
    <row r="2028" s="357" customFormat="1"/>
    <row r="2029" s="357" customFormat="1"/>
    <row r="2030" s="357" customFormat="1"/>
    <row r="2031" s="357" customFormat="1"/>
    <row r="2032" s="357" customFormat="1"/>
    <row r="2033" s="357" customFormat="1"/>
    <row r="2034" s="357" customFormat="1"/>
    <row r="2035" s="357" customFormat="1"/>
    <row r="2036" s="357" customFormat="1"/>
    <row r="2037" s="357" customFormat="1"/>
    <row r="2038" s="357" customFormat="1"/>
    <row r="2039" s="357" customFormat="1"/>
    <row r="2040" s="357" customFormat="1"/>
    <row r="2041" s="357" customFormat="1"/>
    <row r="2042" s="357" customFormat="1"/>
    <row r="2043" s="357" customFormat="1"/>
    <row r="2044" s="357" customFormat="1"/>
    <row r="2045" s="357" customFormat="1"/>
    <row r="2046" s="357" customFormat="1"/>
    <row r="2047" s="357" customFormat="1"/>
    <row r="2048" s="357" customFormat="1"/>
    <row r="2049" s="357" customFormat="1"/>
    <row r="2050" s="357" customFormat="1"/>
    <row r="2051" s="357" customFormat="1"/>
  </sheetData>
  <sheetProtection algorithmName="SHA-512" hashValue="TuoELtxMg+7Yn6urHWn21YALNHzdHSIPCX0p5EB+e3lwjl0KDuyoynA8p6Hn4McrSTaNsH8nmy3Ow3C5Kbevmg==" saltValue="meU9mOzU04wrHcuU61UMVg==" spinCount="100000" sheet="1" formatCells="0"/>
  <mergeCells count="26">
    <mergeCell ref="A65:G65"/>
    <mergeCell ref="A4:K4"/>
    <mergeCell ref="A64:K64"/>
    <mergeCell ref="A14:A16"/>
    <mergeCell ref="A49:A57"/>
    <mergeCell ref="A7:A10"/>
    <mergeCell ref="A2:K2"/>
    <mergeCell ref="A6:G6"/>
    <mergeCell ref="A25:K25"/>
    <mergeCell ref="A62:B62"/>
    <mergeCell ref="A61:J61"/>
    <mergeCell ref="A17:A21"/>
    <mergeCell ref="A27:G27"/>
    <mergeCell ref="A58:A59"/>
    <mergeCell ref="A28:A31"/>
    <mergeCell ref="A39:G39"/>
    <mergeCell ref="A41:A48"/>
    <mergeCell ref="A32:A37"/>
    <mergeCell ref="A60:B60"/>
    <mergeCell ref="A72:B72"/>
    <mergeCell ref="A73:B73"/>
    <mergeCell ref="A67:K67"/>
    <mergeCell ref="A68:G68"/>
    <mergeCell ref="A69:B69"/>
    <mergeCell ref="A70:B70"/>
    <mergeCell ref="A71:B71"/>
  </mergeCells>
  <pageMargins left="0.23622047244094491" right="0.11811023622047245" top="0.59055118110236227" bottom="0.39370078740157483" header="0.39370078740157483" footer="0.19685039370078741"/>
  <pageSetup paperSize="9" scale="70" fitToHeight="0" orientation="landscape" horizontalDpi="300" verticalDpi="300" r:id="rId1"/>
  <headerFooter alignWithMargins="0">
    <oddHeader>&amp;C&amp;A&amp;RSeite &amp;P von &amp;N</oddHeader>
    <oddFooter xml:space="preserve">&amp;RF-Satz zum LRV-SH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26F5E-EEDD-4F7D-9F59-BCABB1280873}">
  <sheetPr codeName="Tabelle14">
    <tabColor rgb="FF7030A0"/>
    <pageSetUpPr fitToPage="1"/>
  </sheetPr>
  <dimension ref="A1:P2011"/>
  <sheetViews>
    <sheetView zoomScaleNormal="100" workbookViewId="0">
      <pane ySplit="3" topLeftCell="A4" activePane="bottomLeft" state="frozen"/>
      <selection pane="bottomLeft" activeCell="B15" sqref="B15"/>
    </sheetView>
  </sheetViews>
  <sheetFormatPr baseColWidth="10" defaultColWidth="11.42578125" defaultRowHeight="12.75"/>
  <cols>
    <col min="1" max="1" width="13.7109375" style="358" customWidth="1"/>
    <col min="2" max="2" width="38.28515625" style="358" customWidth="1"/>
    <col min="3" max="4" width="14.85546875" style="351" customWidth="1"/>
    <col min="5" max="5" width="14.85546875" style="865" hidden="1" customWidth="1"/>
    <col min="6" max="6" width="16" style="351" customWidth="1"/>
    <col min="7" max="8" width="14.85546875" style="351" customWidth="1"/>
    <col min="9" max="9" width="18.140625" style="351" customWidth="1"/>
    <col min="10" max="10" width="17" style="351" customWidth="1"/>
    <col min="11" max="11" width="11.42578125" style="358"/>
    <col min="12" max="12" width="13.42578125" style="358" customWidth="1"/>
    <col min="13" max="14" width="14.42578125" style="358" customWidth="1"/>
    <col min="15" max="16" width="18.140625" style="358" customWidth="1"/>
    <col min="17" max="16384" width="11.42578125" style="358"/>
  </cols>
  <sheetData>
    <row r="1" spans="1:16" ht="16.149999999999999" customHeight="1">
      <c r="A1" s="519" t="str">
        <f>Basis!A1</f>
        <v>Stand: 26.03.2024</v>
      </c>
      <c r="B1" s="520"/>
      <c r="C1" s="357"/>
      <c r="D1" s="357" t="s">
        <v>784</v>
      </c>
      <c r="E1" s="521"/>
      <c r="F1" s="351">
        <f>Basis!B4</f>
        <v>0</v>
      </c>
      <c r="G1" s="521"/>
      <c r="H1" s="521"/>
      <c r="I1" s="522"/>
      <c r="J1" s="522"/>
    </row>
    <row r="2" spans="1:16" ht="13.5" thickBot="1">
      <c r="A2" s="519"/>
      <c r="B2" s="520"/>
      <c r="C2" s="357"/>
      <c r="D2" s="357"/>
      <c r="E2" s="861"/>
      <c r="F2" s="521"/>
      <c r="G2" s="521"/>
      <c r="H2" s="521"/>
      <c r="I2" s="522"/>
      <c r="J2" s="522"/>
    </row>
    <row r="3" spans="1:16" s="359" customFormat="1" ht="47.45" customHeight="1" thickBot="1">
      <c r="A3" s="846" t="s">
        <v>400</v>
      </c>
      <c r="B3" s="847" t="s">
        <v>336</v>
      </c>
      <c r="C3" s="664" t="s">
        <v>435</v>
      </c>
      <c r="D3" s="848" t="s">
        <v>401</v>
      </c>
      <c r="E3" s="848" t="s">
        <v>733</v>
      </c>
      <c r="F3" s="848" t="s">
        <v>403</v>
      </c>
      <c r="G3" s="664" t="s">
        <v>404</v>
      </c>
      <c r="H3" s="664" t="s">
        <v>405</v>
      </c>
      <c r="I3" s="1005" t="s">
        <v>612</v>
      </c>
      <c r="J3" s="720" t="s">
        <v>406</v>
      </c>
      <c r="L3" s="358"/>
      <c r="M3" s="358"/>
      <c r="N3" s="358"/>
      <c r="O3" s="358"/>
      <c r="P3" s="358"/>
    </row>
    <row r="4" spans="1:16" s="359" customFormat="1" ht="21.6" customHeight="1" thickBot="1">
      <c r="A4" s="1387" t="s">
        <v>793</v>
      </c>
      <c r="B4" s="1388"/>
      <c r="C4" s="1388"/>
      <c r="D4" s="1388"/>
      <c r="E4" s="1388"/>
      <c r="F4" s="1388"/>
      <c r="G4" s="1388"/>
      <c r="H4" s="1388"/>
      <c r="I4" s="1388"/>
      <c r="J4" s="1389"/>
      <c r="L4" s="1426" t="s">
        <v>613</v>
      </c>
      <c r="M4" s="1424" t="s">
        <v>664</v>
      </c>
      <c r="N4" s="1424" t="s">
        <v>783</v>
      </c>
      <c r="O4" s="1417" t="s">
        <v>618</v>
      </c>
      <c r="P4" s="1419" t="s">
        <v>619</v>
      </c>
    </row>
    <row r="5" spans="1:16" s="360" customFormat="1" ht="23.45" customHeight="1" thickBot="1">
      <c r="A5" s="689"/>
      <c r="B5" s="690" t="s">
        <v>408</v>
      </c>
      <c r="C5" s="690"/>
      <c r="D5" s="690"/>
      <c r="E5" s="862"/>
      <c r="F5" s="690"/>
      <c r="G5" s="690"/>
      <c r="H5" s="722"/>
      <c r="I5" s="982">
        <f ca="1">SUM(I6:I23)</f>
        <v>0</v>
      </c>
      <c r="J5" s="983">
        <f ca="1">SUM(J6:J23)</f>
        <v>0</v>
      </c>
      <c r="L5" s="1427"/>
      <c r="M5" s="1425"/>
      <c r="N5" s="1425"/>
      <c r="O5" s="1418"/>
      <c r="P5" s="1420"/>
    </row>
    <row r="6" spans="1:16" s="359" customFormat="1" ht="30" customHeight="1">
      <c r="A6" s="1421" t="s">
        <v>609</v>
      </c>
      <c r="B6" s="447" t="s">
        <v>528</v>
      </c>
      <c r="C6" s="854"/>
      <c r="D6" s="855">
        <f>IF(Basis!$B$27=1,'(A) Personal'!I16,'(B) Personal'!I16)</f>
        <v>0</v>
      </c>
      <c r="E6" s="863" t="str">
        <f t="shared" ref="E6" si="0">IF(ISERROR($M$6/D6),"",$M$6/D6)</f>
        <v/>
      </c>
      <c r="F6" s="856">
        <f>D6*IF(Basis!$B$27=1,'(A) Personal'!F16,'(B) Personal'!F16)</f>
        <v>0</v>
      </c>
      <c r="G6" s="854"/>
      <c r="H6" s="1006"/>
      <c r="I6" s="855">
        <f t="shared" ref="I6:I23" si="1">F6+G6</f>
        <v>0</v>
      </c>
      <c r="J6" s="857">
        <f t="shared" ref="J6:J23" si="2">F6+G6</f>
        <v>0</v>
      </c>
      <c r="L6" s="692" t="s">
        <v>614</v>
      </c>
      <c r="M6" s="729"/>
      <c r="N6" s="1043" t="str">
        <f>IF(ISERROR(M6/SUM(D6:D21)),"",M6/SUM(D6:D21))</f>
        <v/>
      </c>
      <c r="O6" s="693" t="str">
        <f ca="1">IF(ISERROR(I5/$M6/(365.25*Basis!$B$25)),"",I5/$M6/(365.25*Basis!$B$25))</f>
        <v/>
      </c>
      <c r="P6" s="694" t="str">
        <f ca="1">IF(ISERROR(J5/$M6/(365.25*Basis!$B$25)),"",J5/$M6/(365.25*Basis!$B$25))</f>
        <v/>
      </c>
    </row>
    <row r="7" spans="1:16" s="359" customFormat="1" ht="30" customHeight="1">
      <c r="A7" s="1421"/>
      <c r="B7" s="447" t="s">
        <v>568</v>
      </c>
      <c r="C7" s="854"/>
      <c r="D7" s="855">
        <f>IF(Basis!$B$27=1,'(A) Personal'!I17,'(B) Personal'!I17)</f>
        <v>0</v>
      </c>
      <c r="E7" s="863" t="str">
        <f t="shared" ref="E7:E21" si="3">IF(ISERROR($M$6/D7),"",$M$6/D7)</f>
        <v/>
      </c>
      <c r="F7" s="856">
        <f>D7*IF(Basis!$B$27=1,'(A) Personal'!F17,'(B) Personal'!F17)</f>
        <v>0</v>
      </c>
      <c r="G7" s="854"/>
      <c r="H7" s="1006"/>
      <c r="I7" s="855">
        <f t="shared" si="1"/>
        <v>0</v>
      </c>
      <c r="J7" s="857">
        <f t="shared" si="2"/>
        <v>0</v>
      </c>
      <c r="L7" s="695" t="s">
        <v>615</v>
      </c>
      <c r="M7" s="730"/>
      <c r="N7" s="1043" t="str">
        <f>IF(ISERROR(M7/SUM(D28:D43)),"",M7/SUM(D28:D43))</f>
        <v/>
      </c>
      <c r="O7" s="696" t="str">
        <f ca="1">IF(ISERROR(I27/$M7/(365.25*Basis!$B$25)),"",I27/$M7/(365.25*Basis!$B$25))</f>
        <v/>
      </c>
      <c r="P7" s="697" t="str">
        <f ca="1">IF(ISERROR(J27/$M7/(365.25*Basis!$B$25)),"",J27/$M7/(365.25*Basis!$B$25))</f>
        <v/>
      </c>
    </row>
    <row r="8" spans="1:16" s="359" customFormat="1" ht="19.899999999999999" customHeight="1">
      <c r="A8" s="1421"/>
      <c r="B8" s="447" t="s">
        <v>813</v>
      </c>
      <c r="C8" s="854"/>
      <c r="D8" s="855">
        <f>IF(Basis!$B$27=1,'(A) Personal'!I18,'(B) Personal'!I18)</f>
        <v>0</v>
      </c>
      <c r="E8" s="863"/>
      <c r="F8" s="856">
        <f>D8*IF(Basis!$B$27=1,'(A) Personal'!F18,'(B) Personal'!F18)</f>
        <v>0</v>
      </c>
      <c r="G8" s="854"/>
      <c r="H8" s="1006"/>
      <c r="I8" s="855">
        <f t="shared" si="1"/>
        <v>0</v>
      </c>
      <c r="J8" s="857">
        <f t="shared" si="2"/>
        <v>0</v>
      </c>
      <c r="L8" s="695" t="s">
        <v>616</v>
      </c>
      <c r="M8" s="730"/>
      <c r="N8" s="1043" t="str">
        <f>IF(ISERROR(M8/SUM(D50:D65)),"",M8/SUM(D50:D65))</f>
        <v/>
      </c>
      <c r="O8" s="696" t="str">
        <f ca="1">IF(ISERROR(I49/$M8/(365.25*Basis!$B$25)),"",I49/$M8/(365.25*Basis!$B$25))</f>
        <v/>
      </c>
      <c r="P8" s="697" t="str">
        <f ca="1">IF(ISERROR(J49/$M8/(365.25*Basis!$B$25)),"",J49/$M8/(365.25*Basis!$B$25))</f>
        <v/>
      </c>
    </row>
    <row r="9" spans="1:16" s="359" customFormat="1" ht="19.899999999999999" customHeight="1" thickBot="1">
      <c r="A9" s="1421"/>
      <c r="B9" s="447" t="s">
        <v>814</v>
      </c>
      <c r="C9" s="854"/>
      <c r="D9" s="855">
        <f>IF(Basis!$B$27=1,'(A) Personal'!I19,'(B) Personal'!I19)</f>
        <v>0</v>
      </c>
      <c r="E9" s="863"/>
      <c r="F9" s="856">
        <f>D9*IF(Basis!$B$27=1,'(A) Personal'!F19,'(B) Personal'!F19)</f>
        <v>0</v>
      </c>
      <c r="G9" s="854"/>
      <c r="H9" s="1006"/>
      <c r="I9" s="855">
        <f t="shared" si="1"/>
        <v>0</v>
      </c>
      <c r="J9" s="857">
        <f t="shared" si="2"/>
        <v>0</v>
      </c>
      <c r="L9" s="698" t="s">
        <v>617</v>
      </c>
      <c r="M9" s="731"/>
      <c r="N9" s="1044" t="str">
        <f>IF(ISERROR(M9/SUM(D72:D87)),"",M9/SUM(D72:D87))</f>
        <v/>
      </c>
      <c r="O9" s="699" t="str">
        <f ca="1">IF(ISERROR(I71/$M9/(365.25*Basis!$B$25)),"",I71/$M9/(365.25*Basis!$B$25))</f>
        <v/>
      </c>
      <c r="P9" s="700" t="str">
        <f ca="1">IF(ISERROR(J71/$M9/365.25*Basis!$B$25),"",J71/$M9/(365.25*Basis!$B$25))</f>
        <v/>
      </c>
    </row>
    <row r="10" spans="1:16" s="359" customFormat="1" ht="30" customHeight="1">
      <c r="A10" s="1421"/>
      <c r="B10" s="447" t="s">
        <v>552</v>
      </c>
      <c r="C10" s="854"/>
      <c r="D10" s="855">
        <f>IF(Basis!$B$27=1,'(A) Personal'!I20,'(B) Personal'!I20)</f>
        <v>0</v>
      </c>
      <c r="E10" s="863" t="str">
        <f t="shared" si="3"/>
        <v/>
      </c>
      <c r="F10" s="856">
        <f>D10*IF(Basis!$B$27=1,'(A) Personal'!F20,'(B) Personal'!F20)</f>
        <v>0</v>
      </c>
      <c r="G10" s="854"/>
      <c r="H10" s="1006"/>
      <c r="I10" s="855">
        <f t="shared" si="1"/>
        <v>0</v>
      </c>
      <c r="J10" s="857">
        <f t="shared" si="2"/>
        <v>0</v>
      </c>
      <c r="L10" s="363"/>
      <c r="M10" s="363"/>
      <c r="N10" s="363"/>
      <c r="O10" s="363"/>
      <c r="P10" s="363"/>
    </row>
    <row r="11" spans="1:16" s="359" customFormat="1" ht="51">
      <c r="A11" s="1421"/>
      <c r="B11" s="447" t="s">
        <v>608</v>
      </c>
      <c r="C11" s="854"/>
      <c r="D11" s="855">
        <f>IF(Basis!$B$27=1,'(A) Personal'!I21,'(B) Personal'!I21)</f>
        <v>0</v>
      </c>
      <c r="E11" s="863" t="str">
        <f t="shared" si="3"/>
        <v/>
      </c>
      <c r="F11" s="856">
        <f>D11*IF(Basis!$B$27=1,'(A) Personal'!F21,'(B) Personal'!F21)</f>
        <v>0</v>
      </c>
      <c r="G11" s="854"/>
      <c r="H11" s="1006"/>
      <c r="I11" s="855">
        <f t="shared" si="1"/>
        <v>0</v>
      </c>
      <c r="J11" s="857">
        <f t="shared" si="2"/>
        <v>0</v>
      </c>
      <c r="L11" s="1423" t="str">
        <f>IF(AND(Basis!B24&gt;0,SUM(M6:M9)=Basis!B24),"",IF(AND(Basis!B24=0,Basis!B23=SUM(M6:M9)),"","Die Summe der Leistungsberechtigten in den Zeitkorridoren stimmt nicht mit der Angabe auf dem Basisblatt überein!"))</f>
        <v/>
      </c>
      <c r="M11" s="1423"/>
      <c r="N11" s="1423"/>
      <c r="O11" s="1423"/>
      <c r="P11" s="1423"/>
    </row>
    <row r="12" spans="1:16" s="359" customFormat="1" ht="19.899999999999999" customHeight="1">
      <c r="A12" s="1421" t="s">
        <v>610</v>
      </c>
      <c r="B12" s="447" t="s">
        <v>196</v>
      </c>
      <c r="C12" s="854"/>
      <c r="D12" s="855">
        <f>IF(Basis!$B$27=1,'(A) Personal'!I22,'(B) Personal'!I22)</f>
        <v>0</v>
      </c>
      <c r="E12" s="863" t="str">
        <f t="shared" si="3"/>
        <v/>
      </c>
      <c r="F12" s="856">
        <f>D12*IF(Basis!$B$27=1,'(A) Personal'!F22,'(B) Personal'!F22)</f>
        <v>0</v>
      </c>
      <c r="G12" s="854"/>
      <c r="H12" s="1006"/>
      <c r="I12" s="855">
        <f t="shared" si="1"/>
        <v>0</v>
      </c>
      <c r="J12" s="857">
        <f t="shared" si="2"/>
        <v>0</v>
      </c>
      <c r="L12" s="1423"/>
      <c r="M12" s="1423"/>
      <c r="N12" s="1423"/>
      <c r="O12" s="1423"/>
      <c r="P12" s="1423"/>
    </row>
    <row r="13" spans="1:16" s="359" customFormat="1" ht="19.899999999999999" customHeight="1">
      <c r="A13" s="1421"/>
      <c r="B13" s="447" t="s">
        <v>531</v>
      </c>
      <c r="C13" s="854"/>
      <c r="D13" s="855">
        <f>IF(Basis!$B$27=1,'(A) Personal'!I23,'(B) Personal'!I23)</f>
        <v>0</v>
      </c>
      <c r="E13" s="863" t="str">
        <f t="shared" si="3"/>
        <v/>
      </c>
      <c r="F13" s="856">
        <f>D13*IF(Basis!$B$27=1,'(A) Personal'!F23,'(B) Personal'!F23)</f>
        <v>0</v>
      </c>
      <c r="G13" s="854"/>
      <c r="H13" s="1006"/>
      <c r="I13" s="855">
        <f t="shared" si="1"/>
        <v>0</v>
      </c>
      <c r="J13" s="857">
        <f t="shared" si="2"/>
        <v>0</v>
      </c>
      <c r="L13" s="1423"/>
      <c r="M13" s="1423"/>
      <c r="N13" s="1423"/>
      <c r="O13" s="1423"/>
      <c r="P13" s="1423"/>
    </row>
    <row r="14" spans="1:16" s="359" customFormat="1" ht="19.899999999999999" customHeight="1">
      <c r="A14" s="1421"/>
      <c r="B14" s="447" t="s">
        <v>534</v>
      </c>
      <c r="C14" s="854"/>
      <c r="D14" s="855">
        <f>IF(Basis!$B$27=1,'(A) Personal'!I24,'(B) Personal'!I24)</f>
        <v>0</v>
      </c>
      <c r="E14" s="863" t="str">
        <f t="shared" si="3"/>
        <v/>
      </c>
      <c r="F14" s="856">
        <f>D14*IF(Basis!$B$27=1,'(A) Personal'!F24,'(B) Personal'!F24)</f>
        <v>0</v>
      </c>
      <c r="G14" s="854"/>
      <c r="H14" s="1006"/>
      <c r="I14" s="855">
        <f t="shared" si="1"/>
        <v>0</v>
      </c>
      <c r="J14" s="857">
        <f t="shared" si="2"/>
        <v>0</v>
      </c>
      <c r="L14" s="363"/>
      <c r="M14" s="363"/>
      <c r="N14" s="363"/>
      <c r="O14" s="363"/>
      <c r="P14" s="363"/>
    </row>
    <row r="15" spans="1:16" s="359" customFormat="1" ht="19.899999999999999" customHeight="1">
      <c r="A15" s="1421" t="s">
        <v>611</v>
      </c>
      <c r="B15" s="447" t="s">
        <v>569</v>
      </c>
      <c r="C15" s="854"/>
      <c r="D15" s="855">
        <f>IF(Basis!$B$27=1,'(A) Personal'!I25,'(B) Personal'!I25)</f>
        <v>0</v>
      </c>
      <c r="E15" s="863" t="str">
        <f t="shared" si="3"/>
        <v/>
      </c>
      <c r="F15" s="856">
        <f ca="1">D15*IF(Basis!$B$27=1,'(A) Personal'!F25,'(B) Personal'!F25)</f>
        <v>0</v>
      </c>
      <c r="G15" s="854"/>
      <c r="H15" s="1006"/>
      <c r="I15" s="855">
        <f t="shared" ca="1" si="1"/>
        <v>0</v>
      </c>
      <c r="J15" s="857">
        <f t="shared" ca="1" si="2"/>
        <v>0</v>
      </c>
      <c r="L15" s="363"/>
      <c r="M15" s="363"/>
      <c r="N15" s="363"/>
      <c r="O15" s="363"/>
      <c r="P15" s="363"/>
    </row>
    <row r="16" spans="1:16" s="359" customFormat="1" ht="19.899999999999999" customHeight="1">
      <c r="A16" s="1421"/>
      <c r="B16" s="447" t="s">
        <v>529</v>
      </c>
      <c r="C16" s="854"/>
      <c r="D16" s="855">
        <f>IF(Basis!$B$27=1,'(A) Personal'!I26,'(B) Personal'!I26)</f>
        <v>0</v>
      </c>
      <c r="E16" s="863" t="str">
        <f t="shared" si="3"/>
        <v/>
      </c>
      <c r="F16" s="856">
        <f>D16*IF(Basis!$B$27=1,'(A) Personal'!F26,'(B) Personal'!F26)</f>
        <v>0</v>
      </c>
      <c r="G16" s="854"/>
      <c r="H16" s="1006"/>
      <c r="I16" s="855">
        <f t="shared" si="1"/>
        <v>0</v>
      </c>
      <c r="J16" s="857">
        <f t="shared" si="2"/>
        <v>0</v>
      </c>
      <c r="L16" s="363"/>
      <c r="M16" s="363"/>
      <c r="N16" s="363"/>
      <c r="O16" s="363"/>
      <c r="P16" s="363"/>
    </row>
    <row r="17" spans="1:16" s="359" customFormat="1" ht="19.899999999999999" customHeight="1">
      <c r="A17" s="1421"/>
      <c r="B17" s="447" t="s">
        <v>532</v>
      </c>
      <c r="C17" s="854"/>
      <c r="D17" s="855">
        <f>IF(Basis!$B$27=1,'(A) Personal'!I27,'(B) Personal'!I27)</f>
        <v>0</v>
      </c>
      <c r="E17" s="863" t="str">
        <f t="shared" si="3"/>
        <v/>
      </c>
      <c r="F17" s="856">
        <f>D17*IF(Basis!$B$27=1,'(A) Personal'!F27,'(B) Personal'!F27)</f>
        <v>0</v>
      </c>
      <c r="G17" s="854"/>
      <c r="H17" s="1006"/>
      <c r="I17" s="855">
        <f t="shared" si="1"/>
        <v>0</v>
      </c>
      <c r="J17" s="857">
        <f t="shared" si="2"/>
        <v>0</v>
      </c>
      <c r="L17" s="363"/>
      <c r="M17" s="363"/>
      <c r="N17" s="363"/>
      <c r="O17" s="363"/>
      <c r="P17" s="363"/>
    </row>
    <row r="18" spans="1:16" s="359" customFormat="1" ht="19.899999999999999" customHeight="1">
      <c r="A18" s="1410" t="s">
        <v>644</v>
      </c>
      <c r="B18" s="447" t="s">
        <v>711</v>
      </c>
      <c r="C18" s="854"/>
      <c r="D18" s="855">
        <f>IF(Basis!$B$27=1,'(A) Personal'!I28,'(B) Personal'!I28)</f>
        <v>0</v>
      </c>
      <c r="E18" s="863" t="str">
        <f t="shared" si="3"/>
        <v/>
      </c>
      <c r="F18" s="856">
        <f>D18*IF(Basis!$B$27=1,'(A) Personal'!F28,'(B) Personal'!F28)</f>
        <v>0</v>
      </c>
      <c r="G18" s="854"/>
      <c r="H18" s="1006"/>
      <c r="I18" s="855">
        <f t="shared" si="1"/>
        <v>0</v>
      </c>
      <c r="J18" s="857">
        <f t="shared" si="2"/>
        <v>0</v>
      </c>
      <c r="L18" s="363"/>
      <c r="M18" s="363"/>
      <c r="N18" s="363"/>
      <c r="O18" s="363"/>
      <c r="P18" s="363"/>
    </row>
    <row r="19" spans="1:16" s="359" customFormat="1" ht="19.899999999999999" customHeight="1">
      <c r="A19" s="1410"/>
      <c r="B19" s="352" t="s">
        <v>482</v>
      </c>
      <c r="C19" s="854"/>
      <c r="D19" s="855">
        <f>IF(Basis!$B$27=1,'(A) Personal'!I29,'(B) Personal'!I29)</f>
        <v>0</v>
      </c>
      <c r="E19" s="863" t="str">
        <f t="shared" si="3"/>
        <v/>
      </c>
      <c r="F19" s="856">
        <f>D19*IF(Basis!$B$27=1,'(A) Personal'!F29,'(B) Personal'!F29)</f>
        <v>0</v>
      </c>
      <c r="G19" s="854"/>
      <c r="H19" s="1006"/>
      <c r="I19" s="855">
        <f t="shared" si="1"/>
        <v>0</v>
      </c>
      <c r="J19" s="857">
        <f t="shared" si="2"/>
        <v>0</v>
      </c>
      <c r="L19" s="363"/>
      <c r="M19" s="363"/>
      <c r="N19" s="363"/>
      <c r="O19" s="363"/>
      <c r="P19" s="363"/>
    </row>
    <row r="20" spans="1:16" s="359" customFormat="1" ht="19.899999999999999" customHeight="1">
      <c r="A20" s="1410"/>
      <c r="B20" s="447" t="s">
        <v>530</v>
      </c>
      <c r="C20" s="854"/>
      <c r="D20" s="855">
        <f>IF(Basis!$B$27=1,'(A) Personal'!I30,'(B) Personal'!I30)</f>
        <v>0</v>
      </c>
      <c r="E20" s="863" t="str">
        <f t="shared" si="3"/>
        <v/>
      </c>
      <c r="F20" s="856">
        <f>D20*IF(Basis!$B$27=1,'(A) Personal'!F30,'(B) Personal'!F30)</f>
        <v>0</v>
      </c>
      <c r="G20" s="854"/>
      <c r="H20" s="1006"/>
      <c r="I20" s="855">
        <f t="shared" si="1"/>
        <v>0</v>
      </c>
      <c r="J20" s="857">
        <f t="shared" si="2"/>
        <v>0</v>
      </c>
      <c r="L20" s="363"/>
      <c r="M20" s="363"/>
      <c r="N20" s="363"/>
      <c r="O20" s="363"/>
      <c r="P20" s="363"/>
    </row>
    <row r="21" spans="1:16" s="359" customFormat="1" ht="19.899999999999999" customHeight="1">
      <c r="A21" s="1422"/>
      <c r="B21" s="447" t="s">
        <v>337</v>
      </c>
      <c r="C21" s="854"/>
      <c r="D21" s="855">
        <f>IF(Basis!$B$27=1,'(A) Personal'!I31,'(B) Personal'!I31)</f>
        <v>0</v>
      </c>
      <c r="E21" s="863" t="str">
        <f t="shared" si="3"/>
        <v/>
      </c>
      <c r="F21" s="856">
        <f>D21*IF(Basis!$B$27=1,'(A) Personal'!F31,'(B) Personal'!F31)</f>
        <v>0</v>
      </c>
      <c r="G21" s="854"/>
      <c r="H21" s="1006"/>
      <c r="I21" s="855">
        <f t="shared" si="1"/>
        <v>0</v>
      </c>
      <c r="J21" s="857">
        <f t="shared" si="2"/>
        <v>0</v>
      </c>
      <c r="L21" s="363"/>
      <c r="M21" s="363"/>
      <c r="N21" s="363"/>
      <c r="O21" s="363"/>
      <c r="P21" s="363"/>
    </row>
    <row r="22" spans="1:16" s="359" customFormat="1" ht="19.899999999999999" customHeight="1">
      <c r="A22" s="1409"/>
      <c r="B22" s="447" t="s">
        <v>522</v>
      </c>
      <c r="C22" s="854"/>
      <c r="D22" s="855"/>
      <c r="E22" s="490"/>
      <c r="F22" s="854"/>
      <c r="G22" s="854"/>
      <c r="H22" s="1006"/>
      <c r="I22" s="855">
        <f t="shared" si="1"/>
        <v>0</v>
      </c>
      <c r="J22" s="857">
        <f t="shared" si="2"/>
        <v>0</v>
      </c>
      <c r="L22" s="363"/>
      <c r="M22" s="363"/>
      <c r="N22" s="363"/>
      <c r="O22" s="363"/>
      <c r="P22" s="363"/>
    </row>
    <row r="23" spans="1:16" ht="19.899999999999999" customHeight="1" thickBot="1">
      <c r="A23" s="1411"/>
      <c r="B23" s="536" t="s">
        <v>521</v>
      </c>
      <c r="C23" s="858"/>
      <c r="D23" s="859"/>
      <c r="E23" s="537"/>
      <c r="F23" s="858"/>
      <c r="G23" s="858"/>
      <c r="H23" s="1007"/>
      <c r="I23" s="859">
        <f t="shared" si="1"/>
        <v>0</v>
      </c>
      <c r="J23" s="860">
        <f t="shared" si="2"/>
        <v>0</v>
      </c>
    </row>
    <row r="24" spans="1:16" ht="13.5" thickBot="1">
      <c r="C24" s="358"/>
      <c r="D24" s="358"/>
      <c r="E24" s="864"/>
      <c r="F24" s="358"/>
      <c r="G24" s="358"/>
      <c r="H24" s="358"/>
      <c r="I24" s="502"/>
      <c r="J24" s="358"/>
    </row>
    <row r="25" spans="1:16" ht="21.6" customHeight="1" thickBot="1">
      <c r="A25" s="1387" t="s">
        <v>796</v>
      </c>
      <c r="B25" s="1388"/>
      <c r="C25" s="1388"/>
      <c r="D25" s="1388"/>
      <c r="E25" s="1388"/>
      <c r="F25" s="1388"/>
      <c r="G25" s="1388"/>
      <c r="H25" s="1388"/>
      <c r="I25" s="1388"/>
      <c r="J25" s="1389"/>
    </row>
    <row r="26" spans="1:16" ht="39" thickBot="1">
      <c r="A26" s="524" t="s">
        <v>400</v>
      </c>
      <c r="B26" s="525" t="s">
        <v>336</v>
      </c>
      <c r="C26" s="498" t="s">
        <v>435</v>
      </c>
      <c r="D26" s="499" t="s">
        <v>401</v>
      </c>
      <c r="E26" s="499" t="s">
        <v>402</v>
      </c>
      <c r="F26" s="499" t="s">
        <v>403</v>
      </c>
      <c r="G26" s="498" t="s">
        <v>404</v>
      </c>
      <c r="H26" s="493" t="s">
        <v>405</v>
      </c>
      <c r="I26" s="494" t="s">
        <v>612</v>
      </c>
      <c r="J26" s="691" t="s">
        <v>406</v>
      </c>
    </row>
    <row r="27" spans="1:16" ht="15.75">
      <c r="A27" s="689"/>
      <c r="B27" s="690" t="s">
        <v>408</v>
      </c>
      <c r="C27" s="690"/>
      <c r="D27" s="690"/>
      <c r="E27" s="862"/>
      <c r="F27" s="690"/>
      <c r="G27" s="690"/>
      <c r="H27" s="839"/>
      <c r="I27" s="982">
        <f ca="1">SUM(I28:I45)</f>
        <v>0</v>
      </c>
      <c r="J27" s="983">
        <f ca="1">SUM(J28:J45)</f>
        <v>0</v>
      </c>
    </row>
    <row r="28" spans="1:16" ht="30" customHeight="1">
      <c r="A28" s="1421" t="s">
        <v>609</v>
      </c>
      <c r="B28" s="447" t="s">
        <v>528</v>
      </c>
      <c r="C28" s="854"/>
      <c r="D28" s="855">
        <f>IF(Basis!$B$27=1,'(A) Personal'!J16,'(B) Personal'!J16)</f>
        <v>0</v>
      </c>
      <c r="E28" s="863" t="str">
        <f t="shared" ref="E28:E43" si="4">IF(ISERROR($M$7/D28),"",$M$7/D28)</f>
        <v/>
      </c>
      <c r="F28" s="856">
        <f>D28*IF(Basis!$B$27=1,'(A) Personal'!F16,'(B) Personal'!F16)</f>
        <v>0</v>
      </c>
      <c r="G28" s="854"/>
      <c r="H28" s="1006"/>
      <c r="I28" s="855">
        <f t="shared" ref="I28:I45" si="5">F28+G28</f>
        <v>0</v>
      </c>
      <c r="J28" s="857">
        <f t="shared" ref="J28:J45" si="6">F28+G28</f>
        <v>0</v>
      </c>
    </row>
    <row r="29" spans="1:16" ht="30" customHeight="1">
      <c r="A29" s="1421"/>
      <c r="B29" s="447" t="s">
        <v>568</v>
      </c>
      <c r="C29" s="854"/>
      <c r="D29" s="855">
        <f>IF(Basis!$B$27=1,'(A) Personal'!J17,'(B) Personal'!J17)</f>
        <v>0</v>
      </c>
      <c r="E29" s="863" t="str">
        <f t="shared" si="4"/>
        <v/>
      </c>
      <c r="F29" s="856">
        <f>D29*IF(Basis!$B$27=1,'(A) Personal'!F17,'(B) Personal'!F17)</f>
        <v>0</v>
      </c>
      <c r="G29" s="854"/>
      <c r="H29" s="1006"/>
      <c r="I29" s="855">
        <f t="shared" si="5"/>
        <v>0</v>
      </c>
      <c r="J29" s="857">
        <f t="shared" si="6"/>
        <v>0</v>
      </c>
    </row>
    <row r="30" spans="1:16" ht="19.899999999999999" customHeight="1">
      <c r="A30" s="1421"/>
      <c r="B30" s="447" t="s">
        <v>813</v>
      </c>
      <c r="C30" s="854"/>
      <c r="D30" s="855">
        <f>IF(Basis!$B$27=1,'(A) Personal'!J18,'(B) Personal'!J18)</f>
        <v>0</v>
      </c>
      <c r="E30" s="863" t="str">
        <f t="shared" ref="E30:E31" si="7">IF(ISERROR($M$7/D30),"",$M$7/D30)</f>
        <v/>
      </c>
      <c r="F30" s="856">
        <f>D30*IF(Basis!$B$27=1,'(A) Personal'!F18,'(B) Personal'!F18)</f>
        <v>0</v>
      </c>
      <c r="G30" s="854"/>
      <c r="H30" s="1006"/>
      <c r="I30" s="855">
        <f t="shared" si="5"/>
        <v>0</v>
      </c>
      <c r="J30" s="857">
        <f t="shared" si="6"/>
        <v>0</v>
      </c>
    </row>
    <row r="31" spans="1:16" ht="19.899999999999999" customHeight="1">
      <c r="A31" s="1421"/>
      <c r="B31" s="447" t="s">
        <v>814</v>
      </c>
      <c r="C31" s="854"/>
      <c r="D31" s="855">
        <f>IF(Basis!$B$27=1,'(A) Personal'!J19,'(B) Personal'!J19)</f>
        <v>0</v>
      </c>
      <c r="E31" s="863" t="str">
        <f t="shared" si="7"/>
        <v/>
      </c>
      <c r="F31" s="856">
        <f>D31*IF(Basis!$B$27=1,'(A) Personal'!F19,'(B) Personal'!F19)</f>
        <v>0</v>
      </c>
      <c r="G31" s="854"/>
      <c r="H31" s="1006"/>
      <c r="I31" s="855">
        <f t="shared" si="5"/>
        <v>0</v>
      </c>
      <c r="J31" s="857">
        <f t="shared" si="6"/>
        <v>0</v>
      </c>
    </row>
    <row r="32" spans="1:16" ht="30" customHeight="1">
      <c r="A32" s="1421"/>
      <c r="B32" s="447" t="s">
        <v>552</v>
      </c>
      <c r="C32" s="854"/>
      <c r="D32" s="855">
        <f>IF(Basis!$B$27=1,'(A) Personal'!J20,'(B) Personal'!J20)</f>
        <v>0</v>
      </c>
      <c r="E32" s="863" t="str">
        <f t="shared" si="4"/>
        <v/>
      </c>
      <c r="F32" s="856">
        <f>D32*IF(Basis!$B$27=1,'(A) Personal'!F20,'(B) Personal'!F20)</f>
        <v>0</v>
      </c>
      <c r="G32" s="854"/>
      <c r="H32" s="1006"/>
      <c r="I32" s="855">
        <f t="shared" si="5"/>
        <v>0</v>
      </c>
      <c r="J32" s="857">
        <f t="shared" si="6"/>
        <v>0</v>
      </c>
    </row>
    <row r="33" spans="1:10" ht="51">
      <c r="A33" s="1421"/>
      <c r="B33" s="447" t="s">
        <v>608</v>
      </c>
      <c r="C33" s="854"/>
      <c r="D33" s="855">
        <f>IF(Basis!$B$27=1,'(A) Personal'!J21,'(B) Personal'!J21)</f>
        <v>0</v>
      </c>
      <c r="E33" s="863" t="str">
        <f t="shared" si="4"/>
        <v/>
      </c>
      <c r="F33" s="856">
        <f>D33*IF(Basis!$B$27=1,'(A) Personal'!F21,'(B) Personal'!F21)</f>
        <v>0</v>
      </c>
      <c r="G33" s="854"/>
      <c r="H33" s="1006"/>
      <c r="I33" s="855">
        <f t="shared" si="5"/>
        <v>0</v>
      </c>
      <c r="J33" s="857">
        <f t="shared" si="6"/>
        <v>0</v>
      </c>
    </row>
    <row r="34" spans="1:10" ht="19.899999999999999" customHeight="1">
      <c r="A34" s="1421" t="s">
        <v>610</v>
      </c>
      <c r="B34" s="447" t="s">
        <v>196</v>
      </c>
      <c r="C34" s="854"/>
      <c r="D34" s="855">
        <f>IF(Basis!$B$27=1,'(A) Personal'!J22,'(B) Personal'!J22)</f>
        <v>0</v>
      </c>
      <c r="E34" s="863" t="str">
        <f t="shared" si="4"/>
        <v/>
      </c>
      <c r="F34" s="856">
        <f>D34*IF(Basis!$B$27=1,'(A) Personal'!F22,'(B) Personal'!F22)</f>
        <v>0</v>
      </c>
      <c r="G34" s="854"/>
      <c r="H34" s="1006"/>
      <c r="I34" s="855">
        <f t="shared" si="5"/>
        <v>0</v>
      </c>
      <c r="J34" s="857">
        <f t="shared" si="6"/>
        <v>0</v>
      </c>
    </row>
    <row r="35" spans="1:10" ht="19.899999999999999" customHeight="1">
      <c r="A35" s="1421"/>
      <c r="B35" s="447" t="s">
        <v>531</v>
      </c>
      <c r="C35" s="854"/>
      <c r="D35" s="855">
        <f>IF(Basis!$B$27=1,'(A) Personal'!J23,'(B) Personal'!J23)</f>
        <v>0</v>
      </c>
      <c r="E35" s="863" t="str">
        <f t="shared" si="4"/>
        <v/>
      </c>
      <c r="F35" s="856">
        <f>D35*IF(Basis!$B$27=1,'(A) Personal'!F23,'(B) Personal'!F23)</f>
        <v>0</v>
      </c>
      <c r="G35" s="854"/>
      <c r="H35" s="1006"/>
      <c r="I35" s="855">
        <f t="shared" si="5"/>
        <v>0</v>
      </c>
      <c r="J35" s="857">
        <f t="shared" si="6"/>
        <v>0</v>
      </c>
    </row>
    <row r="36" spans="1:10" ht="19.899999999999999" customHeight="1">
      <c r="A36" s="1421"/>
      <c r="B36" s="447" t="s">
        <v>534</v>
      </c>
      <c r="C36" s="854"/>
      <c r="D36" s="855">
        <f>IF(Basis!$B$27=1,'(A) Personal'!J24,'(B) Personal'!J24)</f>
        <v>0</v>
      </c>
      <c r="E36" s="863" t="str">
        <f t="shared" si="4"/>
        <v/>
      </c>
      <c r="F36" s="856">
        <f>D36*IF(Basis!$B$27=1,'(A) Personal'!F24,'(B) Personal'!F24)</f>
        <v>0</v>
      </c>
      <c r="G36" s="854"/>
      <c r="H36" s="1006"/>
      <c r="I36" s="855">
        <f t="shared" si="5"/>
        <v>0</v>
      </c>
      <c r="J36" s="857">
        <f t="shared" si="6"/>
        <v>0</v>
      </c>
    </row>
    <row r="37" spans="1:10" ht="19.899999999999999" customHeight="1">
      <c r="A37" s="1421" t="s">
        <v>611</v>
      </c>
      <c r="B37" s="447" t="s">
        <v>569</v>
      </c>
      <c r="C37" s="854"/>
      <c r="D37" s="855">
        <f>IF(Basis!$B$27=1,'(A) Personal'!J25,'(B) Personal'!J25)</f>
        <v>0</v>
      </c>
      <c r="E37" s="863" t="str">
        <f t="shared" si="4"/>
        <v/>
      </c>
      <c r="F37" s="856">
        <f ca="1">D37*IF(Basis!$B$27=1,'(A) Personal'!F25,'(B) Personal'!F25)</f>
        <v>0</v>
      </c>
      <c r="G37" s="854"/>
      <c r="H37" s="1006"/>
      <c r="I37" s="855">
        <f t="shared" ca="1" si="5"/>
        <v>0</v>
      </c>
      <c r="J37" s="857">
        <f t="shared" ca="1" si="6"/>
        <v>0</v>
      </c>
    </row>
    <row r="38" spans="1:10" s="357" customFormat="1" ht="19.899999999999999" customHeight="1">
      <c r="A38" s="1421"/>
      <c r="B38" s="447" t="s">
        <v>529</v>
      </c>
      <c r="C38" s="854"/>
      <c r="D38" s="855">
        <f>IF(Basis!$B$27=1,'(A) Personal'!J26,'(B) Personal'!J26)</f>
        <v>0</v>
      </c>
      <c r="E38" s="863" t="str">
        <f t="shared" si="4"/>
        <v/>
      </c>
      <c r="F38" s="856">
        <f>D38*IF(Basis!$B$27=1,'(A) Personal'!F26,'(B) Personal'!F26)</f>
        <v>0</v>
      </c>
      <c r="G38" s="854"/>
      <c r="H38" s="1006"/>
      <c r="I38" s="855">
        <f t="shared" si="5"/>
        <v>0</v>
      </c>
      <c r="J38" s="857">
        <f t="shared" si="6"/>
        <v>0</v>
      </c>
    </row>
    <row r="39" spans="1:10" s="357" customFormat="1" ht="19.899999999999999" customHeight="1">
      <c r="A39" s="1409"/>
      <c r="B39" s="447" t="s">
        <v>532</v>
      </c>
      <c r="C39" s="854"/>
      <c r="D39" s="855">
        <f>IF(Basis!$B$27=1,'(A) Personal'!J27,'(B) Personal'!J27)</f>
        <v>0</v>
      </c>
      <c r="E39" s="863" t="str">
        <f t="shared" si="4"/>
        <v/>
      </c>
      <c r="F39" s="856">
        <f>D39*IF(Basis!$B$27=1,'(A) Personal'!F27,'(B) Personal'!F27)</f>
        <v>0</v>
      </c>
      <c r="G39" s="854"/>
      <c r="H39" s="1006"/>
      <c r="I39" s="855">
        <f t="shared" si="5"/>
        <v>0</v>
      </c>
      <c r="J39" s="857">
        <f t="shared" si="6"/>
        <v>0</v>
      </c>
    </row>
    <row r="40" spans="1:10" s="357" customFormat="1" ht="19.899999999999999" customHeight="1">
      <c r="A40" s="1410" t="s">
        <v>644</v>
      </c>
      <c r="B40" s="447" t="s">
        <v>711</v>
      </c>
      <c r="C40" s="854"/>
      <c r="D40" s="855">
        <f>IF(Basis!$B$27=1,'(A) Personal'!J28,'(B) Personal'!J28)</f>
        <v>0</v>
      </c>
      <c r="E40" s="863" t="str">
        <f t="shared" si="4"/>
        <v/>
      </c>
      <c r="F40" s="856">
        <f>D40*IF(Basis!$B$27=1,'(A) Personal'!F28,'(B) Personal'!F28)</f>
        <v>0</v>
      </c>
      <c r="G40" s="854"/>
      <c r="H40" s="1006"/>
      <c r="I40" s="855">
        <f t="shared" si="5"/>
        <v>0</v>
      </c>
      <c r="J40" s="857">
        <f t="shared" si="6"/>
        <v>0</v>
      </c>
    </row>
    <row r="41" spans="1:10" s="357" customFormat="1" ht="19.899999999999999" customHeight="1">
      <c r="A41" s="1410"/>
      <c r="B41" s="352" t="s">
        <v>482</v>
      </c>
      <c r="C41" s="854"/>
      <c r="D41" s="855">
        <f>IF(Basis!$B$27=1,'(A) Personal'!J29,'(B) Personal'!J29)</f>
        <v>0</v>
      </c>
      <c r="E41" s="863" t="str">
        <f t="shared" si="4"/>
        <v/>
      </c>
      <c r="F41" s="856">
        <f>D41*IF(Basis!$B$27=1,'(A) Personal'!F29,'(B) Personal'!F29)</f>
        <v>0</v>
      </c>
      <c r="G41" s="854"/>
      <c r="H41" s="1006"/>
      <c r="I41" s="855">
        <f t="shared" si="5"/>
        <v>0</v>
      </c>
      <c r="J41" s="857">
        <f t="shared" si="6"/>
        <v>0</v>
      </c>
    </row>
    <row r="42" spans="1:10" s="357" customFormat="1" ht="19.899999999999999" customHeight="1">
      <c r="A42" s="1410"/>
      <c r="B42" s="447" t="s">
        <v>530</v>
      </c>
      <c r="C42" s="854"/>
      <c r="D42" s="855">
        <f>IF(Basis!$B$27=1,'(A) Personal'!J30,'(B) Personal'!J30)</f>
        <v>0</v>
      </c>
      <c r="E42" s="863" t="str">
        <f t="shared" si="4"/>
        <v/>
      </c>
      <c r="F42" s="856">
        <f>D42*IF(Basis!$B$27=1,'(A) Personal'!F30,'(B) Personal'!F30)</f>
        <v>0</v>
      </c>
      <c r="G42" s="854"/>
      <c r="H42" s="1006"/>
      <c r="I42" s="855">
        <f t="shared" si="5"/>
        <v>0</v>
      </c>
      <c r="J42" s="857">
        <f t="shared" si="6"/>
        <v>0</v>
      </c>
    </row>
    <row r="43" spans="1:10" s="357" customFormat="1" ht="19.899999999999999" customHeight="1">
      <c r="A43" s="1422"/>
      <c r="B43" s="447" t="s">
        <v>337</v>
      </c>
      <c r="C43" s="854"/>
      <c r="D43" s="855">
        <f>IF(Basis!$B$27=1,'(A) Personal'!J31,'(B) Personal'!J31)</f>
        <v>0</v>
      </c>
      <c r="E43" s="863" t="str">
        <f t="shared" si="4"/>
        <v/>
      </c>
      <c r="F43" s="856">
        <f>D43*IF(Basis!$B$27=1,'(A) Personal'!F31,'(B) Personal'!F31)</f>
        <v>0</v>
      </c>
      <c r="G43" s="854"/>
      <c r="H43" s="1006"/>
      <c r="I43" s="855">
        <f t="shared" si="5"/>
        <v>0</v>
      </c>
      <c r="J43" s="857">
        <f t="shared" si="6"/>
        <v>0</v>
      </c>
    </row>
    <row r="44" spans="1:10" s="357" customFormat="1" ht="19.899999999999999" customHeight="1">
      <c r="A44" s="1409"/>
      <c r="B44" s="447" t="s">
        <v>522</v>
      </c>
      <c r="C44" s="854"/>
      <c r="D44" s="855"/>
      <c r="E44" s="490"/>
      <c r="F44" s="854"/>
      <c r="G44" s="854"/>
      <c r="H44" s="1006"/>
      <c r="I44" s="855">
        <f t="shared" si="5"/>
        <v>0</v>
      </c>
      <c r="J44" s="857">
        <f t="shared" si="6"/>
        <v>0</v>
      </c>
    </row>
    <row r="45" spans="1:10" s="357" customFormat="1" ht="19.899999999999999" customHeight="1" thickBot="1">
      <c r="A45" s="1411"/>
      <c r="B45" s="536" t="s">
        <v>521</v>
      </c>
      <c r="C45" s="858"/>
      <c r="D45" s="859"/>
      <c r="E45" s="537"/>
      <c r="F45" s="858"/>
      <c r="G45" s="858"/>
      <c r="H45" s="1007"/>
      <c r="I45" s="859">
        <f t="shared" si="5"/>
        <v>0</v>
      </c>
      <c r="J45" s="860">
        <f t="shared" si="6"/>
        <v>0</v>
      </c>
    </row>
    <row r="46" spans="1:10" s="357" customFormat="1" ht="13.5" thickBot="1">
      <c r="E46" s="861"/>
    </row>
    <row r="47" spans="1:10" s="357" customFormat="1" ht="21" thickBot="1">
      <c r="A47" s="1387" t="s">
        <v>795</v>
      </c>
      <c r="B47" s="1388"/>
      <c r="C47" s="1388"/>
      <c r="D47" s="1388"/>
      <c r="E47" s="1388"/>
      <c r="F47" s="1388"/>
      <c r="G47" s="1388"/>
      <c r="H47" s="1388"/>
      <c r="I47" s="1388"/>
      <c r="J47" s="1389"/>
    </row>
    <row r="48" spans="1:10" s="357" customFormat="1" ht="39" thickBot="1">
      <c r="A48" s="524" t="s">
        <v>400</v>
      </c>
      <c r="B48" s="525" t="s">
        <v>336</v>
      </c>
      <c r="C48" s="498" t="s">
        <v>435</v>
      </c>
      <c r="D48" s="499" t="s">
        <v>401</v>
      </c>
      <c r="E48" s="499" t="s">
        <v>402</v>
      </c>
      <c r="F48" s="499" t="s">
        <v>403</v>
      </c>
      <c r="G48" s="498" t="s">
        <v>404</v>
      </c>
      <c r="H48" s="493" t="s">
        <v>405</v>
      </c>
      <c r="I48" s="494" t="s">
        <v>612</v>
      </c>
      <c r="J48" s="691" t="s">
        <v>406</v>
      </c>
    </row>
    <row r="49" spans="1:10" s="357" customFormat="1" ht="15.75">
      <c r="A49" s="689"/>
      <c r="B49" s="690" t="s">
        <v>408</v>
      </c>
      <c r="C49" s="690"/>
      <c r="D49" s="690"/>
      <c r="E49" s="862"/>
      <c r="F49" s="690"/>
      <c r="G49" s="690"/>
      <c r="H49" s="839"/>
      <c r="I49" s="982">
        <f ca="1">SUM(I50:I67)</f>
        <v>0</v>
      </c>
      <c r="J49" s="983">
        <f ca="1">SUM(J50:J67)</f>
        <v>0</v>
      </c>
    </row>
    <row r="50" spans="1:10" s="357" customFormat="1" ht="25.5">
      <c r="A50" s="1421" t="s">
        <v>609</v>
      </c>
      <c r="B50" s="447" t="s">
        <v>528</v>
      </c>
      <c r="C50" s="854"/>
      <c r="D50" s="855">
        <f>IF(Basis!$B$27=1,'(A) Personal'!K16,'(B) Personal'!K16)</f>
        <v>0</v>
      </c>
      <c r="E50" s="863" t="str">
        <f t="shared" ref="E50" si="8">IF(ISERROR($M$7/D50),"",$M$7/D50)</f>
        <v/>
      </c>
      <c r="F50" s="856">
        <f>D50*IF(Basis!$B$27=1,'(A) Personal'!F16,'(B) Personal'!F16)</f>
        <v>0</v>
      </c>
      <c r="G50" s="854"/>
      <c r="H50" s="1006"/>
      <c r="I50" s="855">
        <f t="shared" ref="I50:I67" si="9">F50+G50</f>
        <v>0</v>
      </c>
      <c r="J50" s="857">
        <f t="shared" ref="J50:J67" si="10">F50+G50</f>
        <v>0</v>
      </c>
    </row>
    <row r="51" spans="1:10" s="357" customFormat="1" ht="25.5">
      <c r="A51" s="1421"/>
      <c r="B51" s="447" t="s">
        <v>568</v>
      </c>
      <c r="C51" s="854"/>
      <c r="D51" s="855">
        <f>IF(Basis!$B$27=1,'(A) Personal'!K17,'(B) Personal'!K17)</f>
        <v>0</v>
      </c>
      <c r="E51" s="863" t="str">
        <f t="shared" ref="E51:E65" si="11">IF(ISERROR($M$7/D51),"",$M$7/D51)</f>
        <v/>
      </c>
      <c r="F51" s="856">
        <f>D51*IF(Basis!$B$27=1,'(A) Personal'!F17,'(B) Personal'!F17)</f>
        <v>0</v>
      </c>
      <c r="G51" s="854"/>
      <c r="H51" s="1006"/>
      <c r="I51" s="855">
        <f t="shared" si="9"/>
        <v>0</v>
      </c>
      <c r="J51" s="857">
        <f t="shared" si="10"/>
        <v>0</v>
      </c>
    </row>
    <row r="52" spans="1:10" s="357" customFormat="1" ht="19.899999999999999" customHeight="1">
      <c r="A52" s="1421"/>
      <c r="B52" s="447" t="s">
        <v>813</v>
      </c>
      <c r="C52" s="854"/>
      <c r="D52" s="855">
        <f>IF(Basis!$B$27=1,'(A) Personal'!K18,'(B) Personal'!K18)</f>
        <v>0</v>
      </c>
      <c r="E52" s="863" t="str">
        <f t="shared" ref="E52:E53" si="12">IF(ISERROR($M$7/D52),"",$M$7/D52)</f>
        <v/>
      </c>
      <c r="F52" s="856">
        <f>D52*IF(Basis!$B$27=1,'(A) Personal'!F18,'(B) Personal'!F18)</f>
        <v>0</v>
      </c>
      <c r="G52" s="854"/>
      <c r="H52" s="1006"/>
      <c r="I52" s="855">
        <f t="shared" ref="I52:I53" si="13">F52+G52</f>
        <v>0</v>
      </c>
      <c r="J52" s="857">
        <f t="shared" ref="J52:J53" si="14">F52+G52</f>
        <v>0</v>
      </c>
    </row>
    <row r="53" spans="1:10" s="357" customFormat="1" ht="19.899999999999999" customHeight="1">
      <c r="A53" s="1421"/>
      <c r="B53" s="447" t="s">
        <v>814</v>
      </c>
      <c r="C53" s="854"/>
      <c r="D53" s="855">
        <f>IF(Basis!$B$27=1,'(A) Personal'!K19,'(B) Personal'!K19)</f>
        <v>0</v>
      </c>
      <c r="E53" s="863" t="str">
        <f t="shared" si="12"/>
        <v/>
      </c>
      <c r="F53" s="856">
        <f>D53*IF(Basis!$B$27=1,'(A) Personal'!F19,'(B) Personal'!F19)</f>
        <v>0</v>
      </c>
      <c r="G53" s="854"/>
      <c r="H53" s="1006"/>
      <c r="I53" s="855">
        <f t="shared" si="13"/>
        <v>0</v>
      </c>
      <c r="J53" s="857">
        <f t="shared" si="14"/>
        <v>0</v>
      </c>
    </row>
    <row r="54" spans="1:10" s="357" customFormat="1" ht="25.5">
      <c r="A54" s="1421"/>
      <c r="B54" s="447" t="s">
        <v>552</v>
      </c>
      <c r="C54" s="854"/>
      <c r="D54" s="855">
        <f>IF(Basis!$B$27=1,'(A) Personal'!K20,'(B) Personal'!K20)</f>
        <v>0</v>
      </c>
      <c r="E54" s="863" t="str">
        <f t="shared" si="11"/>
        <v/>
      </c>
      <c r="F54" s="856">
        <f>D54*IF(Basis!$B$27=1,'(A) Personal'!F20,'(B) Personal'!F20)</f>
        <v>0</v>
      </c>
      <c r="G54" s="854"/>
      <c r="H54" s="1006"/>
      <c r="I54" s="855">
        <f t="shared" si="9"/>
        <v>0</v>
      </c>
      <c r="J54" s="857">
        <f t="shared" si="10"/>
        <v>0</v>
      </c>
    </row>
    <row r="55" spans="1:10" s="357" customFormat="1" ht="51">
      <c r="A55" s="1421"/>
      <c r="B55" s="447" t="s">
        <v>608</v>
      </c>
      <c r="C55" s="854"/>
      <c r="D55" s="855">
        <f>IF(Basis!$B$27=1,'(A) Personal'!K21,'(B) Personal'!K21)</f>
        <v>0</v>
      </c>
      <c r="E55" s="863" t="str">
        <f t="shared" si="11"/>
        <v/>
      </c>
      <c r="F55" s="856">
        <f>D55*IF(Basis!$B$27=1,'(A) Personal'!F21,'(B) Personal'!F21)</f>
        <v>0</v>
      </c>
      <c r="G55" s="854"/>
      <c r="H55" s="1006"/>
      <c r="I55" s="855">
        <f t="shared" si="9"/>
        <v>0</v>
      </c>
      <c r="J55" s="857">
        <f t="shared" si="10"/>
        <v>0</v>
      </c>
    </row>
    <row r="56" spans="1:10" s="357" customFormat="1" ht="19.899999999999999" customHeight="1">
      <c r="A56" s="1421" t="s">
        <v>610</v>
      </c>
      <c r="B56" s="447" t="s">
        <v>196</v>
      </c>
      <c r="C56" s="854"/>
      <c r="D56" s="855">
        <f>IF(Basis!$B$27=1,'(A) Personal'!K22,'(B) Personal'!K22)</f>
        <v>0</v>
      </c>
      <c r="E56" s="863" t="str">
        <f t="shared" si="11"/>
        <v/>
      </c>
      <c r="F56" s="856">
        <f>D56*IF(Basis!$B$27=1,'(A) Personal'!F22,'(B) Personal'!F22)</f>
        <v>0</v>
      </c>
      <c r="G56" s="854"/>
      <c r="H56" s="1006"/>
      <c r="I56" s="855">
        <f t="shared" si="9"/>
        <v>0</v>
      </c>
      <c r="J56" s="857">
        <f t="shared" si="10"/>
        <v>0</v>
      </c>
    </row>
    <row r="57" spans="1:10" s="357" customFormat="1" ht="19.899999999999999" customHeight="1">
      <c r="A57" s="1421"/>
      <c r="B57" s="447" t="s">
        <v>531</v>
      </c>
      <c r="C57" s="854"/>
      <c r="D57" s="855">
        <f>IF(Basis!$B$27=1,'(A) Personal'!K23,'(B) Personal'!K23)</f>
        <v>0</v>
      </c>
      <c r="E57" s="863" t="str">
        <f t="shared" si="11"/>
        <v/>
      </c>
      <c r="F57" s="856">
        <f>D57*IF(Basis!$B$27=1,'(A) Personal'!F23,'(B) Personal'!F23)</f>
        <v>0</v>
      </c>
      <c r="G57" s="854"/>
      <c r="H57" s="1006"/>
      <c r="I57" s="855">
        <f t="shared" si="9"/>
        <v>0</v>
      </c>
      <c r="J57" s="857">
        <f t="shared" si="10"/>
        <v>0</v>
      </c>
    </row>
    <row r="58" spans="1:10" s="357" customFormat="1" ht="19.899999999999999" customHeight="1">
      <c r="A58" s="1421"/>
      <c r="B58" s="447" t="s">
        <v>534</v>
      </c>
      <c r="C58" s="854"/>
      <c r="D58" s="855">
        <f>IF(Basis!$B$27=1,'(A) Personal'!K24,'(B) Personal'!K24)</f>
        <v>0</v>
      </c>
      <c r="E58" s="863" t="str">
        <f t="shared" si="11"/>
        <v/>
      </c>
      <c r="F58" s="856">
        <f>D58*IF(Basis!$B$27=1,'(A) Personal'!F24,'(B) Personal'!F24)</f>
        <v>0</v>
      </c>
      <c r="G58" s="854"/>
      <c r="H58" s="1006"/>
      <c r="I58" s="855">
        <f t="shared" si="9"/>
        <v>0</v>
      </c>
      <c r="J58" s="857">
        <f t="shared" si="10"/>
        <v>0</v>
      </c>
    </row>
    <row r="59" spans="1:10" s="357" customFormat="1" ht="19.899999999999999" customHeight="1">
      <c r="A59" s="1421" t="s">
        <v>611</v>
      </c>
      <c r="B59" s="447" t="s">
        <v>569</v>
      </c>
      <c r="C59" s="854"/>
      <c r="D59" s="855">
        <f>IF(Basis!$B$27=1,'(A) Personal'!K25,'(B) Personal'!K25)</f>
        <v>0</v>
      </c>
      <c r="E59" s="863" t="str">
        <f t="shared" si="11"/>
        <v/>
      </c>
      <c r="F59" s="856">
        <f ca="1">D59*IF(Basis!$B$27=1,'(A) Personal'!F25,'(B) Personal'!F25)</f>
        <v>0</v>
      </c>
      <c r="G59" s="854"/>
      <c r="H59" s="1006"/>
      <c r="I59" s="855">
        <f t="shared" ca="1" si="9"/>
        <v>0</v>
      </c>
      <c r="J59" s="857">
        <f t="shared" ca="1" si="10"/>
        <v>0</v>
      </c>
    </row>
    <row r="60" spans="1:10" s="357" customFormat="1" ht="19.899999999999999" customHeight="1">
      <c r="A60" s="1421"/>
      <c r="B60" s="447" t="s">
        <v>529</v>
      </c>
      <c r="C60" s="854"/>
      <c r="D60" s="855">
        <f>IF(Basis!$B$27=1,'(A) Personal'!K26,'(B) Personal'!K26)</f>
        <v>0</v>
      </c>
      <c r="E60" s="863" t="str">
        <f t="shared" si="11"/>
        <v/>
      </c>
      <c r="F60" s="856">
        <f>D60*IF(Basis!$B$27=1,'(A) Personal'!F26,'(B) Personal'!F26)</f>
        <v>0</v>
      </c>
      <c r="G60" s="854"/>
      <c r="H60" s="1006"/>
      <c r="I60" s="855">
        <f t="shared" si="9"/>
        <v>0</v>
      </c>
      <c r="J60" s="857">
        <f t="shared" si="10"/>
        <v>0</v>
      </c>
    </row>
    <row r="61" spans="1:10" s="357" customFormat="1" ht="19.899999999999999" customHeight="1">
      <c r="A61" s="1409"/>
      <c r="B61" s="447" t="s">
        <v>532</v>
      </c>
      <c r="C61" s="854"/>
      <c r="D61" s="855">
        <f>IF(Basis!$B$27=1,'(A) Personal'!K27,'(B) Personal'!K27)</f>
        <v>0</v>
      </c>
      <c r="E61" s="863" t="str">
        <f t="shared" si="11"/>
        <v/>
      </c>
      <c r="F61" s="856">
        <f>D61*IF(Basis!$B$27=1,'(A) Personal'!F27,'(B) Personal'!F27)</f>
        <v>0</v>
      </c>
      <c r="G61" s="854"/>
      <c r="H61" s="1006"/>
      <c r="I61" s="855">
        <f t="shared" si="9"/>
        <v>0</v>
      </c>
      <c r="J61" s="857">
        <f t="shared" si="10"/>
        <v>0</v>
      </c>
    </row>
    <row r="62" spans="1:10" s="357" customFormat="1" ht="19.899999999999999" customHeight="1">
      <c r="A62" s="1410" t="s">
        <v>644</v>
      </c>
      <c r="B62" s="447" t="s">
        <v>711</v>
      </c>
      <c r="C62" s="854"/>
      <c r="D62" s="855">
        <f>IF(Basis!$B$27=1,'(A) Personal'!K28,'(B) Personal'!K28)</f>
        <v>0</v>
      </c>
      <c r="E62" s="863" t="str">
        <f t="shared" si="11"/>
        <v/>
      </c>
      <c r="F62" s="856">
        <f>D62*IF(Basis!$B$27=1,'(A) Personal'!F28,'(B) Personal'!F28)</f>
        <v>0</v>
      </c>
      <c r="G62" s="854"/>
      <c r="H62" s="1006"/>
      <c r="I62" s="855">
        <f t="shared" si="9"/>
        <v>0</v>
      </c>
      <c r="J62" s="857">
        <f t="shared" si="10"/>
        <v>0</v>
      </c>
    </row>
    <row r="63" spans="1:10" s="357" customFormat="1" ht="19.899999999999999" customHeight="1">
      <c r="A63" s="1410"/>
      <c r="B63" s="352" t="s">
        <v>482</v>
      </c>
      <c r="C63" s="854"/>
      <c r="D63" s="855">
        <f>IF(Basis!$B$27=1,'(A) Personal'!K29,'(B) Personal'!K29)</f>
        <v>0</v>
      </c>
      <c r="E63" s="863" t="str">
        <f t="shared" si="11"/>
        <v/>
      </c>
      <c r="F63" s="856">
        <f>D63*IF(Basis!$B$27=1,'(A) Personal'!F29,'(B) Personal'!F29)</f>
        <v>0</v>
      </c>
      <c r="G63" s="854"/>
      <c r="H63" s="1006"/>
      <c r="I63" s="855">
        <f t="shared" si="9"/>
        <v>0</v>
      </c>
      <c r="J63" s="857">
        <f t="shared" si="10"/>
        <v>0</v>
      </c>
    </row>
    <row r="64" spans="1:10" s="357" customFormat="1" ht="19.899999999999999" customHeight="1">
      <c r="A64" s="1410"/>
      <c r="B64" s="447" t="s">
        <v>530</v>
      </c>
      <c r="C64" s="854"/>
      <c r="D64" s="855">
        <f>IF(Basis!$B$27=1,'(A) Personal'!K30,'(B) Personal'!K30)</f>
        <v>0</v>
      </c>
      <c r="E64" s="863" t="str">
        <f t="shared" si="11"/>
        <v/>
      </c>
      <c r="F64" s="856">
        <f>D64*IF(Basis!$B$27=1,'(A) Personal'!F30,'(B) Personal'!F30)</f>
        <v>0</v>
      </c>
      <c r="G64" s="854"/>
      <c r="H64" s="1006"/>
      <c r="I64" s="855">
        <f t="shared" si="9"/>
        <v>0</v>
      </c>
      <c r="J64" s="857">
        <f t="shared" si="10"/>
        <v>0</v>
      </c>
    </row>
    <row r="65" spans="1:10" s="357" customFormat="1" ht="19.899999999999999" customHeight="1">
      <c r="A65" s="1422"/>
      <c r="B65" s="447" t="s">
        <v>337</v>
      </c>
      <c r="C65" s="854"/>
      <c r="D65" s="855">
        <f>IF(Basis!$B$27=1,'(A) Personal'!K31,'(B) Personal'!K31)</f>
        <v>0</v>
      </c>
      <c r="E65" s="863" t="str">
        <f t="shared" si="11"/>
        <v/>
      </c>
      <c r="F65" s="856">
        <f>D65*IF(Basis!$B$27=1,'(A) Personal'!F31,'(B) Personal'!F31)</f>
        <v>0</v>
      </c>
      <c r="G65" s="854"/>
      <c r="H65" s="1006"/>
      <c r="I65" s="855">
        <f t="shared" si="9"/>
        <v>0</v>
      </c>
      <c r="J65" s="857">
        <f t="shared" si="10"/>
        <v>0</v>
      </c>
    </row>
    <row r="66" spans="1:10" s="357" customFormat="1" ht="19.899999999999999" customHeight="1">
      <c r="A66" s="1409"/>
      <c r="B66" s="447" t="s">
        <v>522</v>
      </c>
      <c r="C66" s="854"/>
      <c r="D66" s="855"/>
      <c r="E66" s="490"/>
      <c r="F66" s="854"/>
      <c r="G66" s="854"/>
      <c r="H66" s="1006"/>
      <c r="I66" s="855">
        <f t="shared" si="9"/>
        <v>0</v>
      </c>
      <c r="J66" s="857">
        <f t="shared" si="10"/>
        <v>0</v>
      </c>
    </row>
    <row r="67" spans="1:10" s="357" customFormat="1" ht="19.899999999999999" customHeight="1" thickBot="1">
      <c r="A67" s="1411"/>
      <c r="B67" s="536" t="s">
        <v>521</v>
      </c>
      <c r="C67" s="858"/>
      <c r="D67" s="859"/>
      <c r="E67" s="537"/>
      <c r="F67" s="858"/>
      <c r="G67" s="858"/>
      <c r="H67" s="1007"/>
      <c r="I67" s="859">
        <f t="shared" si="9"/>
        <v>0</v>
      </c>
      <c r="J67" s="860">
        <f t="shared" si="10"/>
        <v>0</v>
      </c>
    </row>
    <row r="68" spans="1:10" s="357" customFormat="1" ht="13.5" thickBot="1">
      <c r="E68" s="861"/>
    </row>
    <row r="69" spans="1:10" s="357" customFormat="1" ht="21" thickBot="1">
      <c r="A69" s="1387" t="s">
        <v>794</v>
      </c>
      <c r="B69" s="1388"/>
      <c r="C69" s="1388"/>
      <c r="D69" s="1388"/>
      <c r="E69" s="1388"/>
      <c r="F69" s="1388"/>
      <c r="G69" s="1388"/>
      <c r="H69" s="1388"/>
      <c r="I69" s="1388"/>
      <c r="J69" s="1389"/>
    </row>
    <row r="70" spans="1:10" s="357" customFormat="1" ht="39" thickBot="1">
      <c r="A70" s="524" t="s">
        <v>400</v>
      </c>
      <c r="B70" s="525" t="s">
        <v>336</v>
      </c>
      <c r="C70" s="498" t="s">
        <v>435</v>
      </c>
      <c r="D70" s="499" t="s">
        <v>401</v>
      </c>
      <c r="E70" s="499" t="s">
        <v>402</v>
      </c>
      <c r="F70" s="499" t="s">
        <v>403</v>
      </c>
      <c r="G70" s="498" t="s">
        <v>404</v>
      </c>
      <c r="H70" s="493" t="s">
        <v>405</v>
      </c>
      <c r="I70" s="494" t="s">
        <v>612</v>
      </c>
      <c r="J70" s="691" t="s">
        <v>406</v>
      </c>
    </row>
    <row r="71" spans="1:10" s="357" customFormat="1" ht="15.75">
      <c r="A71" s="689"/>
      <c r="B71" s="690" t="s">
        <v>408</v>
      </c>
      <c r="C71" s="690"/>
      <c r="D71" s="690"/>
      <c r="E71" s="862"/>
      <c r="F71" s="690"/>
      <c r="G71" s="690"/>
      <c r="H71" s="839"/>
      <c r="I71" s="982">
        <f ca="1">SUM(I72:I89)</f>
        <v>0</v>
      </c>
      <c r="J71" s="983">
        <f ca="1">SUM(J72:J89)</f>
        <v>0</v>
      </c>
    </row>
    <row r="72" spans="1:10" s="357" customFormat="1" ht="25.5">
      <c r="A72" s="1421" t="s">
        <v>609</v>
      </c>
      <c r="B72" s="447" t="s">
        <v>528</v>
      </c>
      <c r="C72" s="854"/>
      <c r="D72" s="855">
        <f>IF(Basis!$B$27=1,'(A) Personal'!L16,'(B) Personal'!L16)</f>
        <v>0</v>
      </c>
      <c r="E72" s="863" t="str">
        <f t="shared" ref="E72" si="15">IF(ISERROR($M$7/D72),"",$M$7/D72)</f>
        <v/>
      </c>
      <c r="F72" s="856">
        <f>D72*IF(Basis!$B$27=1,'(A) Personal'!F16,'(B) Personal'!F16)</f>
        <v>0</v>
      </c>
      <c r="G72" s="854"/>
      <c r="H72" s="1006"/>
      <c r="I72" s="855">
        <f t="shared" ref="I72:I89" si="16">F72+G72</f>
        <v>0</v>
      </c>
      <c r="J72" s="857">
        <f t="shared" ref="J72:J89" si="17">F72+G72</f>
        <v>0</v>
      </c>
    </row>
    <row r="73" spans="1:10" s="357" customFormat="1" ht="25.5">
      <c r="A73" s="1421"/>
      <c r="B73" s="447" t="s">
        <v>568</v>
      </c>
      <c r="C73" s="854"/>
      <c r="D73" s="855">
        <f>IF(Basis!$B$27=1,'(A) Personal'!L17,'(B) Personal'!L17)</f>
        <v>0</v>
      </c>
      <c r="E73" s="863" t="str">
        <f t="shared" ref="E73:E87" si="18">IF(ISERROR($M$7/D73),"",$M$7/D73)</f>
        <v/>
      </c>
      <c r="F73" s="856">
        <f>D73*IF(Basis!$B$27=1,'(A) Personal'!F17,'(B) Personal'!F17)</f>
        <v>0</v>
      </c>
      <c r="G73" s="854"/>
      <c r="H73" s="1006"/>
      <c r="I73" s="855">
        <f t="shared" si="16"/>
        <v>0</v>
      </c>
      <c r="J73" s="857">
        <f t="shared" si="17"/>
        <v>0</v>
      </c>
    </row>
    <row r="74" spans="1:10" s="357" customFormat="1" ht="19.899999999999999" customHeight="1">
      <c r="A74" s="1421"/>
      <c r="B74" s="447" t="s">
        <v>813</v>
      </c>
      <c r="C74" s="854"/>
      <c r="D74" s="855">
        <f>IF(Basis!$B$27=1,'(A) Personal'!L18,'(B) Personal'!L18)</f>
        <v>0</v>
      </c>
      <c r="E74" s="863" t="str">
        <f t="shared" ref="E74:E75" si="19">IF(ISERROR($M$7/D74),"",$M$7/D74)</f>
        <v/>
      </c>
      <c r="F74" s="856">
        <f>D74*IF(Basis!$B$27=1,'(A) Personal'!F18,'(B) Personal'!F18)</f>
        <v>0</v>
      </c>
      <c r="G74" s="854"/>
      <c r="H74" s="1006"/>
      <c r="I74" s="855">
        <f t="shared" ref="I74:I75" si="20">F74+G74</f>
        <v>0</v>
      </c>
      <c r="J74" s="857">
        <f t="shared" ref="J74:J75" si="21">F74+G74</f>
        <v>0</v>
      </c>
    </row>
    <row r="75" spans="1:10" s="357" customFormat="1" ht="19.899999999999999" customHeight="1">
      <c r="A75" s="1421"/>
      <c r="B75" s="447" t="s">
        <v>814</v>
      </c>
      <c r="C75" s="854"/>
      <c r="D75" s="855">
        <f>IF(Basis!$B$27=1,'(A) Personal'!L19,'(B) Personal'!L19)</f>
        <v>0</v>
      </c>
      <c r="E75" s="863" t="str">
        <f t="shared" si="19"/>
        <v/>
      </c>
      <c r="F75" s="856">
        <f>D75*IF(Basis!$B$27=1,'(A) Personal'!F19,'(B) Personal'!F19)</f>
        <v>0</v>
      </c>
      <c r="G75" s="854"/>
      <c r="H75" s="1006"/>
      <c r="I75" s="855">
        <f t="shared" si="20"/>
        <v>0</v>
      </c>
      <c r="J75" s="857">
        <f t="shared" si="21"/>
        <v>0</v>
      </c>
    </row>
    <row r="76" spans="1:10" s="357" customFormat="1" ht="25.5">
      <c r="A76" s="1421"/>
      <c r="B76" s="447" t="s">
        <v>552</v>
      </c>
      <c r="C76" s="854"/>
      <c r="D76" s="855">
        <f>IF(Basis!$B$27=1,'(A) Personal'!L20,'(B) Personal'!L20)</f>
        <v>0</v>
      </c>
      <c r="E76" s="863" t="str">
        <f t="shared" si="18"/>
        <v/>
      </c>
      <c r="F76" s="856">
        <f>D76*IF(Basis!$B$27=1,'(A) Personal'!F20,'(B) Personal'!F20)</f>
        <v>0</v>
      </c>
      <c r="G76" s="854"/>
      <c r="H76" s="1006"/>
      <c r="I76" s="855">
        <f t="shared" si="16"/>
        <v>0</v>
      </c>
      <c r="J76" s="857">
        <f t="shared" si="17"/>
        <v>0</v>
      </c>
    </row>
    <row r="77" spans="1:10" s="357" customFormat="1" ht="51">
      <c r="A77" s="1421"/>
      <c r="B77" s="447" t="s">
        <v>608</v>
      </c>
      <c r="C77" s="854"/>
      <c r="D77" s="855">
        <f>IF(Basis!$B$27=1,'(A) Personal'!L21,'(B) Personal'!L21)</f>
        <v>0</v>
      </c>
      <c r="E77" s="863" t="str">
        <f t="shared" si="18"/>
        <v/>
      </c>
      <c r="F77" s="856">
        <f>D77*IF(Basis!$B$27=1,'(A) Personal'!F21,'(B) Personal'!F21)</f>
        <v>0</v>
      </c>
      <c r="G77" s="854"/>
      <c r="H77" s="1006"/>
      <c r="I77" s="855">
        <f t="shared" si="16"/>
        <v>0</v>
      </c>
      <c r="J77" s="857">
        <f t="shared" si="17"/>
        <v>0</v>
      </c>
    </row>
    <row r="78" spans="1:10" s="357" customFormat="1" ht="19.899999999999999" customHeight="1">
      <c r="A78" s="1421" t="s">
        <v>610</v>
      </c>
      <c r="B78" s="447" t="s">
        <v>196</v>
      </c>
      <c r="C78" s="854"/>
      <c r="D78" s="855">
        <f>IF(Basis!$B$27=1,'(A) Personal'!L22,'(B) Personal'!L22)</f>
        <v>0</v>
      </c>
      <c r="E78" s="863" t="str">
        <f t="shared" si="18"/>
        <v/>
      </c>
      <c r="F78" s="856">
        <f>D78*IF(Basis!$B$27=1,'(A) Personal'!F22,'(B) Personal'!F22)</f>
        <v>0</v>
      </c>
      <c r="G78" s="854"/>
      <c r="H78" s="1006"/>
      <c r="I78" s="855">
        <f t="shared" si="16"/>
        <v>0</v>
      </c>
      <c r="J78" s="857">
        <f t="shared" si="17"/>
        <v>0</v>
      </c>
    </row>
    <row r="79" spans="1:10" s="357" customFormat="1" ht="19.899999999999999" customHeight="1">
      <c r="A79" s="1421"/>
      <c r="B79" s="447" t="s">
        <v>531</v>
      </c>
      <c r="C79" s="854"/>
      <c r="D79" s="855">
        <f>IF(Basis!$B$27=1,'(A) Personal'!L23,'(B) Personal'!L23)</f>
        <v>0</v>
      </c>
      <c r="E79" s="863" t="str">
        <f t="shared" si="18"/>
        <v/>
      </c>
      <c r="F79" s="856">
        <f>D79*IF(Basis!$B$27=1,'(A) Personal'!F23,'(B) Personal'!F23)</f>
        <v>0</v>
      </c>
      <c r="G79" s="854"/>
      <c r="H79" s="1006"/>
      <c r="I79" s="855">
        <f t="shared" si="16"/>
        <v>0</v>
      </c>
      <c r="J79" s="857">
        <f t="shared" si="17"/>
        <v>0</v>
      </c>
    </row>
    <row r="80" spans="1:10" s="357" customFormat="1" ht="19.899999999999999" customHeight="1">
      <c r="A80" s="1421"/>
      <c r="B80" s="447" t="s">
        <v>534</v>
      </c>
      <c r="C80" s="854"/>
      <c r="D80" s="855">
        <f>IF(Basis!$B$27=1,'(A) Personal'!L24,'(B) Personal'!L24)</f>
        <v>0</v>
      </c>
      <c r="E80" s="863" t="str">
        <f t="shared" si="18"/>
        <v/>
      </c>
      <c r="F80" s="856">
        <f>D80*IF(Basis!$B$27=1,'(A) Personal'!F24,'(B) Personal'!F24)</f>
        <v>0</v>
      </c>
      <c r="G80" s="854"/>
      <c r="H80" s="1006"/>
      <c r="I80" s="855">
        <f t="shared" si="16"/>
        <v>0</v>
      </c>
      <c r="J80" s="857">
        <f t="shared" si="17"/>
        <v>0</v>
      </c>
    </row>
    <row r="81" spans="1:10" s="357" customFormat="1" ht="19.899999999999999" customHeight="1">
      <c r="A81" s="1421" t="s">
        <v>611</v>
      </c>
      <c r="B81" s="447" t="s">
        <v>569</v>
      </c>
      <c r="C81" s="854"/>
      <c r="D81" s="855">
        <f>IF(Basis!$B$27=1,'(A) Personal'!L25,'(B) Personal'!L25)</f>
        <v>0</v>
      </c>
      <c r="E81" s="863" t="str">
        <f t="shared" si="18"/>
        <v/>
      </c>
      <c r="F81" s="856">
        <f ca="1">D81*IF(Basis!$B$27=1,'(A) Personal'!F25,'(B) Personal'!F25)</f>
        <v>0</v>
      </c>
      <c r="G81" s="854"/>
      <c r="H81" s="1006"/>
      <c r="I81" s="855">
        <f t="shared" ca="1" si="16"/>
        <v>0</v>
      </c>
      <c r="J81" s="857">
        <f t="shared" ca="1" si="17"/>
        <v>0</v>
      </c>
    </row>
    <row r="82" spans="1:10" s="357" customFormat="1" ht="19.899999999999999" customHeight="1">
      <c r="A82" s="1421"/>
      <c r="B82" s="447" t="s">
        <v>529</v>
      </c>
      <c r="C82" s="854"/>
      <c r="D82" s="855">
        <f>IF(Basis!$B$27=1,'(A) Personal'!L26,'(B) Personal'!L26)</f>
        <v>0</v>
      </c>
      <c r="E82" s="863" t="str">
        <f t="shared" si="18"/>
        <v/>
      </c>
      <c r="F82" s="856">
        <f>D82*IF(Basis!$B$27=1,'(A) Personal'!F26,'(B) Personal'!F26)</f>
        <v>0</v>
      </c>
      <c r="G82" s="854"/>
      <c r="H82" s="1006"/>
      <c r="I82" s="855">
        <f t="shared" si="16"/>
        <v>0</v>
      </c>
      <c r="J82" s="857">
        <f t="shared" si="17"/>
        <v>0</v>
      </c>
    </row>
    <row r="83" spans="1:10" s="357" customFormat="1" ht="19.899999999999999" customHeight="1">
      <c r="A83" s="1409"/>
      <c r="B83" s="447" t="s">
        <v>532</v>
      </c>
      <c r="C83" s="854"/>
      <c r="D83" s="855">
        <f>IF(Basis!$B$27=1,'(A) Personal'!L27,'(B) Personal'!L27)</f>
        <v>0</v>
      </c>
      <c r="E83" s="863" t="str">
        <f t="shared" si="18"/>
        <v/>
      </c>
      <c r="F83" s="856">
        <f>D83*IF(Basis!$B$27=1,'(A) Personal'!F27,'(B) Personal'!F27)</f>
        <v>0</v>
      </c>
      <c r="G83" s="854"/>
      <c r="H83" s="1006"/>
      <c r="I83" s="855">
        <f t="shared" si="16"/>
        <v>0</v>
      </c>
      <c r="J83" s="857">
        <f t="shared" si="17"/>
        <v>0</v>
      </c>
    </row>
    <row r="84" spans="1:10" s="357" customFormat="1" ht="19.899999999999999" customHeight="1">
      <c r="A84" s="1410" t="s">
        <v>644</v>
      </c>
      <c r="B84" s="447" t="s">
        <v>711</v>
      </c>
      <c r="C84" s="854"/>
      <c r="D84" s="855">
        <f>IF(Basis!$B$27=1,'(A) Personal'!L28,'(B) Personal'!L28)</f>
        <v>0</v>
      </c>
      <c r="E84" s="863" t="str">
        <f t="shared" si="18"/>
        <v/>
      </c>
      <c r="F84" s="856">
        <f>D84*IF(Basis!$B$27=1,'(A) Personal'!F28,'(B) Personal'!F28)</f>
        <v>0</v>
      </c>
      <c r="G84" s="854"/>
      <c r="H84" s="1006"/>
      <c r="I84" s="855">
        <f t="shared" si="16"/>
        <v>0</v>
      </c>
      <c r="J84" s="857">
        <f t="shared" si="17"/>
        <v>0</v>
      </c>
    </row>
    <row r="85" spans="1:10" s="357" customFormat="1" ht="19.899999999999999" customHeight="1">
      <c r="A85" s="1410"/>
      <c r="B85" s="352" t="s">
        <v>482</v>
      </c>
      <c r="C85" s="854"/>
      <c r="D85" s="855">
        <f>IF(Basis!$B$27=1,'(A) Personal'!L29,'(B) Personal'!L29)</f>
        <v>0</v>
      </c>
      <c r="E85" s="863" t="str">
        <f t="shared" si="18"/>
        <v/>
      </c>
      <c r="F85" s="856">
        <f>D85*IF(Basis!$B$27=1,'(A) Personal'!F29,'(B) Personal'!F29)</f>
        <v>0</v>
      </c>
      <c r="G85" s="854"/>
      <c r="H85" s="1006"/>
      <c r="I85" s="855">
        <f t="shared" si="16"/>
        <v>0</v>
      </c>
      <c r="J85" s="857">
        <f t="shared" si="17"/>
        <v>0</v>
      </c>
    </row>
    <row r="86" spans="1:10" s="357" customFormat="1" ht="19.899999999999999" customHeight="1">
      <c r="A86" s="1410"/>
      <c r="B86" s="447" t="s">
        <v>530</v>
      </c>
      <c r="C86" s="854"/>
      <c r="D86" s="855">
        <f>IF(Basis!$B$27=1,'(A) Personal'!L30,'(B) Personal'!L30)</f>
        <v>0</v>
      </c>
      <c r="E86" s="863" t="str">
        <f t="shared" si="18"/>
        <v/>
      </c>
      <c r="F86" s="856">
        <f>D86*IF(Basis!$B$27=1,'(A) Personal'!F30,'(B) Personal'!F30)</f>
        <v>0</v>
      </c>
      <c r="G86" s="854"/>
      <c r="H86" s="1006"/>
      <c r="I86" s="855">
        <f t="shared" si="16"/>
        <v>0</v>
      </c>
      <c r="J86" s="857">
        <f t="shared" si="17"/>
        <v>0</v>
      </c>
    </row>
    <row r="87" spans="1:10" s="357" customFormat="1" ht="19.899999999999999" customHeight="1">
      <c r="A87" s="1422"/>
      <c r="B87" s="447" t="s">
        <v>337</v>
      </c>
      <c r="C87" s="854"/>
      <c r="D87" s="855">
        <f>IF(Basis!$B$27=1,'(A) Personal'!L31,'(B) Personal'!L31)</f>
        <v>0</v>
      </c>
      <c r="E87" s="863" t="str">
        <f t="shared" si="18"/>
        <v/>
      </c>
      <c r="F87" s="856">
        <f>D87*IF(Basis!$B$27=1,'(A) Personal'!F31,'(B) Personal'!F31)</f>
        <v>0</v>
      </c>
      <c r="G87" s="854"/>
      <c r="H87" s="1006"/>
      <c r="I87" s="855">
        <f t="shared" si="16"/>
        <v>0</v>
      </c>
      <c r="J87" s="857">
        <f t="shared" si="17"/>
        <v>0</v>
      </c>
    </row>
    <row r="88" spans="1:10" s="357" customFormat="1" ht="19.899999999999999" customHeight="1">
      <c r="A88" s="1409"/>
      <c r="B88" s="447" t="s">
        <v>522</v>
      </c>
      <c r="C88" s="854"/>
      <c r="D88" s="855"/>
      <c r="E88" s="490"/>
      <c r="F88" s="854"/>
      <c r="G88" s="854"/>
      <c r="H88" s="1006"/>
      <c r="I88" s="855">
        <f t="shared" si="16"/>
        <v>0</v>
      </c>
      <c r="J88" s="857">
        <f t="shared" si="17"/>
        <v>0</v>
      </c>
    </row>
    <row r="89" spans="1:10" s="357" customFormat="1" ht="19.899999999999999" customHeight="1" thickBot="1">
      <c r="A89" s="1411"/>
      <c r="B89" s="536" t="s">
        <v>521</v>
      </c>
      <c r="C89" s="858"/>
      <c r="D89" s="859"/>
      <c r="E89" s="537"/>
      <c r="F89" s="858"/>
      <c r="G89" s="858"/>
      <c r="H89" s="1007"/>
      <c r="I89" s="859">
        <f t="shared" si="16"/>
        <v>0</v>
      </c>
      <c r="J89" s="860">
        <f t="shared" si="17"/>
        <v>0</v>
      </c>
    </row>
    <row r="90" spans="1:10" s="357" customFormat="1">
      <c r="E90" s="861"/>
    </row>
    <row r="91" spans="1:10" s="357" customFormat="1">
      <c r="E91" s="861"/>
    </row>
    <row r="92" spans="1:10" s="357" customFormat="1">
      <c r="E92" s="861"/>
    </row>
    <row r="93" spans="1:10" s="357" customFormat="1">
      <c r="E93" s="861"/>
    </row>
    <row r="94" spans="1:10" s="357" customFormat="1">
      <c r="E94" s="861"/>
    </row>
    <row r="95" spans="1:10" s="357" customFormat="1">
      <c r="E95" s="861"/>
    </row>
    <row r="96" spans="1:10" s="357" customFormat="1">
      <c r="E96" s="861"/>
    </row>
    <row r="97" spans="5:5" s="357" customFormat="1">
      <c r="E97" s="861"/>
    </row>
    <row r="98" spans="5:5" s="357" customFormat="1">
      <c r="E98" s="861"/>
    </row>
    <row r="99" spans="5:5" s="357" customFormat="1">
      <c r="E99" s="861"/>
    </row>
    <row r="100" spans="5:5" s="357" customFormat="1">
      <c r="E100" s="861"/>
    </row>
    <row r="101" spans="5:5" s="357" customFormat="1">
      <c r="E101" s="861"/>
    </row>
    <row r="102" spans="5:5" s="357" customFormat="1">
      <c r="E102" s="861"/>
    </row>
    <row r="103" spans="5:5" s="357" customFormat="1">
      <c r="E103" s="861"/>
    </row>
    <row r="104" spans="5:5" s="357" customFormat="1">
      <c r="E104" s="861"/>
    </row>
    <row r="105" spans="5:5" s="357" customFormat="1">
      <c r="E105" s="861"/>
    </row>
    <row r="106" spans="5:5" s="357" customFormat="1">
      <c r="E106" s="861"/>
    </row>
    <row r="107" spans="5:5" s="357" customFormat="1">
      <c r="E107" s="861"/>
    </row>
    <row r="108" spans="5:5" s="357" customFormat="1">
      <c r="E108" s="861"/>
    </row>
    <row r="109" spans="5:5" s="357" customFormat="1">
      <c r="E109" s="861"/>
    </row>
    <row r="110" spans="5:5" s="357" customFormat="1">
      <c r="E110" s="861"/>
    </row>
    <row r="111" spans="5:5" s="357" customFormat="1">
      <c r="E111" s="861"/>
    </row>
    <row r="112" spans="5:5" s="357" customFormat="1">
      <c r="E112" s="861"/>
    </row>
    <row r="113" spans="5:5" s="357" customFormat="1">
      <c r="E113" s="861"/>
    </row>
    <row r="114" spans="5:5" s="357" customFormat="1">
      <c r="E114" s="861"/>
    </row>
    <row r="115" spans="5:5" s="357" customFormat="1">
      <c r="E115" s="861"/>
    </row>
    <row r="116" spans="5:5" s="357" customFormat="1">
      <c r="E116" s="861"/>
    </row>
    <row r="117" spans="5:5" s="357" customFormat="1">
      <c r="E117" s="861"/>
    </row>
    <row r="118" spans="5:5" s="357" customFormat="1">
      <c r="E118" s="861"/>
    </row>
    <row r="119" spans="5:5" s="357" customFormat="1">
      <c r="E119" s="861"/>
    </row>
    <row r="120" spans="5:5" s="357" customFormat="1">
      <c r="E120" s="861"/>
    </row>
    <row r="121" spans="5:5" s="357" customFormat="1">
      <c r="E121" s="861"/>
    </row>
    <row r="122" spans="5:5" s="357" customFormat="1">
      <c r="E122" s="861"/>
    </row>
    <row r="123" spans="5:5" s="357" customFormat="1">
      <c r="E123" s="861"/>
    </row>
    <row r="124" spans="5:5" s="357" customFormat="1">
      <c r="E124" s="861"/>
    </row>
    <row r="125" spans="5:5" s="357" customFormat="1">
      <c r="E125" s="861"/>
    </row>
    <row r="126" spans="5:5" s="357" customFormat="1">
      <c r="E126" s="861"/>
    </row>
    <row r="127" spans="5:5" s="357" customFormat="1">
      <c r="E127" s="861"/>
    </row>
    <row r="128" spans="5:5" s="357" customFormat="1">
      <c r="E128" s="861"/>
    </row>
    <row r="129" spans="5:5" s="357" customFormat="1">
      <c r="E129" s="861"/>
    </row>
    <row r="130" spans="5:5" s="357" customFormat="1">
      <c r="E130" s="861"/>
    </row>
    <row r="131" spans="5:5" s="357" customFormat="1">
      <c r="E131" s="861"/>
    </row>
    <row r="132" spans="5:5" s="357" customFormat="1">
      <c r="E132" s="861"/>
    </row>
    <row r="133" spans="5:5" s="357" customFormat="1">
      <c r="E133" s="861"/>
    </row>
    <row r="134" spans="5:5" s="357" customFormat="1">
      <c r="E134" s="861"/>
    </row>
    <row r="135" spans="5:5" s="357" customFormat="1">
      <c r="E135" s="861"/>
    </row>
    <row r="136" spans="5:5" s="357" customFormat="1">
      <c r="E136" s="861"/>
    </row>
    <row r="137" spans="5:5" s="357" customFormat="1">
      <c r="E137" s="861"/>
    </row>
    <row r="138" spans="5:5" s="357" customFormat="1">
      <c r="E138" s="861"/>
    </row>
    <row r="139" spans="5:5" s="357" customFormat="1">
      <c r="E139" s="861"/>
    </row>
    <row r="140" spans="5:5" s="357" customFormat="1">
      <c r="E140" s="861"/>
    </row>
    <row r="141" spans="5:5" s="357" customFormat="1">
      <c r="E141" s="861"/>
    </row>
    <row r="142" spans="5:5" s="357" customFormat="1">
      <c r="E142" s="861"/>
    </row>
    <row r="143" spans="5:5" s="357" customFormat="1">
      <c r="E143" s="861"/>
    </row>
    <row r="144" spans="5:5" s="357" customFormat="1">
      <c r="E144" s="861"/>
    </row>
    <row r="145" spans="5:5" s="357" customFormat="1">
      <c r="E145" s="861"/>
    </row>
    <row r="146" spans="5:5" s="357" customFormat="1">
      <c r="E146" s="861"/>
    </row>
    <row r="147" spans="5:5" s="357" customFormat="1">
      <c r="E147" s="861"/>
    </row>
    <row r="148" spans="5:5" s="357" customFormat="1">
      <c r="E148" s="861"/>
    </row>
    <row r="149" spans="5:5" s="357" customFormat="1">
      <c r="E149" s="861"/>
    </row>
    <row r="150" spans="5:5" s="357" customFormat="1">
      <c r="E150" s="861"/>
    </row>
    <row r="151" spans="5:5" s="357" customFormat="1">
      <c r="E151" s="861"/>
    </row>
    <row r="152" spans="5:5" s="357" customFormat="1">
      <c r="E152" s="861"/>
    </row>
    <row r="153" spans="5:5" s="357" customFormat="1">
      <c r="E153" s="861"/>
    </row>
    <row r="154" spans="5:5" s="357" customFormat="1">
      <c r="E154" s="861"/>
    </row>
    <row r="155" spans="5:5" s="357" customFormat="1">
      <c r="E155" s="861"/>
    </row>
    <row r="156" spans="5:5" s="357" customFormat="1">
      <c r="E156" s="861"/>
    </row>
    <row r="157" spans="5:5" s="357" customFormat="1">
      <c r="E157" s="861"/>
    </row>
    <row r="158" spans="5:5" s="357" customFormat="1">
      <c r="E158" s="861"/>
    </row>
    <row r="159" spans="5:5" s="357" customFormat="1">
      <c r="E159" s="861"/>
    </row>
    <row r="160" spans="5:5" s="357" customFormat="1">
      <c r="E160" s="861"/>
    </row>
    <row r="161" spans="5:5" s="357" customFormat="1">
      <c r="E161" s="861"/>
    </row>
    <row r="162" spans="5:5" s="357" customFormat="1">
      <c r="E162" s="861"/>
    </row>
    <row r="163" spans="5:5" s="357" customFormat="1">
      <c r="E163" s="861"/>
    </row>
    <row r="164" spans="5:5" s="357" customFormat="1">
      <c r="E164" s="861"/>
    </row>
    <row r="165" spans="5:5" s="357" customFormat="1">
      <c r="E165" s="861"/>
    </row>
    <row r="166" spans="5:5" s="357" customFormat="1">
      <c r="E166" s="861"/>
    </row>
    <row r="167" spans="5:5" s="357" customFormat="1">
      <c r="E167" s="861"/>
    </row>
    <row r="168" spans="5:5" s="357" customFormat="1">
      <c r="E168" s="861"/>
    </row>
    <row r="169" spans="5:5" s="357" customFormat="1">
      <c r="E169" s="861"/>
    </row>
    <row r="170" spans="5:5" s="357" customFormat="1">
      <c r="E170" s="861"/>
    </row>
    <row r="171" spans="5:5" s="357" customFormat="1">
      <c r="E171" s="861"/>
    </row>
    <row r="172" spans="5:5" s="357" customFormat="1">
      <c r="E172" s="861"/>
    </row>
    <row r="173" spans="5:5" s="357" customFormat="1">
      <c r="E173" s="861"/>
    </row>
    <row r="174" spans="5:5" s="357" customFormat="1">
      <c r="E174" s="861"/>
    </row>
    <row r="175" spans="5:5" s="357" customFormat="1">
      <c r="E175" s="861"/>
    </row>
    <row r="176" spans="5:5" s="357" customFormat="1">
      <c r="E176" s="861"/>
    </row>
    <row r="177" spans="5:5" s="357" customFormat="1">
      <c r="E177" s="861"/>
    </row>
    <row r="178" spans="5:5" s="357" customFormat="1">
      <c r="E178" s="861"/>
    </row>
    <row r="179" spans="5:5" s="357" customFormat="1">
      <c r="E179" s="861"/>
    </row>
    <row r="180" spans="5:5" s="357" customFormat="1">
      <c r="E180" s="861"/>
    </row>
    <row r="181" spans="5:5" s="357" customFormat="1">
      <c r="E181" s="861"/>
    </row>
    <row r="182" spans="5:5" s="357" customFormat="1">
      <c r="E182" s="861"/>
    </row>
    <row r="183" spans="5:5" s="357" customFormat="1">
      <c r="E183" s="861"/>
    </row>
    <row r="184" spans="5:5" s="357" customFormat="1">
      <c r="E184" s="861"/>
    </row>
    <row r="185" spans="5:5" s="357" customFormat="1">
      <c r="E185" s="861"/>
    </row>
    <row r="186" spans="5:5" s="357" customFormat="1">
      <c r="E186" s="861"/>
    </row>
    <row r="187" spans="5:5" s="357" customFormat="1">
      <c r="E187" s="861"/>
    </row>
    <row r="188" spans="5:5" s="357" customFormat="1">
      <c r="E188" s="861"/>
    </row>
    <row r="189" spans="5:5" s="357" customFormat="1">
      <c r="E189" s="861"/>
    </row>
    <row r="190" spans="5:5" s="357" customFormat="1">
      <c r="E190" s="861"/>
    </row>
    <row r="191" spans="5:5" s="357" customFormat="1">
      <c r="E191" s="861"/>
    </row>
    <row r="192" spans="5:5" s="357" customFormat="1">
      <c r="E192" s="861"/>
    </row>
    <row r="193" spans="5:5" s="357" customFormat="1">
      <c r="E193" s="861"/>
    </row>
    <row r="194" spans="5:5" s="357" customFormat="1">
      <c r="E194" s="861"/>
    </row>
    <row r="195" spans="5:5" s="357" customFormat="1">
      <c r="E195" s="861"/>
    </row>
    <row r="196" spans="5:5" s="357" customFormat="1">
      <c r="E196" s="861"/>
    </row>
    <row r="197" spans="5:5" s="357" customFormat="1">
      <c r="E197" s="861"/>
    </row>
    <row r="198" spans="5:5" s="357" customFormat="1">
      <c r="E198" s="861"/>
    </row>
    <row r="199" spans="5:5" s="357" customFormat="1">
      <c r="E199" s="861"/>
    </row>
    <row r="200" spans="5:5" s="357" customFormat="1">
      <c r="E200" s="861"/>
    </row>
    <row r="201" spans="5:5" s="357" customFormat="1">
      <c r="E201" s="861"/>
    </row>
    <row r="202" spans="5:5" s="357" customFormat="1">
      <c r="E202" s="861"/>
    </row>
    <row r="203" spans="5:5" s="357" customFormat="1">
      <c r="E203" s="861"/>
    </row>
    <row r="204" spans="5:5" s="357" customFormat="1">
      <c r="E204" s="861"/>
    </row>
    <row r="205" spans="5:5" s="357" customFormat="1">
      <c r="E205" s="861"/>
    </row>
    <row r="206" spans="5:5" s="357" customFormat="1">
      <c r="E206" s="861"/>
    </row>
    <row r="207" spans="5:5" s="357" customFormat="1">
      <c r="E207" s="861"/>
    </row>
    <row r="208" spans="5:5" s="357" customFormat="1">
      <c r="E208" s="861"/>
    </row>
    <row r="209" spans="5:5" s="357" customFormat="1">
      <c r="E209" s="861"/>
    </row>
    <row r="210" spans="5:5" s="357" customFormat="1">
      <c r="E210" s="861"/>
    </row>
    <row r="211" spans="5:5" s="357" customFormat="1">
      <c r="E211" s="861"/>
    </row>
    <row r="212" spans="5:5" s="357" customFormat="1">
      <c r="E212" s="861"/>
    </row>
    <row r="213" spans="5:5" s="357" customFormat="1">
      <c r="E213" s="861"/>
    </row>
    <row r="214" spans="5:5" s="357" customFormat="1">
      <c r="E214" s="861"/>
    </row>
    <row r="215" spans="5:5" s="357" customFormat="1">
      <c r="E215" s="861"/>
    </row>
    <row r="216" spans="5:5" s="357" customFormat="1">
      <c r="E216" s="861"/>
    </row>
    <row r="217" spans="5:5" s="357" customFormat="1">
      <c r="E217" s="861"/>
    </row>
    <row r="218" spans="5:5" s="357" customFormat="1">
      <c r="E218" s="861"/>
    </row>
    <row r="219" spans="5:5" s="357" customFormat="1">
      <c r="E219" s="861"/>
    </row>
    <row r="220" spans="5:5" s="357" customFormat="1">
      <c r="E220" s="861"/>
    </row>
    <row r="221" spans="5:5" s="357" customFormat="1">
      <c r="E221" s="861"/>
    </row>
    <row r="222" spans="5:5" s="357" customFormat="1">
      <c r="E222" s="861"/>
    </row>
    <row r="223" spans="5:5" s="357" customFormat="1">
      <c r="E223" s="861"/>
    </row>
    <row r="224" spans="5:5" s="357" customFormat="1">
      <c r="E224" s="861"/>
    </row>
    <row r="225" spans="5:5" s="357" customFormat="1">
      <c r="E225" s="861"/>
    </row>
    <row r="226" spans="5:5" s="357" customFormat="1">
      <c r="E226" s="861"/>
    </row>
    <row r="227" spans="5:5" s="357" customFormat="1">
      <c r="E227" s="861"/>
    </row>
    <row r="228" spans="5:5" s="357" customFormat="1">
      <c r="E228" s="861"/>
    </row>
    <row r="229" spans="5:5" s="357" customFormat="1">
      <c r="E229" s="861"/>
    </row>
    <row r="230" spans="5:5" s="357" customFormat="1">
      <c r="E230" s="861"/>
    </row>
    <row r="231" spans="5:5" s="357" customFormat="1">
      <c r="E231" s="861"/>
    </row>
    <row r="232" spans="5:5" s="357" customFormat="1">
      <c r="E232" s="861"/>
    </row>
    <row r="233" spans="5:5" s="357" customFormat="1">
      <c r="E233" s="861"/>
    </row>
    <row r="234" spans="5:5" s="357" customFormat="1">
      <c r="E234" s="861"/>
    </row>
    <row r="235" spans="5:5" s="357" customFormat="1">
      <c r="E235" s="861"/>
    </row>
    <row r="236" spans="5:5" s="357" customFormat="1">
      <c r="E236" s="861"/>
    </row>
    <row r="237" spans="5:5" s="357" customFormat="1">
      <c r="E237" s="861"/>
    </row>
    <row r="238" spans="5:5" s="357" customFormat="1">
      <c r="E238" s="861"/>
    </row>
    <row r="239" spans="5:5" s="357" customFormat="1">
      <c r="E239" s="861"/>
    </row>
    <row r="240" spans="5:5" s="357" customFormat="1">
      <c r="E240" s="861"/>
    </row>
    <row r="241" spans="5:5" s="357" customFormat="1">
      <c r="E241" s="861"/>
    </row>
    <row r="242" spans="5:5" s="357" customFormat="1">
      <c r="E242" s="861"/>
    </row>
    <row r="243" spans="5:5" s="357" customFormat="1">
      <c r="E243" s="861"/>
    </row>
    <row r="244" spans="5:5" s="357" customFormat="1">
      <c r="E244" s="861"/>
    </row>
    <row r="245" spans="5:5" s="357" customFormat="1">
      <c r="E245" s="861"/>
    </row>
    <row r="246" spans="5:5" s="357" customFormat="1">
      <c r="E246" s="861"/>
    </row>
    <row r="247" spans="5:5" s="357" customFormat="1">
      <c r="E247" s="861"/>
    </row>
    <row r="248" spans="5:5" s="357" customFormat="1">
      <c r="E248" s="861"/>
    </row>
    <row r="249" spans="5:5" s="357" customFormat="1">
      <c r="E249" s="861"/>
    </row>
    <row r="250" spans="5:5" s="357" customFormat="1">
      <c r="E250" s="861"/>
    </row>
    <row r="251" spans="5:5" s="357" customFormat="1">
      <c r="E251" s="861"/>
    </row>
    <row r="252" spans="5:5" s="357" customFormat="1">
      <c r="E252" s="861"/>
    </row>
    <row r="253" spans="5:5" s="357" customFormat="1">
      <c r="E253" s="861"/>
    </row>
    <row r="254" spans="5:5" s="357" customFormat="1">
      <c r="E254" s="861"/>
    </row>
    <row r="255" spans="5:5" s="357" customFormat="1">
      <c r="E255" s="861"/>
    </row>
    <row r="256" spans="5:5" s="357" customFormat="1">
      <c r="E256" s="861"/>
    </row>
    <row r="257" spans="5:5" s="357" customFormat="1">
      <c r="E257" s="861"/>
    </row>
    <row r="258" spans="5:5" s="357" customFormat="1">
      <c r="E258" s="861"/>
    </row>
    <row r="259" spans="5:5" s="357" customFormat="1">
      <c r="E259" s="861"/>
    </row>
    <row r="260" spans="5:5" s="357" customFormat="1">
      <c r="E260" s="861"/>
    </row>
    <row r="261" spans="5:5" s="357" customFormat="1">
      <c r="E261" s="861"/>
    </row>
    <row r="262" spans="5:5" s="357" customFormat="1">
      <c r="E262" s="861"/>
    </row>
    <row r="263" spans="5:5" s="357" customFormat="1">
      <c r="E263" s="861"/>
    </row>
    <row r="264" spans="5:5" s="357" customFormat="1">
      <c r="E264" s="861"/>
    </row>
    <row r="265" spans="5:5" s="357" customFormat="1">
      <c r="E265" s="861"/>
    </row>
    <row r="266" spans="5:5" s="357" customFormat="1">
      <c r="E266" s="861"/>
    </row>
    <row r="267" spans="5:5" s="357" customFormat="1">
      <c r="E267" s="861"/>
    </row>
    <row r="268" spans="5:5" s="357" customFormat="1">
      <c r="E268" s="861"/>
    </row>
    <row r="269" spans="5:5" s="357" customFormat="1">
      <c r="E269" s="861"/>
    </row>
    <row r="270" spans="5:5" s="357" customFormat="1">
      <c r="E270" s="861"/>
    </row>
    <row r="271" spans="5:5" s="357" customFormat="1">
      <c r="E271" s="861"/>
    </row>
    <row r="272" spans="5:5" s="357" customFormat="1">
      <c r="E272" s="861"/>
    </row>
    <row r="273" spans="5:5" s="357" customFormat="1">
      <c r="E273" s="861"/>
    </row>
    <row r="274" spans="5:5" s="357" customFormat="1">
      <c r="E274" s="861"/>
    </row>
    <row r="275" spans="5:5" s="357" customFormat="1">
      <c r="E275" s="861"/>
    </row>
    <row r="276" spans="5:5" s="357" customFormat="1">
      <c r="E276" s="861"/>
    </row>
    <row r="277" spans="5:5" s="357" customFormat="1">
      <c r="E277" s="861"/>
    </row>
    <row r="278" spans="5:5" s="357" customFormat="1">
      <c r="E278" s="861"/>
    </row>
    <row r="279" spans="5:5" s="357" customFormat="1">
      <c r="E279" s="861"/>
    </row>
    <row r="280" spans="5:5" s="357" customFormat="1">
      <c r="E280" s="861"/>
    </row>
    <row r="281" spans="5:5" s="357" customFormat="1">
      <c r="E281" s="861"/>
    </row>
    <row r="282" spans="5:5" s="357" customFormat="1">
      <c r="E282" s="861"/>
    </row>
    <row r="283" spans="5:5" s="357" customFormat="1">
      <c r="E283" s="861"/>
    </row>
    <row r="284" spans="5:5" s="357" customFormat="1">
      <c r="E284" s="861"/>
    </row>
    <row r="285" spans="5:5" s="357" customFormat="1">
      <c r="E285" s="861"/>
    </row>
    <row r="286" spans="5:5" s="357" customFormat="1">
      <c r="E286" s="861"/>
    </row>
    <row r="287" spans="5:5" s="357" customFormat="1">
      <c r="E287" s="861"/>
    </row>
    <row r="288" spans="5:5" s="357" customFormat="1">
      <c r="E288" s="861"/>
    </row>
    <row r="289" spans="5:5" s="357" customFormat="1">
      <c r="E289" s="861"/>
    </row>
    <row r="290" spans="5:5" s="357" customFormat="1">
      <c r="E290" s="861"/>
    </row>
    <row r="291" spans="5:5" s="357" customFormat="1">
      <c r="E291" s="861"/>
    </row>
    <row r="292" spans="5:5" s="357" customFormat="1">
      <c r="E292" s="861"/>
    </row>
    <row r="293" spans="5:5" s="357" customFormat="1">
      <c r="E293" s="861"/>
    </row>
    <row r="294" spans="5:5" s="357" customFormat="1">
      <c r="E294" s="861"/>
    </row>
    <row r="295" spans="5:5" s="357" customFormat="1">
      <c r="E295" s="861"/>
    </row>
    <row r="296" spans="5:5" s="357" customFormat="1">
      <c r="E296" s="861"/>
    </row>
    <row r="297" spans="5:5" s="357" customFormat="1">
      <c r="E297" s="861"/>
    </row>
    <row r="298" spans="5:5" s="357" customFormat="1">
      <c r="E298" s="861"/>
    </row>
    <row r="299" spans="5:5" s="357" customFormat="1">
      <c r="E299" s="861"/>
    </row>
    <row r="300" spans="5:5" s="357" customFormat="1">
      <c r="E300" s="861"/>
    </row>
    <row r="301" spans="5:5" s="357" customFormat="1">
      <c r="E301" s="861"/>
    </row>
    <row r="302" spans="5:5" s="357" customFormat="1">
      <c r="E302" s="861"/>
    </row>
    <row r="303" spans="5:5" s="357" customFormat="1">
      <c r="E303" s="861"/>
    </row>
    <row r="304" spans="5:5" s="357" customFormat="1">
      <c r="E304" s="861"/>
    </row>
    <row r="305" spans="5:5" s="357" customFormat="1">
      <c r="E305" s="861"/>
    </row>
    <row r="306" spans="5:5" s="357" customFormat="1">
      <c r="E306" s="861"/>
    </row>
    <row r="307" spans="5:5" s="357" customFormat="1">
      <c r="E307" s="861"/>
    </row>
    <row r="308" spans="5:5" s="357" customFormat="1">
      <c r="E308" s="861"/>
    </row>
    <row r="309" spans="5:5" s="357" customFormat="1">
      <c r="E309" s="861"/>
    </row>
    <row r="310" spans="5:5" s="357" customFormat="1">
      <c r="E310" s="861"/>
    </row>
    <row r="311" spans="5:5" s="357" customFormat="1">
      <c r="E311" s="861"/>
    </row>
    <row r="312" spans="5:5" s="357" customFormat="1">
      <c r="E312" s="861"/>
    </row>
    <row r="313" spans="5:5" s="357" customFormat="1">
      <c r="E313" s="861"/>
    </row>
    <row r="314" spans="5:5" s="357" customFormat="1">
      <c r="E314" s="861"/>
    </row>
    <row r="315" spans="5:5" s="357" customFormat="1">
      <c r="E315" s="861"/>
    </row>
    <row r="316" spans="5:5" s="357" customFormat="1">
      <c r="E316" s="861"/>
    </row>
    <row r="317" spans="5:5" s="357" customFormat="1">
      <c r="E317" s="861"/>
    </row>
    <row r="318" spans="5:5" s="357" customFormat="1">
      <c r="E318" s="861"/>
    </row>
    <row r="319" spans="5:5" s="357" customFormat="1">
      <c r="E319" s="861"/>
    </row>
    <row r="320" spans="5:5" s="357" customFormat="1">
      <c r="E320" s="861"/>
    </row>
    <row r="321" spans="5:5" s="357" customFormat="1">
      <c r="E321" s="861"/>
    </row>
    <row r="322" spans="5:5" s="357" customFormat="1">
      <c r="E322" s="861"/>
    </row>
    <row r="323" spans="5:5" s="357" customFormat="1">
      <c r="E323" s="861"/>
    </row>
    <row r="324" spans="5:5" s="357" customFormat="1">
      <c r="E324" s="861"/>
    </row>
    <row r="325" spans="5:5" s="357" customFormat="1">
      <c r="E325" s="861"/>
    </row>
    <row r="326" spans="5:5" s="357" customFormat="1">
      <c r="E326" s="861"/>
    </row>
    <row r="327" spans="5:5" s="357" customFormat="1">
      <c r="E327" s="861"/>
    </row>
    <row r="328" spans="5:5" s="357" customFormat="1">
      <c r="E328" s="861"/>
    </row>
    <row r="329" spans="5:5" s="357" customFormat="1">
      <c r="E329" s="861"/>
    </row>
    <row r="330" spans="5:5" s="357" customFormat="1">
      <c r="E330" s="861"/>
    </row>
    <row r="331" spans="5:5" s="357" customFormat="1">
      <c r="E331" s="861"/>
    </row>
    <row r="332" spans="5:5" s="357" customFormat="1">
      <c r="E332" s="861"/>
    </row>
    <row r="333" spans="5:5" s="357" customFormat="1">
      <c r="E333" s="861"/>
    </row>
    <row r="334" spans="5:5" s="357" customFormat="1">
      <c r="E334" s="861"/>
    </row>
    <row r="335" spans="5:5" s="357" customFormat="1">
      <c r="E335" s="861"/>
    </row>
    <row r="336" spans="5:5" s="357" customFormat="1">
      <c r="E336" s="861"/>
    </row>
    <row r="337" spans="5:5" s="357" customFormat="1">
      <c r="E337" s="861"/>
    </row>
    <row r="338" spans="5:5" s="357" customFormat="1">
      <c r="E338" s="861"/>
    </row>
    <row r="339" spans="5:5" s="357" customFormat="1">
      <c r="E339" s="861"/>
    </row>
    <row r="340" spans="5:5" s="357" customFormat="1">
      <c r="E340" s="861"/>
    </row>
    <row r="341" spans="5:5" s="357" customFormat="1">
      <c r="E341" s="861"/>
    </row>
    <row r="342" spans="5:5" s="357" customFormat="1">
      <c r="E342" s="861"/>
    </row>
    <row r="343" spans="5:5" s="357" customFormat="1">
      <c r="E343" s="861"/>
    </row>
    <row r="344" spans="5:5" s="357" customFormat="1">
      <c r="E344" s="861"/>
    </row>
    <row r="345" spans="5:5" s="357" customFormat="1">
      <c r="E345" s="861"/>
    </row>
    <row r="346" spans="5:5" s="357" customFormat="1">
      <c r="E346" s="861"/>
    </row>
    <row r="347" spans="5:5" s="357" customFormat="1">
      <c r="E347" s="861"/>
    </row>
    <row r="348" spans="5:5" s="357" customFormat="1">
      <c r="E348" s="861"/>
    </row>
    <row r="349" spans="5:5" s="357" customFormat="1">
      <c r="E349" s="861"/>
    </row>
    <row r="350" spans="5:5" s="357" customFormat="1">
      <c r="E350" s="861"/>
    </row>
    <row r="351" spans="5:5" s="357" customFormat="1">
      <c r="E351" s="861"/>
    </row>
    <row r="352" spans="5:5" s="357" customFormat="1">
      <c r="E352" s="861"/>
    </row>
    <row r="353" spans="5:5" s="357" customFormat="1">
      <c r="E353" s="861"/>
    </row>
    <row r="354" spans="5:5" s="357" customFormat="1">
      <c r="E354" s="861"/>
    </row>
    <row r="355" spans="5:5" s="357" customFormat="1">
      <c r="E355" s="861"/>
    </row>
    <row r="356" spans="5:5" s="357" customFormat="1">
      <c r="E356" s="861"/>
    </row>
    <row r="357" spans="5:5" s="357" customFormat="1">
      <c r="E357" s="861"/>
    </row>
    <row r="358" spans="5:5" s="357" customFormat="1">
      <c r="E358" s="861"/>
    </row>
    <row r="359" spans="5:5" s="357" customFormat="1">
      <c r="E359" s="861"/>
    </row>
    <row r="360" spans="5:5" s="357" customFormat="1">
      <c r="E360" s="861"/>
    </row>
    <row r="361" spans="5:5" s="357" customFormat="1">
      <c r="E361" s="861"/>
    </row>
    <row r="362" spans="5:5" s="357" customFormat="1">
      <c r="E362" s="861"/>
    </row>
    <row r="363" spans="5:5" s="357" customFormat="1">
      <c r="E363" s="861"/>
    </row>
    <row r="364" spans="5:5" s="357" customFormat="1">
      <c r="E364" s="861"/>
    </row>
    <row r="365" spans="5:5" s="357" customFormat="1">
      <c r="E365" s="861"/>
    </row>
    <row r="366" spans="5:5" s="357" customFormat="1">
      <c r="E366" s="861"/>
    </row>
    <row r="367" spans="5:5" s="357" customFormat="1">
      <c r="E367" s="861"/>
    </row>
    <row r="368" spans="5:5" s="357" customFormat="1">
      <c r="E368" s="861"/>
    </row>
    <row r="369" spans="5:5" s="357" customFormat="1">
      <c r="E369" s="861"/>
    </row>
    <row r="370" spans="5:5" s="357" customFormat="1">
      <c r="E370" s="861"/>
    </row>
    <row r="371" spans="5:5" s="357" customFormat="1">
      <c r="E371" s="861"/>
    </row>
    <row r="372" spans="5:5" s="357" customFormat="1">
      <c r="E372" s="861"/>
    </row>
    <row r="373" spans="5:5" s="357" customFormat="1">
      <c r="E373" s="861"/>
    </row>
    <row r="374" spans="5:5" s="357" customFormat="1">
      <c r="E374" s="861"/>
    </row>
    <row r="375" spans="5:5" s="357" customFormat="1">
      <c r="E375" s="861"/>
    </row>
    <row r="376" spans="5:5" s="357" customFormat="1">
      <c r="E376" s="861"/>
    </row>
    <row r="377" spans="5:5" s="357" customFormat="1">
      <c r="E377" s="861"/>
    </row>
    <row r="378" spans="5:5" s="357" customFormat="1">
      <c r="E378" s="861"/>
    </row>
    <row r="379" spans="5:5" s="357" customFormat="1">
      <c r="E379" s="861"/>
    </row>
    <row r="380" spans="5:5" s="357" customFormat="1">
      <c r="E380" s="861"/>
    </row>
    <row r="381" spans="5:5" s="357" customFormat="1">
      <c r="E381" s="861"/>
    </row>
    <row r="382" spans="5:5" s="357" customFormat="1">
      <c r="E382" s="861"/>
    </row>
    <row r="383" spans="5:5" s="357" customFormat="1">
      <c r="E383" s="861"/>
    </row>
    <row r="384" spans="5:5" s="357" customFormat="1">
      <c r="E384" s="861"/>
    </row>
    <row r="385" spans="5:5" s="357" customFormat="1">
      <c r="E385" s="861"/>
    </row>
    <row r="386" spans="5:5" s="357" customFormat="1">
      <c r="E386" s="861"/>
    </row>
    <row r="387" spans="5:5" s="357" customFormat="1">
      <c r="E387" s="861"/>
    </row>
    <row r="388" spans="5:5" s="357" customFormat="1">
      <c r="E388" s="861"/>
    </row>
    <row r="389" spans="5:5" s="357" customFormat="1">
      <c r="E389" s="861"/>
    </row>
    <row r="390" spans="5:5" s="357" customFormat="1">
      <c r="E390" s="861"/>
    </row>
    <row r="391" spans="5:5" s="357" customFormat="1">
      <c r="E391" s="861"/>
    </row>
    <row r="392" spans="5:5" s="357" customFormat="1">
      <c r="E392" s="861"/>
    </row>
    <row r="393" spans="5:5" s="357" customFormat="1">
      <c r="E393" s="861"/>
    </row>
    <row r="394" spans="5:5" s="357" customFormat="1">
      <c r="E394" s="861"/>
    </row>
    <row r="395" spans="5:5" s="357" customFormat="1">
      <c r="E395" s="861"/>
    </row>
    <row r="396" spans="5:5" s="357" customFormat="1">
      <c r="E396" s="861"/>
    </row>
    <row r="397" spans="5:5" s="357" customFormat="1">
      <c r="E397" s="861"/>
    </row>
    <row r="398" spans="5:5" s="357" customFormat="1">
      <c r="E398" s="861"/>
    </row>
    <row r="399" spans="5:5" s="357" customFormat="1">
      <c r="E399" s="861"/>
    </row>
    <row r="400" spans="5:5" s="357" customFormat="1">
      <c r="E400" s="861"/>
    </row>
    <row r="401" spans="5:5" s="357" customFormat="1">
      <c r="E401" s="861"/>
    </row>
    <row r="402" spans="5:5" s="357" customFormat="1">
      <c r="E402" s="861"/>
    </row>
    <row r="403" spans="5:5" s="357" customFormat="1">
      <c r="E403" s="861"/>
    </row>
    <row r="404" spans="5:5" s="357" customFormat="1">
      <c r="E404" s="861"/>
    </row>
    <row r="405" spans="5:5" s="357" customFormat="1">
      <c r="E405" s="861"/>
    </row>
    <row r="406" spans="5:5" s="357" customFormat="1">
      <c r="E406" s="861"/>
    </row>
    <row r="407" spans="5:5" s="357" customFormat="1">
      <c r="E407" s="861"/>
    </row>
    <row r="408" spans="5:5" s="357" customFormat="1">
      <c r="E408" s="861"/>
    </row>
    <row r="409" spans="5:5" s="357" customFormat="1">
      <c r="E409" s="861"/>
    </row>
    <row r="410" spans="5:5" s="357" customFormat="1">
      <c r="E410" s="861"/>
    </row>
    <row r="411" spans="5:5" s="357" customFormat="1">
      <c r="E411" s="861"/>
    </row>
    <row r="412" spans="5:5" s="357" customFormat="1">
      <c r="E412" s="861"/>
    </row>
    <row r="413" spans="5:5" s="357" customFormat="1">
      <c r="E413" s="861"/>
    </row>
    <row r="414" spans="5:5" s="357" customFormat="1">
      <c r="E414" s="861"/>
    </row>
    <row r="415" spans="5:5" s="357" customFormat="1">
      <c r="E415" s="861"/>
    </row>
    <row r="416" spans="5:5" s="357" customFormat="1">
      <c r="E416" s="861"/>
    </row>
    <row r="417" spans="5:5" s="357" customFormat="1">
      <c r="E417" s="861"/>
    </row>
    <row r="418" spans="5:5" s="357" customFormat="1">
      <c r="E418" s="861"/>
    </row>
    <row r="419" spans="5:5" s="357" customFormat="1">
      <c r="E419" s="861"/>
    </row>
    <row r="420" spans="5:5" s="357" customFormat="1">
      <c r="E420" s="861"/>
    </row>
    <row r="421" spans="5:5" s="357" customFormat="1">
      <c r="E421" s="861"/>
    </row>
    <row r="422" spans="5:5" s="357" customFormat="1">
      <c r="E422" s="861"/>
    </row>
    <row r="423" spans="5:5" s="357" customFormat="1">
      <c r="E423" s="861"/>
    </row>
    <row r="424" spans="5:5" s="357" customFormat="1">
      <c r="E424" s="861"/>
    </row>
    <row r="425" spans="5:5" s="357" customFormat="1">
      <c r="E425" s="861"/>
    </row>
    <row r="426" spans="5:5" s="357" customFormat="1">
      <c r="E426" s="861"/>
    </row>
    <row r="427" spans="5:5" s="357" customFormat="1">
      <c r="E427" s="861"/>
    </row>
    <row r="428" spans="5:5" s="357" customFormat="1">
      <c r="E428" s="861"/>
    </row>
    <row r="429" spans="5:5" s="357" customFormat="1">
      <c r="E429" s="861"/>
    </row>
    <row r="430" spans="5:5" s="357" customFormat="1">
      <c r="E430" s="861"/>
    </row>
    <row r="431" spans="5:5" s="357" customFormat="1">
      <c r="E431" s="861"/>
    </row>
    <row r="432" spans="5:5" s="357" customFormat="1">
      <c r="E432" s="861"/>
    </row>
    <row r="433" spans="5:5" s="357" customFormat="1">
      <c r="E433" s="861"/>
    </row>
    <row r="434" spans="5:5" s="357" customFormat="1">
      <c r="E434" s="861"/>
    </row>
    <row r="435" spans="5:5" s="357" customFormat="1">
      <c r="E435" s="861"/>
    </row>
    <row r="436" spans="5:5" s="357" customFormat="1">
      <c r="E436" s="861"/>
    </row>
    <row r="437" spans="5:5" s="357" customFormat="1">
      <c r="E437" s="861"/>
    </row>
    <row r="438" spans="5:5" s="357" customFormat="1">
      <c r="E438" s="861"/>
    </row>
    <row r="439" spans="5:5" s="357" customFormat="1">
      <c r="E439" s="861"/>
    </row>
    <row r="440" spans="5:5" s="357" customFormat="1">
      <c r="E440" s="861"/>
    </row>
    <row r="441" spans="5:5" s="357" customFormat="1">
      <c r="E441" s="861"/>
    </row>
    <row r="442" spans="5:5" s="357" customFormat="1">
      <c r="E442" s="861"/>
    </row>
    <row r="443" spans="5:5" s="357" customFormat="1">
      <c r="E443" s="861"/>
    </row>
    <row r="444" spans="5:5" s="357" customFormat="1">
      <c r="E444" s="861"/>
    </row>
    <row r="445" spans="5:5" s="357" customFormat="1">
      <c r="E445" s="861"/>
    </row>
    <row r="446" spans="5:5" s="357" customFormat="1">
      <c r="E446" s="861"/>
    </row>
    <row r="447" spans="5:5" s="357" customFormat="1">
      <c r="E447" s="861"/>
    </row>
    <row r="448" spans="5:5" s="357" customFormat="1">
      <c r="E448" s="861"/>
    </row>
    <row r="449" spans="5:5" s="357" customFormat="1">
      <c r="E449" s="861"/>
    </row>
    <row r="450" spans="5:5" s="357" customFormat="1">
      <c r="E450" s="861"/>
    </row>
    <row r="451" spans="5:5" s="357" customFormat="1">
      <c r="E451" s="861"/>
    </row>
    <row r="452" spans="5:5" s="357" customFormat="1">
      <c r="E452" s="861"/>
    </row>
    <row r="453" spans="5:5" s="357" customFormat="1">
      <c r="E453" s="861"/>
    </row>
    <row r="454" spans="5:5" s="357" customFormat="1">
      <c r="E454" s="861"/>
    </row>
    <row r="455" spans="5:5" s="357" customFormat="1">
      <c r="E455" s="861"/>
    </row>
    <row r="456" spans="5:5" s="357" customFormat="1">
      <c r="E456" s="861"/>
    </row>
    <row r="457" spans="5:5" s="357" customFormat="1">
      <c r="E457" s="861"/>
    </row>
    <row r="458" spans="5:5" s="357" customFormat="1">
      <c r="E458" s="861"/>
    </row>
    <row r="459" spans="5:5" s="357" customFormat="1">
      <c r="E459" s="861"/>
    </row>
    <row r="460" spans="5:5" s="357" customFormat="1">
      <c r="E460" s="861"/>
    </row>
    <row r="461" spans="5:5" s="357" customFormat="1">
      <c r="E461" s="861"/>
    </row>
    <row r="462" spans="5:5" s="357" customFormat="1">
      <c r="E462" s="861"/>
    </row>
    <row r="463" spans="5:5" s="357" customFormat="1">
      <c r="E463" s="861"/>
    </row>
    <row r="464" spans="5:5" s="357" customFormat="1">
      <c r="E464" s="861"/>
    </row>
    <row r="465" spans="5:5" s="357" customFormat="1">
      <c r="E465" s="861"/>
    </row>
    <row r="466" spans="5:5" s="357" customFormat="1">
      <c r="E466" s="861"/>
    </row>
    <row r="467" spans="5:5" s="357" customFormat="1">
      <c r="E467" s="861"/>
    </row>
    <row r="468" spans="5:5" s="357" customFormat="1">
      <c r="E468" s="861"/>
    </row>
    <row r="469" spans="5:5" s="357" customFormat="1">
      <c r="E469" s="861"/>
    </row>
    <row r="470" spans="5:5" s="357" customFormat="1">
      <c r="E470" s="861"/>
    </row>
    <row r="471" spans="5:5" s="357" customFormat="1">
      <c r="E471" s="861"/>
    </row>
    <row r="472" spans="5:5" s="357" customFormat="1">
      <c r="E472" s="861"/>
    </row>
    <row r="473" spans="5:5" s="357" customFormat="1">
      <c r="E473" s="861"/>
    </row>
    <row r="474" spans="5:5" s="357" customFormat="1">
      <c r="E474" s="861"/>
    </row>
    <row r="475" spans="5:5" s="357" customFormat="1">
      <c r="E475" s="861"/>
    </row>
    <row r="476" spans="5:5" s="357" customFormat="1">
      <c r="E476" s="861"/>
    </row>
    <row r="477" spans="5:5" s="357" customFormat="1">
      <c r="E477" s="861"/>
    </row>
    <row r="478" spans="5:5" s="357" customFormat="1">
      <c r="E478" s="861"/>
    </row>
    <row r="479" spans="5:5" s="357" customFormat="1">
      <c r="E479" s="861"/>
    </row>
    <row r="480" spans="5:5" s="357" customFormat="1">
      <c r="E480" s="861"/>
    </row>
    <row r="481" spans="5:5" s="357" customFormat="1">
      <c r="E481" s="861"/>
    </row>
    <row r="482" spans="5:5" s="357" customFormat="1">
      <c r="E482" s="861"/>
    </row>
    <row r="483" spans="5:5" s="357" customFormat="1">
      <c r="E483" s="861"/>
    </row>
    <row r="484" spans="5:5" s="357" customFormat="1">
      <c r="E484" s="861"/>
    </row>
    <row r="485" spans="5:5" s="357" customFormat="1">
      <c r="E485" s="861"/>
    </row>
    <row r="486" spans="5:5" s="357" customFormat="1">
      <c r="E486" s="861"/>
    </row>
    <row r="487" spans="5:5" s="357" customFormat="1">
      <c r="E487" s="861"/>
    </row>
    <row r="488" spans="5:5" s="357" customFormat="1">
      <c r="E488" s="861"/>
    </row>
    <row r="489" spans="5:5" s="357" customFormat="1">
      <c r="E489" s="861"/>
    </row>
    <row r="490" spans="5:5" s="357" customFormat="1">
      <c r="E490" s="861"/>
    </row>
    <row r="491" spans="5:5" s="357" customFormat="1">
      <c r="E491" s="861"/>
    </row>
    <row r="492" spans="5:5" s="357" customFormat="1">
      <c r="E492" s="861"/>
    </row>
    <row r="493" spans="5:5" s="357" customFormat="1">
      <c r="E493" s="861"/>
    </row>
    <row r="494" spans="5:5" s="357" customFormat="1">
      <c r="E494" s="861"/>
    </row>
    <row r="495" spans="5:5" s="357" customFormat="1">
      <c r="E495" s="861"/>
    </row>
    <row r="496" spans="5:5" s="357" customFormat="1">
      <c r="E496" s="861"/>
    </row>
    <row r="497" spans="5:5" s="357" customFormat="1">
      <c r="E497" s="861"/>
    </row>
    <row r="498" spans="5:5" s="357" customFormat="1">
      <c r="E498" s="861"/>
    </row>
    <row r="499" spans="5:5" s="357" customFormat="1">
      <c r="E499" s="861"/>
    </row>
    <row r="500" spans="5:5" s="357" customFormat="1">
      <c r="E500" s="861"/>
    </row>
    <row r="501" spans="5:5" s="357" customFormat="1">
      <c r="E501" s="861"/>
    </row>
    <row r="502" spans="5:5" s="357" customFormat="1">
      <c r="E502" s="861"/>
    </row>
    <row r="503" spans="5:5" s="357" customFormat="1">
      <c r="E503" s="861"/>
    </row>
    <row r="504" spans="5:5" s="357" customFormat="1">
      <c r="E504" s="861"/>
    </row>
    <row r="505" spans="5:5" s="357" customFormat="1">
      <c r="E505" s="861"/>
    </row>
    <row r="506" spans="5:5" s="357" customFormat="1">
      <c r="E506" s="861"/>
    </row>
    <row r="507" spans="5:5" s="357" customFormat="1">
      <c r="E507" s="861"/>
    </row>
    <row r="508" spans="5:5" s="357" customFormat="1">
      <c r="E508" s="861"/>
    </row>
    <row r="509" spans="5:5" s="357" customFormat="1">
      <c r="E509" s="861"/>
    </row>
    <row r="510" spans="5:5" s="357" customFormat="1">
      <c r="E510" s="861"/>
    </row>
    <row r="511" spans="5:5" s="357" customFormat="1">
      <c r="E511" s="861"/>
    </row>
    <row r="512" spans="5:5" s="357" customFormat="1">
      <c r="E512" s="861"/>
    </row>
    <row r="513" spans="5:5" s="357" customFormat="1">
      <c r="E513" s="861"/>
    </row>
    <row r="514" spans="5:5" s="357" customFormat="1">
      <c r="E514" s="861"/>
    </row>
    <row r="515" spans="5:5" s="357" customFormat="1">
      <c r="E515" s="861"/>
    </row>
    <row r="516" spans="5:5" s="357" customFormat="1">
      <c r="E516" s="861"/>
    </row>
    <row r="517" spans="5:5" s="357" customFormat="1">
      <c r="E517" s="861"/>
    </row>
    <row r="518" spans="5:5" s="357" customFormat="1">
      <c r="E518" s="861"/>
    </row>
    <row r="519" spans="5:5" s="357" customFormat="1">
      <c r="E519" s="861"/>
    </row>
    <row r="520" spans="5:5" s="357" customFormat="1">
      <c r="E520" s="861"/>
    </row>
    <row r="521" spans="5:5" s="357" customFormat="1">
      <c r="E521" s="861"/>
    </row>
    <row r="522" spans="5:5" s="357" customFormat="1">
      <c r="E522" s="861"/>
    </row>
    <row r="523" spans="5:5" s="357" customFormat="1">
      <c r="E523" s="861"/>
    </row>
    <row r="524" spans="5:5" s="357" customFormat="1">
      <c r="E524" s="861"/>
    </row>
    <row r="525" spans="5:5" s="357" customFormat="1">
      <c r="E525" s="861"/>
    </row>
    <row r="526" spans="5:5" s="357" customFormat="1">
      <c r="E526" s="861"/>
    </row>
    <row r="527" spans="5:5" s="357" customFormat="1">
      <c r="E527" s="861"/>
    </row>
    <row r="528" spans="5:5" s="357" customFormat="1">
      <c r="E528" s="861"/>
    </row>
    <row r="529" spans="5:5" s="357" customFormat="1">
      <c r="E529" s="861"/>
    </row>
    <row r="530" spans="5:5" s="357" customFormat="1">
      <c r="E530" s="861"/>
    </row>
    <row r="531" spans="5:5" s="357" customFormat="1">
      <c r="E531" s="861"/>
    </row>
    <row r="532" spans="5:5" s="357" customFormat="1">
      <c r="E532" s="861"/>
    </row>
    <row r="533" spans="5:5" s="357" customFormat="1">
      <c r="E533" s="861"/>
    </row>
    <row r="534" spans="5:5" s="357" customFormat="1">
      <c r="E534" s="861"/>
    </row>
    <row r="535" spans="5:5" s="357" customFormat="1">
      <c r="E535" s="861"/>
    </row>
    <row r="536" spans="5:5" s="357" customFormat="1">
      <c r="E536" s="861"/>
    </row>
    <row r="537" spans="5:5" s="357" customFormat="1">
      <c r="E537" s="861"/>
    </row>
    <row r="538" spans="5:5" s="357" customFormat="1">
      <c r="E538" s="861"/>
    </row>
    <row r="539" spans="5:5" s="357" customFormat="1">
      <c r="E539" s="861"/>
    </row>
    <row r="540" spans="5:5" s="357" customFormat="1">
      <c r="E540" s="861"/>
    </row>
    <row r="541" spans="5:5" s="357" customFormat="1">
      <c r="E541" s="861"/>
    </row>
    <row r="542" spans="5:5" s="357" customFormat="1">
      <c r="E542" s="861"/>
    </row>
    <row r="543" spans="5:5" s="357" customFormat="1">
      <c r="E543" s="861"/>
    </row>
    <row r="544" spans="5:5" s="357" customFormat="1">
      <c r="E544" s="861"/>
    </row>
    <row r="545" spans="5:5" s="357" customFormat="1">
      <c r="E545" s="861"/>
    </row>
    <row r="546" spans="5:5" s="357" customFormat="1">
      <c r="E546" s="861"/>
    </row>
    <row r="547" spans="5:5" s="357" customFormat="1">
      <c r="E547" s="861"/>
    </row>
    <row r="548" spans="5:5" s="357" customFormat="1">
      <c r="E548" s="861"/>
    </row>
    <row r="549" spans="5:5" s="357" customFormat="1">
      <c r="E549" s="861"/>
    </row>
    <row r="550" spans="5:5" s="357" customFormat="1">
      <c r="E550" s="861"/>
    </row>
    <row r="551" spans="5:5" s="357" customFormat="1">
      <c r="E551" s="861"/>
    </row>
    <row r="552" spans="5:5" s="357" customFormat="1">
      <c r="E552" s="861"/>
    </row>
    <row r="553" spans="5:5" s="357" customFormat="1">
      <c r="E553" s="861"/>
    </row>
    <row r="554" spans="5:5" s="357" customFormat="1">
      <c r="E554" s="861"/>
    </row>
    <row r="555" spans="5:5" s="357" customFormat="1">
      <c r="E555" s="861"/>
    </row>
    <row r="556" spans="5:5" s="357" customFormat="1">
      <c r="E556" s="861"/>
    </row>
    <row r="557" spans="5:5" s="357" customFormat="1">
      <c r="E557" s="861"/>
    </row>
    <row r="558" spans="5:5" s="357" customFormat="1">
      <c r="E558" s="861"/>
    </row>
    <row r="559" spans="5:5" s="357" customFormat="1">
      <c r="E559" s="861"/>
    </row>
    <row r="560" spans="5:5" s="357" customFormat="1">
      <c r="E560" s="861"/>
    </row>
    <row r="561" spans="5:5" s="357" customFormat="1">
      <c r="E561" s="861"/>
    </row>
    <row r="562" spans="5:5" s="357" customFormat="1">
      <c r="E562" s="861"/>
    </row>
    <row r="563" spans="5:5" s="357" customFormat="1">
      <c r="E563" s="861"/>
    </row>
    <row r="564" spans="5:5" s="357" customFormat="1">
      <c r="E564" s="861"/>
    </row>
    <row r="565" spans="5:5" s="357" customFormat="1">
      <c r="E565" s="861"/>
    </row>
    <row r="566" spans="5:5" s="357" customFormat="1">
      <c r="E566" s="861"/>
    </row>
    <row r="567" spans="5:5" s="357" customFormat="1">
      <c r="E567" s="861"/>
    </row>
    <row r="568" spans="5:5" s="357" customFormat="1">
      <c r="E568" s="861"/>
    </row>
    <row r="569" spans="5:5" s="357" customFormat="1">
      <c r="E569" s="861"/>
    </row>
    <row r="570" spans="5:5" s="357" customFormat="1">
      <c r="E570" s="861"/>
    </row>
    <row r="571" spans="5:5" s="357" customFormat="1">
      <c r="E571" s="861"/>
    </row>
    <row r="572" spans="5:5" s="357" customFormat="1">
      <c r="E572" s="861"/>
    </row>
    <row r="573" spans="5:5" s="357" customFormat="1">
      <c r="E573" s="861"/>
    </row>
    <row r="574" spans="5:5" s="357" customFormat="1">
      <c r="E574" s="861"/>
    </row>
    <row r="575" spans="5:5" s="357" customFormat="1">
      <c r="E575" s="861"/>
    </row>
    <row r="576" spans="5:5" s="357" customFormat="1">
      <c r="E576" s="861"/>
    </row>
    <row r="577" spans="5:5" s="357" customFormat="1">
      <c r="E577" s="861"/>
    </row>
    <row r="578" spans="5:5" s="357" customFormat="1">
      <c r="E578" s="861"/>
    </row>
    <row r="579" spans="5:5" s="357" customFormat="1">
      <c r="E579" s="861"/>
    </row>
    <row r="580" spans="5:5" s="357" customFormat="1">
      <c r="E580" s="861"/>
    </row>
    <row r="581" spans="5:5" s="357" customFormat="1">
      <c r="E581" s="861"/>
    </row>
    <row r="582" spans="5:5" s="357" customFormat="1">
      <c r="E582" s="861"/>
    </row>
    <row r="583" spans="5:5" s="357" customFormat="1">
      <c r="E583" s="861"/>
    </row>
    <row r="584" spans="5:5" s="357" customFormat="1">
      <c r="E584" s="861"/>
    </row>
    <row r="585" spans="5:5" s="357" customFormat="1">
      <c r="E585" s="861"/>
    </row>
    <row r="586" spans="5:5" s="357" customFormat="1">
      <c r="E586" s="861"/>
    </row>
    <row r="587" spans="5:5" s="357" customFormat="1">
      <c r="E587" s="861"/>
    </row>
    <row r="588" spans="5:5" s="357" customFormat="1">
      <c r="E588" s="861"/>
    </row>
    <row r="589" spans="5:5" s="357" customFormat="1">
      <c r="E589" s="861"/>
    </row>
    <row r="590" spans="5:5" s="357" customFormat="1">
      <c r="E590" s="861"/>
    </row>
    <row r="591" spans="5:5" s="357" customFormat="1">
      <c r="E591" s="861"/>
    </row>
    <row r="592" spans="5:5" s="357" customFormat="1">
      <c r="E592" s="861"/>
    </row>
    <row r="593" spans="5:5" s="357" customFormat="1">
      <c r="E593" s="861"/>
    </row>
    <row r="594" spans="5:5" s="357" customFormat="1">
      <c r="E594" s="861"/>
    </row>
    <row r="595" spans="5:5" s="357" customFormat="1">
      <c r="E595" s="861"/>
    </row>
    <row r="596" spans="5:5" s="357" customFormat="1">
      <c r="E596" s="861"/>
    </row>
    <row r="597" spans="5:5" s="357" customFormat="1">
      <c r="E597" s="861"/>
    </row>
    <row r="598" spans="5:5" s="357" customFormat="1">
      <c r="E598" s="861"/>
    </row>
    <row r="599" spans="5:5" s="357" customFormat="1">
      <c r="E599" s="861"/>
    </row>
    <row r="600" spans="5:5" s="357" customFormat="1">
      <c r="E600" s="861"/>
    </row>
    <row r="601" spans="5:5" s="357" customFormat="1">
      <c r="E601" s="861"/>
    </row>
    <row r="602" spans="5:5" s="357" customFormat="1">
      <c r="E602" s="861"/>
    </row>
    <row r="603" spans="5:5" s="357" customFormat="1">
      <c r="E603" s="861"/>
    </row>
    <row r="604" spans="5:5" s="357" customFormat="1">
      <c r="E604" s="861"/>
    </row>
    <row r="605" spans="5:5" s="357" customFormat="1">
      <c r="E605" s="861"/>
    </row>
    <row r="606" spans="5:5" s="357" customFormat="1">
      <c r="E606" s="861"/>
    </row>
    <row r="607" spans="5:5" s="357" customFormat="1">
      <c r="E607" s="861"/>
    </row>
    <row r="608" spans="5:5" s="357" customFormat="1">
      <c r="E608" s="861"/>
    </row>
    <row r="609" spans="5:5" s="357" customFormat="1">
      <c r="E609" s="861"/>
    </row>
    <row r="610" spans="5:5" s="357" customFormat="1">
      <c r="E610" s="861"/>
    </row>
    <row r="611" spans="5:5" s="357" customFormat="1">
      <c r="E611" s="861"/>
    </row>
    <row r="612" spans="5:5" s="357" customFormat="1">
      <c r="E612" s="861"/>
    </row>
    <row r="613" spans="5:5" s="357" customFormat="1">
      <c r="E613" s="861"/>
    </row>
    <row r="614" spans="5:5" s="357" customFormat="1">
      <c r="E614" s="861"/>
    </row>
    <row r="615" spans="5:5" s="357" customFormat="1">
      <c r="E615" s="861"/>
    </row>
    <row r="616" spans="5:5" s="357" customFormat="1">
      <c r="E616" s="861"/>
    </row>
    <row r="617" spans="5:5" s="357" customFormat="1">
      <c r="E617" s="861"/>
    </row>
    <row r="618" spans="5:5" s="357" customFormat="1">
      <c r="E618" s="861"/>
    </row>
    <row r="619" spans="5:5" s="357" customFormat="1">
      <c r="E619" s="861"/>
    </row>
    <row r="620" spans="5:5" s="357" customFormat="1">
      <c r="E620" s="861"/>
    </row>
    <row r="621" spans="5:5" s="357" customFormat="1">
      <c r="E621" s="861"/>
    </row>
    <row r="622" spans="5:5" s="357" customFormat="1">
      <c r="E622" s="861"/>
    </row>
    <row r="623" spans="5:5" s="357" customFormat="1">
      <c r="E623" s="861"/>
    </row>
    <row r="624" spans="5:5" s="357" customFormat="1">
      <c r="E624" s="861"/>
    </row>
    <row r="625" spans="5:5" s="357" customFormat="1">
      <c r="E625" s="861"/>
    </row>
    <row r="626" spans="5:5" s="357" customFormat="1">
      <c r="E626" s="861"/>
    </row>
    <row r="627" spans="5:5" s="357" customFormat="1">
      <c r="E627" s="861"/>
    </row>
    <row r="628" spans="5:5" s="357" customFormat="1">
      <c r="E628" s="861"/>
    </row>
    <row r="629" spans="5:5" s="357" customFormat="1">
      <c r="E629" s="861"/>
    </row>
    <row r="630" spans="5:5" s="357" customFormat="1">
      <c r="E630" s="861"/>
    </row>
    <row r="631" spans="5:5" s="357" customFormat="1">
      <c r="E631" s="861"/>
    </row>
    <row r="632" spans="5:5" s="357" customFormat="1">
      <c r="E632" s="861"/>
    </row>
    <row r="633" spans="5:5" s="357" customFormat="1">
      <c r="E633" s="861"/>
    </row>
    <row r="634" spans="5:5" s="357" customFormat="1">
      <c r="E634" s="861"/>
    </row>
    <row r="635" spans="5:5" s="357" customFormat="1">
      <c r="E635" s="861"/>
    </row>
    <row r="636" spans="5:5" s="357" customFormat="1">
      <c r="E636" s="861"/>
    </row>
    <row r="637" spans="5:5" s="357" customFormat="1">
      <c r="E637" s="861"/>
    </row>
    <row r="638" spans="5:5" s="357" customFormat="1">
      <c r="E638" s="861"/>
    </row>
    <row r="639" spans="5:5" s="357" customFormat="1">
      <c r="E639" s="861"/>
    </row>
    <row r="640" spans="5:5" s="357" customFormat="1">
      <c r="E640" s="861"/>
    </row>
    <row r="641" spans="5:5" s="357" customFormat="1">
      <c r="E641" s="861"/>
    </row>
    <row r="642" spans="5:5" s="357" customFormat="1">
      <c r="E642" s="861"/>
    </row>
    <row r="643" spans="5:5" s="357" customFormat="1">
      <c r="E643" s="861"/>
    </row>
    <row r="644" spans="5:5" s="357" customFormat="1">
      <c r="E644" s="861"/>
    </row>
    <row r="645" spans="5:5" s="357" customFormat="1">
      <c r="E645" s="861"/>
    </row>
    <row r="646" spans="5:5" s="357" customFormat="1">
      <c r="E646" s="861"/>
    </row>
    <row r="647" spans="5:5" s="357" customFormat="1">
      <c r="E647" s="861"/>
    </row>
    <row r="648" spans="5:5" s="357" customFormat="1">
      <c r="E648" s="861"/>
    </row>
    <row r="649" spans="5:5" s="357" customFormat="1">
      <c r="E649" s="861"/>
    </row>
    <row r="650" spans="5:5" s="357" customFormat="1">
      <c r="E650" s="861"/>
    </row>
    <row r="651" spans="5:5" s="357" customFormat="1">
      <c r="E651" s="861"/>
    </row>
    <row r="652" spans="5:5" s="357" customFormat="1">
      <c r="E652" s="861"/>
    </row>
    <row r="653" spans="5:5" s="357" customFormat="1">
      <c r="E653" s="861"/>
    </row>
    <row r="654" spans="5:5" s="357" customFormat="1">
      <c r="E654" s="861"/>
    </row>
    <row r="655" spans="5:5" s="357" customFormat="1">
      <c r="E655" s="861"/>
    </row>
    <row r="656" spans="5:5" s="357" customFormat="1">
      <c r="E656" s="861"/>
    </row>
    <row r="657" spans="5:5" s="357" customFormat="1">
      <c r="E657" s="861"/>
    </row>
    <row r="658" spans="5:5" s="357" customFormat="1">
      <c r="E658" s="861"/>
    </row>
    <row r="659" spans="5:5" s="357" customFormat="1">
      <c r="E659" s="861"/>
    </row>
    <row r="660" spans="5:5" s="357" customFormat="1">
      <c r="E660" s="861"/>
    </row>
    <row r="661" spans="5:5" s="357" customFormat="1">
      <c r="E661" s="861"/>
    </row>
    <row r="662" spans="5:5" s="357" customFormat="1">
      <c r="E662" s="861"/>
    </row>
    <row r="663" spans="5:5" s="357" customFormat="1">
      <c r="E663" s="861"/>
    </row>
    <row r="664" spans="5:5" s="357" customFormat="1">
      <c r="E664" s="861"/>
    </row>
    <row r="665" spans="5:5" s="357" customFormat="1">
      <c r="E665" s="861"/>
    </row>
    <row r="666" spans="5:5" s="357" customFormat="1">
      <c r="E666" s="861"/>
    </row>
    <row r="667" spans="5:5" s="357" customFormat="1">
      <c r="E667" s="861"/>
    </row>
    <row r="668" spans="5:5" s="357" customFormat="1">
      <c r="E668" s="861"/>
    </row>
    <row r="669" spans="5:5" s="357" customFormat="1">
      <c r="E669" s="861"/>
    </row>
    <row r="670" spans="5:5" s="357" customFormat="1">
      <c r="E670" s="861"/>
    </row>
    <row r="671" spans="5:5" s="357" customFormat="1">
      <c r="E671" s="861"/>
    </row>
    <row r="672" spans="5:5" s="357" customFormat="1">
      <c r="E672" s="861"/>
    </row>
    <row r="673" spans="5:5" s="357" customFormat="1">
      <c r="E673" s="861"/>
    </row>
    <row r="674" spans="5:5" s="357" customFormat="1">
      <c r="E674" s="861"/>
    </row>
    <row r="675" spans="5:5" s="357" customFormat="1">
      <c r="E675" s="861"/>
    </row>
    <row r="676" spans="5:5" s="357" customFormat="1">
      <c r="E676" s="861"/>
    </row>
    <row r="677" spans="5:5" s="357" customFormat="1">
      <c r="E677" s="861"/>
    </row>
    <row r="678" spans="5:5" s="357" customFormat="1">
      <c r="E678" s="861"/>
    </row>
    <row r="679" spans="5:5" s="357" customFormat="1">
      <c r="E679" s="861"/>
    </row>
    <row r="680" spans="5:5" s="357" customFormat="1">
      <c r="E680" s="861"/>
    </row>
    <row r="681" spans="5:5" s="357" customFormat="1">
      <c r="E681" s="861"/>
    </row>
    <row r="682" spans="5:5" s="357" customFormat="1">
      <c r="E682" s="861"/>
    </row>
    <row r="683" spans="5:5" s="357" customFormat="1">
      <c r="E683" s="861"/>
    </row>
    <row r="684" spans="5:5" s="357" customFormat="1">
      <c r="E684" s="861"/>
    </row>
    <row r="685" spans="5:5" s="357" customFormat="1">
      <c r="E685" s="861"/>
    </row>
    <row r="686" spans="5:5" s="357" customFormat="1">
      <c r="E686" s="861"/>
    </row>
    <row r="687" spans="5:5" s="357" customFormat="1">
      <c r="E687" s="861"/>
    </row>
    <row r="688" spans="5:5" s="357" customFormat="1">
      <c r="E688" s="861"/>
    </row>
    <row r="689" spans="5:5" s="357" customFormat="1">
      <c r="E689" s="861"/>
    </row>
    <row r="690" spans="5:5" s="357" customFormat="1">
      <c r="E690" s="861"/>
    </row>
    <row r="691" spans="5:5" s="357" customFormat="1">
      <c r="E691" s="861"/>
    </row>
    <row r="692" spans="5:5" s="357" customFormat="1">
      <c r="E692" s="861"/>
    </row>
    <row r="693" spans="5:5" s="357" customFormat="1">
      <c r="E693" s="861"/>
    </row>
    <row r="694" spans="5:5" s="357" customFormat="1">
      <c r="E694" s="861"/>
    </row>
    <row r="695" spans="5:5" s="357" customFormat="1">
      <c r="E695" s="861"/>
    </row>
    <row r="696" spans="5:5" s="357" customFormat="1">
      <c r="E696" s="861"/>
    </row>
    <row r="697" spans="5:5" s="357" customFormat="1">
      <c r="E697" s="861"/>
    </row>
    <row r="698" spans="5:5" s="357" customFormat="1">
      <c r="E698" s="861"/>
    </row>
    <row r="699" spans="5:5" s="357" customFormat="1">
      <c r="E699" s="861"/>
    </row>
    <row r="700" spans="5:5" s="357" customFormat="1">
      <c r="E700" s="861"/>
    </row>
    <row r="701" spans="5:5" s="357" customFormat="1">
      <c r="E701" s="861"/>
    </row>
    <row r="702" spans="5:5" s="357" customFormat="1">
      <c r="E702" s="861"/>
    </row>
    <row r="703" spans="5:5" s="357" customFormat="1">
      <c r="E703" s="861"/>
    </row>
    <row r="704" spans="5:5" s="357" customFormat="1">
      <c r="E704" s="861"/>
    </row>
    <row r="705" spans="5:5" s="357" customFormat="1">
      <c r="E705" s="861"/>
    </row>
    <row r="706" spans="5:5" s="357" customFormat="1">
      <c r="E706" s="861"/>
    </row>
    <row r="707" spans="5:5" s="357" customFormat="1">
      <c r="E707" s="861"/>
    </row>
    <row r="708" spans="5:5" s="357" customFormat="1">
      <c r="E708" s="861"/>
    </row>
    <row r="709" spans="5:5" s="357" customFormat="1">
      <c r="E709" s="861"/>
    </row>
    <row r="710" spans="5:5" s="357" customFormat="1">
      <c r="E710" s="861"/>
    </row>
    <row r="711" spans="5:5" s="357" customFormat="1">
      <c r="E711" s="861"/>
    </row>
    <row r="712" spans="5:5" s="357" customFormat="1">
      <c r="E712" s="861"/>
    </row>
    <row r="713" spans="5:5" s="357" customFormat="1">
      <c r="E713" s="861"/>
    </row>
    <row r="714" spans="5:5" s="357" customFormat="1">
      <c r="E714" s="861"/>
    </row>
    <row r="715" spans="5:5" s="357" customFormat="1">
      <c r="E715" s="861"/>
    </row>
    <row r="716" spans="5:5" s="357" customFormat="1">
      <c r="E716" s="861"/>
    </row>
    <row r="717" spans="5:5" s="357" customFormat="1">
      <c r="E717" s="861"/>
    </row>
    <row r="718" spans="5:5" s="357" customFormat="1">
      <c r="E718" s="861"/>
    </row>
    <row r="719" spans="5:5" s="357" customFormat="1">
      <c r="E719" s="861"/>
    </row>
    <row r="720" spans="5:5" s="357" customFormat="1">
      <c r="E720" s="861"/>
    </row>
    <row r="721" spans="5:5" s="357" customFormat="1">
      <c r="E721" s="861"/>
    </row>
    <row r="722" spans="5:5" s="357" customFormat="1">
      <c r="E722" s="861"/>
    </row>
    <row r="723" spans="5:5" s="357" customFormat="1">
      <c r="E723" s="861"/>
    </row>
    <row r="724" spans="5:5" s="357" customFormat="1">
      <c r="E724" s="861"/>
    </row>
    <row r="725" spans="5:5" s="357" customFormat="1">
      <c r="E725" s="861"/>
    </row>
    <row r="726" spans="5:5" s="357" customFormat="1">
      <c r="E726" s="861"/>
    </row>
    <row r="727" spans="5:5" s="357" customFormat="1">
      <c r="E727" s="861"/>
    </row>
    <row r="728" spans="5:5" s="357" customFormat="1">
      <c r="E728" s="861"/>
    </row>
    <row r="729" spans="5:5" s="357" customFormat="1">
      <c r="E729" s="861"/>
    </row>
    <row r="730" spans="5:5" s="357" customFormat="1">
      <c r="E730" s="861"/>
    </row>
    <row r="731" spans="5:5" s="357" customFormat="1">
      <c r="E731" s="861"/>
    </row>
    <row r="732" spans="5:5" s="357" customFormat="1">
      <c r="E732" s="861"/>
    </row>
    <row r="733" spans="5:5" s="357" customFormat="1">
      <c r="E733" s="861"/>
    </row>
    <row r="734" spans="5:5" s="357" customFormat="1">
      <c r="E734" s="861"/>
    </row>
    <row r="735" spans="5:5" s="357" customFormat="1">
      <c r="E735" s="861"/>
    </row>
    <row r="736" spans="5:5" s="357" customFormat="1">
      <c r="E736" s="861"/>
    </row>
    <row r="737" spans="5:5" s="357" customFormat="1">
      <c r="E737" s="861"/>
    </row>
    <row r="738" spans="5:5" s="357" customFormat="1">
      <c r="E738" s="861"/>
    </row>
    <row r="739" spans="5:5" s="357" customFormat="1">
      <c r="E739" s="861"/>
    </row>
    <row r="740" spans="5:5" s="357" customFormat="1">
      <c r="E740" s="861"/>
    </row>
    <row r="741" spans="5:5" s="357" customFormat="1">
      <c r="E741" s="861"/>
    </row>
    <row r="742" spans="5:5" s="357" customFormat="1">
      <c r="E742" s="861"/>
    </row>
    <row r="743" spans="5:5" s="357" customFormat="1">
      <c r="E743" s="861"/>
    </row>
    <row r="744" spans="5:5" s="357" customFormat="1">
      <c r="E744" s="861"/>
    </row>
    <row r="745" spans="5:5" s="357" customFormat="1">
      <c r="E745" s="861"/>
    </row>
    <row r="746" spans="5:5" s="357" customFormat="1">
      <c r="E746" s="861"/>
    </row>
    <row r="747" spans="5:5" s="357" customFormat="1">
      <c r="E747" s="861"/>
    </row>
    <row r="748" spans="5:5" s="357" customFormat="1">
      <c r="E748" s="861"/>
    </row>
    <row r="749" spans="5:5" s="357" customFormat="1">
      <c r="E749" s="861"/>
    </row>
    <row r="750" spans="5:5" s="357" customFormat="1">
      <c r="E750" s="861"/>
    </row>
    <row r="751" spans="5:5" s="357" customFormat="1">
      <c r="E751" s="861"/>
    </row>
    <row r="752" spans="5:5" s="357" customFormat="1">
      <c r="E752" s="861"/>
    </row>
    <row r="753" spans="5:5" s="357" customFormat="1">
      <c r="E753" s="861"/>
    </row>
    <row r="754" spans="5:5" s="357" customFormat="1">
      <c r="E754" s="861"/>
    </row>
    <row r="755" spans="5:5" s="357" customFormat="1">
      <c r="E755" s="861"/>
    </row>
    <row r="756" spans="5:5" s="357" customFormat="1">
      <c r="E756" s="861"/>
    </row>
    <row r="757" spans="5:5" s="357" customFormat="1">
      <c r="E757" s="861"/>
    </row>
    <row r="758" spans="5:5" s="357" customFormat="1">
      <c r="E758" s="861"/>
    </row>
    <row r="759" spans="5:5" s="357" customFormat="1">
      <c r="E759" s="861"/>
    </row>
    <row r="760" spans="5:5" s="357" customFormat="1">
      <c r="E760" s="861"/>
    </row>
    <row r="761" spans="5:5" s="357" customFormat="1">
      <c r="E761" s="861"/>
    </row>
    <row r="762" spans="5:5" s="357" customFormat="1">
      <c r="E762" s="861"/>
    </row>
    <row r="763" spans="5:5" s="357" customFormat="1">
      <c r="E763" s="861"/>
    </row>
    <row r="764" spans="5:5" s="357" customFormat="1">
      <c r="E764" s="861"/>
    </row>
    <row r="765" spans="5:5" s="357" customFormat="1">
      <c r="E765" s="861"/>
    </row>
    <row r="766" spans="5:5" s="357" customFormat="1">
      <c r="E766" s="861"/>
    </row>
    <row r="767" spans="5:5" s="357" customFormat="1">
      <c r="E767" s="861"/>
    </row>
    <row r="768" spans="5:5" s="357" customFormat="1">
      <c r="E768" s="861"/>
    </row>
    <row r="769" spans="5:5" s="357" customFormat="1">
      <c r="E769" s="861"/>
    </row>
    <row r="770" spans="5:5" s="357" customFormat="1">
      <c r="E770" s="861"/>
    </row>
    <row r="771" spans="5:5" s="357" customFormat="1">
      <c r="E771" s="861"/>
    </row>
    <row r="772" spans="5:5" s="357" customFormat="1">
      <c r="E772" s="861"/>
    </row>
    <row r="773" spans="5:5" s="357" customFormat="1">
      <c r="E773" s="861"/>
    </row>
    <row r="774" spans="5:5" s="357" customFormat="1">
      <c r="E774" s="861"/>
    </row>
    <row r="775" spans="5:5" s="357" customFormat="1">
      <c r="E775" s="861"/>
    </row>
    <row r="776" spans="5:5" s="357" customFormat="1">
      <c r="E776" s="861"/>
    </row>
    <row r="777" spans="5:5" s="357" customFormat="1">
      <c r="E777" s="861"/>
    </row>
    <row r="778" spans="5:5" s="357" customFormat="1">
      <c r="E778" s="861"/>
    </row>
    <row r="779" spans="5:5" s="357" customFormat="1">
      <c r="E779" s="861"/>
    </row>
    <row r="780" spans="5:5" s="357" customFormat="1">
      <c r="E780" s="861"/>
    </row>
    <row r="781" spans="5:5" s="357" customFormat="1">
      <c r="E781" s="861"/>
    </row>
    <row r="782" spans="5:5" s="357" customFormat="1">
      <c r="E782" s="861"/>
    </row>
    <row r="783" spans="5:5" s="357" customFormat="1">
      <c r="E783" s="861"/>
    </row>
    <row r="784" spans="5:5" s="357" customFormat="1">
      <c r="E784" s="861"/>
    </row>
    <row r="785" spans="5:5" s="357" customFormat="1">
      <c r="E785" s="861"/>
    </row>
    <row r="786" spans="5:5" s="357" customFormat="1">
      <c r="E786" s="861"/>
    </row>
    <row r="787" spans="5:5" s="357" customFormat="1">
      <c r="E787" s="861"/>
    </row>
    <row r="788" spans="5:5" s="357" customFormat="1">
      <c r="E788" s="861"/>
    </row>
    <row r="789" spans="5:5" s="357" customFormat="1">
      <c r="E789" s="861"/>
    </row>
    <row r="790" spans="5:5" s="357" customFormat="1">
      <c r="E790" s="861"/>
    </row>
    <row r="791" spans="5:5" s="357" customFormat="1">
      <c r="E791" s="861"/>
    </row>
    <row r="792" spans="5:5" s="357" customFormat="1">
      <c r="E792" s="861"/>
    </row>
    <row r="793" spans="5:5" s="357" customFormat="1">
      <c r="E793" s="861"/>
    </row>
    <row r="794" spans="5:5" s="357" customFormat="1">
      <c r="E794" s="861"/>
    </row>
    <row r="795" spans="5:5" s="357" customFormat="1">
      <c r="E795" s="861"/>
    </row>
    <row r="796" spans="5:5" s="357" customFormat="1">
      <c r="E796" s="861"/>
    </row>
    <row r="797" spans="5:5" s="357" customFormat="1">
      <c r="E797" s="861"/>
    </row>
    <row r="798" spans="5:5" s="357" customFormat="1">
      <c r="E798" s="861"/>
    </row>
    <row r="799" spans="5:5" s="357" customFormat="1">
      <c r="E799" s="861"/>
    </row>
    <row r="800" spans="5:5" s="357" customFormat="1">
      <c r="E800" s="861"/>
    </row>
    <row r="801" spans="5:5" s="357" customFormat="1">
      <c r="E801" s="861"/>
    </row>
    <row r="802" spans="5:5" s="357" customFormat="1">
      <c r="E802" s="861"/>
    </row>
    <row r="803" spans="5:5" s="357" customFormat="1">
      <c r="E803" s="861"/>
    </row>
    <row r="804" spans="5:5" s="357" customFormat="1">
      <c r="E804" s="861"/>
    </row>
    <row r="805" spans="5:5" s="357" customFormat="1">
      <c r="E805" s="861"/>
    </row>
    <row r="806" spans="5:5" s="357" customFormat="1">
      <c r="E806" s="861"/>
    </row>
    <row r="807" spans="5:5" s="357" customFormat="1">
      <c r="E807" s="861"/>
    </row>
    <row r="808" spans="5:5" s="357" customFormat="1">
      <c r="E808" s="861"/>
    </row>
    <row r="809" spans="5:5" s="357" customFormat="1">
      <c r="E809" s="861"/>
    </row>
    <row r="810" spans="5:5" s="357" customFormat="1">
      <c r="E810" s="861"/>
    </row>
    <row r="811" spans="5:5" s="357" customFormat="1">
      <c r="E811" s="861"/>
    </row>
    <row r="812" spans="5:5" s="357" customFormat="1">
      <c r="E812" s="861"/>
    </row>
    <row r="813" spans="5:5" s="357" customFormat="1">
      <c r="E813" s="861"/>
    </row>
    <row r="814" spans="5:5" s="357" customFormat="1">
      <c r="E814" s="861"/>
    </row>
    <row r="815" spans="5:5" s="357" customFormat="1">
      <c r="E815" s="861"/>
    </row>
    <row r="816" spans="5:5" s="357" customFormat="1">
      <c r="E816" s="861"/>
    </row>
    <row r="817" spans="5:5" s="357" customFormat="1">
      <c r="E817" s="861"/>
    </row>
    <row r="818" spans="5:5" s="357" customFormat="1">
      <c r="E818" s="861"/>
    </row>
    <row r="819" spans="5:5" s="357" customFormat="1">
      <c r="E819" s="861"/>
    </row>
    <row r="820" spans="5:5" s="357" customFormat="1">
      <c r="E820" s="861"/>
    </row>
    <row r="821" spans="5:5" s="357" customFormat="1">
      <c r="E821" s="861"/>
    </row>
    <row r="822" spans="5:5" s="357" customFormat="1">
      <c r="E822" s="861"/>
    </row>
    <row r="823" spans="5:5" s="357" customFormat="1">
      <c r="E823" s="861"/>
    </row>
    <row r="824" spans="5:5" s="357" customFormat="1">
      <c r="E824" s="861"/>
    </row>
    <row r="825" spans="5:5" s="357" customFormat="1">
      <c r="E825" s="861"/>
    </row>
    <row r="826" spans="5:5" s="357" customFormat="1">
      <c r="E826" s="861"/>
    </row>
    <row r="827" spans="5:5" s="357" customFormat="1">
      <c r="E827" s="861"/>
    </row>
    <row r="828" spans="5:5" s="357" customFormat="1">
      <c r="E828" s="861"/>
    </row>
    <row r="829" spans="5:5" s="357" customFormat="1">
      <c r="E829" s="861"/>
    </row>
    <row r="830" spans="5:5" s="357" customFormat="1">
      <c r="E830" s="861"/>
    </row>
    <row r="831" spans="5:5" s="357" customFormat="1">
      <c r="E831" s="861"/>
    </row>
    <row r="832" spans="5:5" s="357" customFormat="1">
      <c r="E832" s="861"/>
    </row>
    <row r="833" spans="5:5" s="357" customFormat="1">
      <c r="E833" s="861"/>
    </row>
    <row r="834" spans="5:5" s="357" customFormat="1">
      <c r="E834" s="861"/>
    </row>
    <row r="835" spans="5:5" s="357" customFormat="1">
      <c r="E835" s="861"/>
    </row>
    <row r="836" spans="5:5" s="357" customFormat="1">
      <c r="E836" s="861"/>
    </row>
    <row r="837" spans="5:5" s="357" customFormat="1">
      <c r="E837" s="861"/>
    </row>
    <row r="838" spans="5:5" s="357" customFormat="1">
      <c r="E838" s="861"/>
    </row>
    <row r="839" spans="5:5" s="357" customFormat="1">
      <c r="E839" s="861"/>
    </row>
    <row r="840" spans="5:5" s="357" customFormat="1">
      <c r="E840" s="861"/>
    </row>
    <row r="841" spans="5:5" s="357" customFormat="1">
      <c r="E841" s="861"/>
    </row>
    <row r="842" spans="5:5" s="357" customFormat="1">
      <c r="E842" s="861"/>
    </row>
    <row r="843" spans="5:5" s="357" customFormat="1">
      <c r="E843" s="861"/>
    </row>
    <row r="844" spans="5:5" s="357" customFormat="1">
      <c r="E844" s="861"/>
    </row>
    <row r="845" spans="5:5" s="357" customFormat="1">
      <c r="E845" s="861"/>
    </row>
    <row r="846" spans="5:5" s="357" customFormat="1">
      <c r="E846" s="861"/>
    </row>
    <row r="847" spans="5:5" s="357" customFormat="1">
      <c r="E847" s="861"/>
    </row>
    <row r="848" spans="5:5" s="357" customFormat="1">
      <c r="E848" s="861"/>
    </row>
    <row r="849" spans="5:5" s="357" customFormat="1">
      <c r="E849" s="861"/>
    </row>
    <row r="850" spans="5:5" s="357" customFormat="1">
      <c r="E850" s="861"/>
    </row>
    <row r="851" spans="5:5" s="357" customFormat="1">
      <c r="E851" s="861"/>
    </row>
    <row r="852" spans="5:5" s="357" customFormat="1">
      <c r="E852" s="861"/>
    </row>
    <row r="853" spans="5:5" s="357" customFormat="1">
      <c r="E853" s="861"/>
    </row>
    <row r="854" spans="5:5" s="357" customFormat="1">
      <c r="E854" s="861"/>
    </row>
    <row r="855" spans="5:5" s="357" customFormat="1">
      <c r="E855" s="861"/>
    </row>
    <row r="856" spans="5:5" s="357" customFormat="1">
      <c r="E856" s="861"/>
    </row>
    <row r="857" spans="5:5" s="357" customFormat="1">
      <c r="E857" s="861"/>
    </row>
    <row r="858" spans="5:5" s="357" customFormat="1">
      <c r="E858" s="861"/>
    </row>
    <row r="859" spans="5:5" s="357" customFormat="1">
      <c r="E859" s="861"/>
    </row>
    <row r="860" spans="5:5" s="357" customFormat="1">
      <c r="E860" s="861"/>
    </row>
    <row r="861" spans="5:5" s="357" customFormat="1">
      <c r="E861" s="861"/>
    </row>
    <row r="862" spans="5:5" s="357" customFormat="1">
      <c r="E862" s="861"/>
    </row>
    <row r="863" spans="5:5" s="357" customFormat="1">
      <c r="E863" s="861"/>
    </row>
    <row r="864" spans="5:5" s="357" customFormat="1">
      <c r="E864" s="861"/>
    </row>
    <row r="865" spans="5:5" s="357" customFormat="1">
      <c r="E865" s="861"/>
    </row>
    <row r="866" spans="5:5" s="357" customFormat="1">
      <c r="E866" s="861"/>
    </row>
    <row r="867" spans="5:5" s="357" customFormat="1">
      <c r="E867" s="861"/>
    </row>
    <row r="868" spans="5:5" s="357" customFormat="1">
      <c r="E868" s="861"/>
    </row>
    <row r="869" spans="5:5" s="357" customFormat="1">
      <c r="E869" s="861"/>
    </row>
    <row r="870" spans="5:5" s="357" customFormat="1">
      <c r="E870" s="861"/>
    </row>
    <row r="871" spans="5:5" s="357" customFormat="1">
      <c r="E871" s="861"/>
    </row>
    <row r="872" spans="5:5" s="357" customFormat="1">
      <c r="E872" s="861"/>
    </row>
    <row r="873" spans="5:5" s="357" customFormat="1">
      <c r="E873" s="861"/>
    </row>
    <row r="874" spans="5:5" s="357" customFormat="1">
      <c r="E874" s="861"/>
    </row>
    <row r="875" spans="5:5" s="357" customFormat="1">
      <c r="E875" s="861"/>
    </row>
    <row r="876" spans="5:5" s="357" customFormat="1">
      <c r="E876" s="861"/>
    </row>
    <row r="877" spans="5:5" s="357" customFormat="1">
      <c r="E877" s="861"/>
    </row>
    <row r="878" spans="5:5" s="357" customFormat="1">
      <c r="E878" s="861"/>
    </row>
    <row r="879" spans="5:5" s="357" customFormat="1">
      <c r="E879" s="861"/>
    </row>
    <row r="880" spans="5:5" s="357" customFormat="1">
      <c r="E880" s="861"/>
    </row>
    <row r="881" spans="5:5" s="357" customFormat="1">
      <c r="E881" s="861"/>
    </row>
    <row r="882" spans="5:5" s="357" customFormat="1">
      <c r="E882" s="861"/>
    </row>
    <row r="883" spans="5:5" s="357" customFormat="1">
      <c r="E883" s="861"/>
    </row>
    <row r="884" spans="5:5" s="357" customFormat="1">
      <c r="E884" s="861"/>
    </row>
    <row r="885" spans="5:5" s="357" customFormat="1">
      <c r="E885" s="861"/>
    </row>
    <row r="886" spans="5:5" s="357" customFormat="1">
      <c r="E886" s="861"/>
    </row>
    <row r="887" spans="5:5" s="357" customFormat="1">
      <c r="E887" s="861"/>
    </row>
    <row r="888" spans="5:5" s="357" customFormat="1">
      <c r="E888" s="861"/>
    </row>
    <row r="889" spans="5:5" s="357" customFormat="1">
      <c r="E889" s="861"/>
    </row>
    <row r="890" spans="5:5" s="357" customFormat="1">
      <c r="E890" s="861"/>
    </row>
    <row r="891" spans="5:5" s="357" customFormat="1">
      <c r="E891" s="861"/>
    </row>
    <row r="892" spans="5:5" s="357" customFormat="1">
      <c r="E892" s="861"/>
    </row>
    <row r="893" spans="5:5" s="357" customFormat="1">
      <c r="E893" s="861"/>
    </row>
    <row r="894" spans="5:5" s="357" customFormat="1">
      <c r="E894" s="861"/>
    </row>
    <row r="895" spans="5:5" s="357" customFormat="1">
      <c r="E895" s="861"/>
    </row>
    <row r="896" spans="5:5" s="357" customFormat="1">
      <c r="E896" s="861"/>
    </row>
    <row r="897" spans="5:5" s="357" customFormat="1">
      <c r="E897" s="861"/>
    </row>
    <row r="898" spans="5:5" s="357" customFormat="1">
      <c r="E898" s="861"/>
    </row>
    <row r="899" spans="5:5" s="357" customFormat="1">
      <c r="E899" s="861"/>
    </row>
    <row r="900" spans="5:5" s="357" customFormat="1">
      <c r="E900" s="861"/>
    </row>
    <row r="901" spans="5:5" s="357" customFormat="1">
      <c r="E901" s="861"/>
    </row>
    <row r="902" spans="5:5" s="357" customFormat="1">
      <c r="E902" s="861"/>
    </row>
    <row r="903" spans="5:5" s="357" customFormat="1">
      <c r="E903" s="861"/>
    </row>
    <row r="904" spans="5:5" s="357" customFormat="1">
      <c r="E904" s="861"/>
    </row>
    <row r="905" spans="5:5" s="357" customFormat="1">
      <c r="E905" s="861"/>
    </row>
    <row r="906" spans="5:5" s="357" customFormat="1">
      <c r="E906" s="861"/>
    </row>
    <row r="907" spans="5:5" s="357" customFormat="1">
      <c r="E907" s="861"/>
    </row>
    <row r="908" spans="5:5" s="357" customFormat="1">
      <c r="E908" s="861"/>
    </row>
    <row r="909" spans="5:5" s="357" customFormat="1">
      <c r="E909" s="861"/>
    </row>
    <row r="910" spans="5:5" s="357" customFormat="1">
      <c r="E910" s="861"/>
    </row>
    <row r="911" spans="5:5" s="357" customFormat="1">
      <c r="E911" s="861"/>
    </row>
    <row r="912" spans="5:5" s="357" customFormat="1">
      <c r="E912" s="861"/>
    </row>
    <row r="913" spans="5:5" s="357" customFormat="1">
      <c r="E913" s="861"/>
    </row>
    <row r="914" spans="5:5" s="357" customFormat="1">
      <c r="E914" s="861"/>
    </row>
    <row r="915" spans="5:5" s="357" customFormat="1">
      <c r="E915" s="861"/>
    </row>
    <row r="916" spans="5:5" s="357" customFormat="1">
      <c r="E916" s="861"/>
    </row>
    <row r="917" spans="5:5" s="357" customFormat="1">
      <c r="E917" s="861"/>
    </row>
    <row r="918" spans="5:5" s="357" customFormat="1">
      <c r="E918" s="861"/>
    </row>
    <row r="919" spans="5:5" s="357" customFormat="1">
      <c r="E919" s="861"/>
    </row>
    <row r="920" spans="5:5" s="357" customFormat="1">
      <c r="E920" s="861"/>
    </row>
    <row r="921" spans="5:5" s="357" customFormat="1">
      <c r="E921" s="861"/>
    </row>
    <row r="922" spans="5:5" s="357" customFormat="1">
      <c r="E922" s="861"/>
    </row>
    <row r="923" spans="5:5" s="357" customFormat="1">
      <c r="E923" s="861"/>
    </row>
    <row r="924" spans="5:5" s="357" customFormat="1">
      <c r="E924" s="861"/>
    </row>
    <row r="925" spans="5:5" s="357" customFormat="1">
      <c r="E925" s="861"/>
    </row>
    <row r="926" spans="5:5" s="357" customFormat="1">
      <c r="E926" s="861"/>
    </row>
    <row r="927" spans="5:5" s="357" customFormat="1">
      <c r="E927" s="861"/>
    </row>
    <row r="928" spans="5:5" s="357" customFormat="1">
      <c r="E928" s="861"/>
    </row>
    <row r="929" spans="5:5" s="357" customFormat="1">
      <c r="E929" s="861"/>
    </row>
    <row r="930" spans="5:5" s="357" customFormat="1">
      <c r="E930" s="861"/>
    </row>
    <row r="931" spans="5:5" s="357" customFormat="1">
      <c r="E931" s="861"/>
    </row>
    <row r="932" spans="5:5" s="357" customFormat="1">
      <c r="E932" s="861"/>
    </row>
    <row r="933" spans="5:5" s="357" customFormat="1">
      <c r="E933" s="861"/>
    </row>
    <row r="934" spans="5:5" s="357" customFormat="1">
      <c r="E934" s="861"/>
    </row>
    <row r="935" spans="5:5" s="357" customFormat="1">
      <c r="E935" s="861"/>
    </row>
    <row r="936" spans="5:5" s="357" customFormat="1">
      <c r="E936" s="861"/>
    </row>
    <row r="937" spans="5:5" s="357" customFormat="1">
      <c r="E937" s="861"/>
    </row>
    <row r="938" spans="5:5" s="357" customFormat="1">
      <c r="E938" s="861"/>
    </row>
    <row r="939" spans="5:5" s="357" customFormat="1">
      <c r="E939" s="861"/>
    </row>
    <row r="940" spans="5:5" s="357" customFormat="1">
      <c r="E940" s="861"/>
    </row>
    <row r="941" spans="5:5" s="357" customFormat="1">
      <c r="E941" s="861"/>
    </row>
    <row r="942" spans="5:5" s="357" customFormat="1">
      <c r="E942" s="861"/>
    </row>
    <row r="943" spans="5:5" s="357" customFormat="1">
      <c r="E943" s="861"/>
    </row>
    <row r="944" spans="5:5" s="357" customFormat="1">
      <c r="E944" s="861"/>
    </row>
    <row r="945" spans="5:5" s="357" customFormat="1">
      <c r="E945" s="861"/>
    </row>
    <row r="946" spans="5:5" s="357" customFormat="1">
      <c r="E946" s="861"/>
    </row>
    <row r="947" spans="5:5" s="357" customFormat="1">
      <c r="E947" s="861"/>
    </row>
    <row r="948" spans="5:5" s="357" customFormat="1">
      <c r="E948" s="861"/>
    </row>
    <row r="949" spans="5:5" s="357" customFormat="1">
      <c r="E949" s="861"/>
    </row>
    <row r="950" spans="5:5" s="357" customFormat="1">
      <c r="E950" s="861"/>
    </row>
    <row r="951" spans="5:5" s="357" customFormat="1">
      <c r="E951" s="861"/>
    </row>
    <row r="952" spans="5:5" s="357" customFormat="1">
      <c r="E952" s="861"/>
    </row>
    <row r="953" spans="5:5" s="357" customFormat="1">
      <c r="E953" s="861"/>
    </row>
    <row r="954" spans="5:5" s="357" customFormat="1">
      <c r="E954" s="861"/>
    </row>
    <row r="955" spans="5:5" s="357" customFormat="1">
      <c r="E955" s="861"/>
    </row>
    <row r="956" spans="5:5" s="357" customFormat="1">
      <c r="E956" s="861"/>
    </row>
    <row r="957" spans="5:5" s="357" customFormat="1">
      <c r="E957" s="861"/>
    </row>
    <row r="958" spans="5:5" s="357" customFormat="1">
      <c r="E958" s="861"/>
    </row>
    <row r="959" spans="5:5" s="357" customFormat="1">
      <c r="E959" s="861"/>
    </row>
    <row r="960" spans="5:5" s="357" customFormat="1">
      <c r="E960" s="861"/>
    </row>
    <row r="961" spans="5:5" s="357" customFormat="1">
      <c r="E961" s="861"/>
    </row>
    <row r="962" spans="5:5" s="357" customFormat="1">
      <c r="E962" s="861"/>
    </row>
    <row r="963" spans="5:5" s="357" customFormat="1">
      <c r="E963" s="861"/>
    </row>
    <row r="964" spans="5:5" s="357" customFormat="1">
      <c r="E964" s="861"/>
    </row>
    <row r="965" spans="5:5" s="357" customFormat="1">
      <c r="E965" s="861"/>
    </row>
    <row r="966" spans="5:5" s="357" customFormat="1">
      <c r="E966" s="861"/>
    </row>
    <row r="967" spans="5:5" s="357" customFormat="1">
      <c r="E967" s="861"/>
    </row>
    <row r="968" spans="5:5" s="357" customFormat="1">
      <c r="E968" s="861"/>
    </row>
    <row r="969" spans="5:5" s="357" customFormat="1">
      <c r="E969" s="861"/>
    </row>
    <row r="970" spans="5:5" s="357" customFormat="1">
      <c r="E970" s="861"/>
    </row>
    <row r="971" spans="5:5" s="357" customFormat="1">
      <c r="E971" s="861"/>
    </row>
    <row r="972" spans="5:5" s="357" customFormat="1">
      <c r="E972" s="861"/>
    </row>
    <row r="973" spans="5:5" s="357" customFormat="1">
      <c r="E973" s="861"/>
    </row>
    <row r="974" spans="5:5" s="357" customFormat="1">
      <c r="E974" s="861"/>
    </row>
    <row r="975" spans="5:5" s="357" customFormat="1">
      <c r="E975" s="861"/>
    </row>
    <row r="976" spans="5:5" s="357" customFormat="1">
      <c r="E976" s="861"/>
    </row>
    <row r="977" spans="5:5" s="357" customFormat="1">
      <c r="E977" s="861"/>
    </row>
    <row r="978" spans="5:5" s="357" customFormat="1">
      <c r="E978" s="861"/>
    </row>
    <row r="979" spans="5:5" s="357" customFormat="1">
      <c r="E979" s="861"/>
    </row>
    <row r="980" spans="5:5" s="357" customFormat="1">
      <c r="E980" s="861"/>
    </row>
    <row r="981" spans="5:5" s="357" customFormat="1">
      <c r="E981" s="861"/>
    </row>
    <row r="982" spans="5:5" s="357" customFormat="1">
      <c r="E982" s="861"/>
    </row>
    <row r="983" spans="5:5" s="357" customFormat="1">
      <c r="E983" s="861"/>
    </row>
    <row r="984" spans="5:5" s="357" customFormat="1">
      <c r="E984" s="861"/>
    </row>
    <row r="985" spans="5:5" s="357" customFormat="1">
      <c r="E985" s="861"/>
    </row>
    <row r="986" spans="5:5" s="357" customFormat="1">
      <c r="E986" s="861"/>
    </row>
    <row r="987" spans="5:5" s="357" customFormat="1">
      <c r="E987" s="861"/>
    </row>
    <row r="988" spans="5:5" s="357" customFormat="1">
      <c r="E988" s="861"/>
    </row>
    <row r="989" spans="5:5" s="357" customFormat="1">
      <c r="E989" s="861"/>
    </row>
    <row r="990" spans="5:5" s="357" customFormat="1">
      <c r="E990" s="861"/>
    </row>
    <row r="991" spans="5:5" s="357" customFormat="1">
      <c r="E991" s="861"/>
    </row>
    <row r="992" spans="5:5" s="357" customFormat="1">
      <c r="E992" s="861"/>
    </row>
    <row r="993" spans="5:5" s="357" customFormat="1">
      <c r="E993" s="861"/>
    </row>
    <row r="994" spans="5:5" s="357" customFormat="1">
      <c r="E994" s="861"/>
    </row>
    <row r="995" spans="5:5" s="357" customFormat="1">
      <c r="E995" s="861"/>
    </row>
    <row r="996" spans="5:5" s="357" customFormat="1">
      <c r="E996" s="861"/>
    </row>
    <row r="997" spans="5:5" s="357" customFormat="1">
      <c r="E997" s="861"/>
    </row>
    <row r="998" spans="5:5" s="357" customFormat="1">
      <c r="E998" s="861"/>
    </row>
    <row r="999" spans="5:5" s="357" customFormat="1">
      <c r="E999" s="861"/>
    </row>
    <row r="1000" spans="5:5" s="357" customFormat="1">
      <c r="E1000" s="861"/>
    </row>
    <row r="1001" spans="5:5" s="357" customFormat="1">
      <c r="E1001" s="861"/>
    </row>
    <row r="1002" spans="5:5" s="357" customFormat="1">
      <c r="E1002" s="861"/>
    </row>
    <row r="1003" spans="5:5" s="357" customFormat="1">
      <c r="E1003" s="861"/>
    </row>
    <row r="1004" spans="5:5" s="357" customFormat="1">
      <c r="E1004" s="861"/>
    </row>
    <row r="1005" spans="5:5" s="357" customFormat="1">
      <c r="E1005" s="861"/>
    </row>
    <row r="1006" spans="5:5" s="357" customFormat="1">
      <c r="E1006" s="861"/>
    </row>
    <row r="1007" spans="5:5" s="357" customFormat="1">
      <c r="E1007" s="861"/>
    </row>
    <row r="1008" spans="5:5" s="357" customFormat="1">
      <c r="E1008" s="861"/>
    </row>
    <row r="1009" spans="5:5" s="357" customFormat="1">
      <c r="E1009" s="861"/>
    </row>
    <row r="1010" spans="5:5" s="357" customFormat="1">
      <c r="E1010" s="861"/>
    </row>
    <row r="1011" spans="5:5" s="357" customFormat="1">
      <c r="E1011" s="861"/>
    </row>
    <row r="1012" spans="5:5" s="357" customFormat="1">
      <c r="E1012" s="861"/>
    </row>
    <row r="1013" spans="5:5" s="357" customFormat="1">
      <c r="E1013" s="861"/>
    </row>
    <row r="1014" spans="5:5" s="357" customFormat="1">
      <c r="E1014" s="861"/>
    </row>
    <row r="1015" spans="5:5" s="357" customFormat="1">
      <c r="E1015" s="861"/>
    </row>
    <row r="1016" spans="5:5" s="357" customFormat="1">
      <c r="E1016" s="861"/>
    </row>
    <row r="1017" spans="5:5" s="357" customFormat="1">
      <c r="E1017" s="861"/>
    </row>
    <row r="1018" spans="5:5" s="357" customFormat="1">
      <c r="E1018" s="861"/>
    </row>
    <row r="1019" spans="5:5" s="357" customFormat="1">
      <c r="E1019" s="861"/>
    </row>
    <row r="1020" spans="5:5" s="357" customFormat="1">
      <c r="E1020" s="861"/>
    </row>
    <row r="1021" spans="5:5" s="357" customFormat="1">
      <c r="E1021" s="861"/>
    </row>
    <row r="1022" spans="5:5" s="357" customFormat="1">
      <c r="E1022" s="861"/>
    </row>
    <row r="1023" spans="5:5" s="357" customFormat="1">
      <c r="E1023" s="861"/>
    </row>
    <row r="1024" spans="5:5" s="357" customFormat="1">
      <c r="E1024" s="861"/>
    </row>
    <row r="1025" spans="5:5" s="357" customFormat="1">
      <c r="E1025" s="861"/>
    </row>
    <row r="1026" spans="5:5" s="357" customFormat="1">
      <c r="E1026" s="861"/>
    </row>
    <row r="1027" spans="5:5" s="357" customFormat="1">
      <c r="E1027" s="861"/>
    </row>
    <row r="1028" spans="5:5" s="357" customFormat="1">
      <c r="E1028" s="861"/>
    </row>
    <row r="1029" spans="5:5" s="357" customFormat="1">
      <c r="E1029" s="861"/>
    </row>
    <row r="1030" spans="5:5" s="357" customFormat="1">
      <c r="E1030" s="861"/>
    </row>
    <row r="1031" spans="5:5" s="357" customFormat="1">
      <c r="E1031" s="861"/>
    </row>
    <row r="1032" spans="5:5" s="357" customFormat="1">
      <c r="E1032" s="861"/>
    </row>
    <row r="1033" spans="5:5" s="357" customFormat="1">
      <c r="E1033" s="861"/>
    </row>
    <row r="1034" spans="5:5" s="357" customFormat="1">
      <c r="E1034" s="861"/>
    </row>
    <row r="1035" spans="5:5" s="357" customFormat="1">
      <c r="E1035" s="861"/>
    </row>
    <row r="1036" spans="5:5" s="357" customFormat="1">
      <c r="E1036" s="861"/>
    </row>
    <row r="1037" spans="5:5" s="357" customFormat="1">
      <c r="E1037" s="861"/>
    </row>
    <row r="1038" spans="5:5" s="357" customFormat="1">
      <c r="E1038" s="861"/>
    </row>
    <row r="1039" spans="5:5" s="357" customFormat="1">
      <c r="E1039" s="861"/>
    </row>
    <row r="1040" spans="5:5" s="357" customFormat="1">
      <c r="E1040" s="861"/>
    </row>
    <row r="1041" spans="5:5" s="357" customFormat="1">
      <c r="E1041" s="861"/>
    </row>
    <row r="1042" spans="5:5" s="357" customFormat="1">
      <c r="E1042" s="861"/>
    </row>
    <row r="1043" spans="5:5" s="357" customFormat="1">
      <c r="E1043" s="861"/>
    </row>
    <row r="1044" spans="5:5" s="357" customFormat="1">
      <c r="E1044" s="861"/>
    </row>
    <row r="1045" spans="5:5" s="357" customFormat="1">
      <c r="E1045" s="861"/>
    </row>
    <row r="1046" spans="5:5" s="357" customFormat="1">
      <c r="E1046" s="861"/>
    </row>
    <row r="1047" spans="5:5" s="357" customFormat="1">
      <c r="E1047" s="861"/>
    </row>
    <row r="1048" spans="5:5" s="357" customFormat="1">
      <c r="E1048" s="861"/>
    </row>
    <row r="1049" spans="5:5" s="357" customFormat="1">
      <c r="E1049" s="861"/>
    </row>
    <row r="1050" spans="5:5" s="357" customFormat="1">
      <c r="E1050" s="861"/>
    </row>
    <row r="1051" spans="5:5" s="357" customFormat="1">
      <c r="E1051" s="861"/>
    </row>
    <row r="1052" spans="5:5" s="357" customFormat="1">
      <c r="E1052" s="861"/>
    </row>
    <row r="1053" spans="5:5" s="357" customFormat="1">
      <c r="E1053" s="861"/>
    </row>
    <row r="1054" spans="5:5" s="357" customFormat="1">
      <c r="E1054" s="861"/>
    </row>
    <row r="1055" spans="5:5" s="357" customFormat="1">
      <c r="E1055" s="861"/>
    </row>
    <row r="1056" spans="5:5" s="357" customFormat="1">
      <c r="E1056" s="861"/>
    </row>
    <row r="1057" spans="5:5" s="357" customFormat="1">
      <c r="E1057" s="861"/>
    </row>
    <row r="1058" spans="5:5" s="357" customFormat="1">
      <c r="E1058" s="861"/>
    </row>
    <row r="1059" spans="5:5" s="357" customFormat="1">
      <c r="E1059" s="861"/>
    </row>
    <row r="1060" spans="5:5" s="357" customFormat="1">
      <c r="E1060" s="861"/>
    </row>
    <row r="1061" spans="5:5" s="357" customFormat="1">
      <c r="E1061" s="861"/>
    </row>
    <row r="1062" spans="5:5" s="357" customFormat="1">
      <c r="E1062" s="861"/>
    </row>
    <row r="1063" spans="5:5" s="357" customFormat="1">
      <c r="E1063" s="861"/>
    </row>
    <row r="1064" spans="5:5" s="357" customFormat="1">
      <c r="E1064" s="861"/>
    </row>
    <row r="1065" spans="5:5" s="357" customFormat="1">
      <c r="E1065" s="861"/>
    </row>
    <row r="1066" spans="5:5" s="357" customFormat="1">
      <c r="E1066" s="861"/>
    </row>
    <row r="1067" spans="5:5" s="357" customFormat="1">
      <c r="E1067" s="861"/>
    </row>
    <row r="1068" spans="5:5" s="357" customFormat="1">
      <c r="E1068" s="861"/>
    </row>
    <row r="1069" spans="5:5" s="357" customFormat="1">
      <c r="E1069" s="861"/>
    </row>
    <row r="1070" spans="5:5" s="357" customFormat="1">
      <c r="E1070" s="861"/>
    </row>
    <row r="1071" spans="5:5" s="357" customFormat="1">
      <c r="E1071" s="861"/>
    </row>
    <row r="1072" spans="5:5" s="357" customFormat="1">
      <c r="E1072" s="861"/>
    </row>
    <row r="1073" spans="5:5" s="357" customFormat="1">
      <c r="E1073" s="861"/>
    </row>
    <row r="1074" spans="5:5" s="357" customFormat="1">
      <c r="E1074" s="861"/>
    </row>
    <row r="1075" spans="5:5" s="357" customFormat="1">
      <c r="E1075" s="861"/>
    </row>
    <row r="1076" spans="5:5" s="357" customFormat="1">
      <c r="E1076" s="861"/>
    </row>
    <row r="1077" spans="5:5" s="357" customFormat="1">
      <c r="E1077" s="861"/>
    </row>
    <row r="1078" spans="5:5" s="357" customFormat="1">
      <c r="E1078" s="861"/>
    </row>
    <row r="1079" spans="5:5" s="357" customFormat="1">
      <c r="E1079" s="861"/>
    </row>
    <row r="1080" spans="5:5" s="357" customFormat="1">
      <c r="E1080" s="861"/>
    </row>
    <row r="1081" spans="5:5" s="357" customFormat="1">
      <c r="E1081" s="861"/>
    </row>
    <row r="1082" spans="5:5" s="357" customFormat="1">
      <c r="E1082" s="861"/>
    </row>
    <row r="1083" spans="5:5" s="357" customFormat="1">
      <c r="E1083" s="861"/>
    </row>
    <row r="1084" spans="5:5" s="357" customFormat="1">
      <c r="E1084" s="861"/>
    </row>
    <row r="1085" spans="5:5" s="357" customFormat="1">
      <c r="E1085" s="861"/>
    </row>
    <row r="1086" spans="5:5" s="357" customFormat="1">
      <c r="E1086" s="861"/>
    </row>
    <row r="1087" spans="5:5" s="357" customFormat="1">
      <c r="E1087" s="861"/>
    </row>
    <row r="1088" spans="5:5" s="357" customFormat="1">
      <c r="E1088" s="861"/>
    </row>
    <row r="1089" spans="5:5" s="357" customFormat="1">
      <c r="E1089" s="861"/>
    </row>
    <row r="1090" spans="5:5" s="357" customFormat="1">
      <c r="E1090" s="861"/>
    </row>
    <row r="1091" spans="5:5" s="357" customFormat="1">
      <c r="E1091" s="861"/>
    </row>
    <row r="1092" spans="5:5" s="357" customFormat="1">
      <c r="E1092" s="861"/>
    </row>
    <row r="1093" spans="5:5" s="357" customFormat="1">
      <c r="E1093" s="861"/>
    </row>
    <row r="1094" spans="5:5" s="357" customFormat="1">
      <c r="E1094" s="861"/>
    </row>
    <row r="1095" spans="5:5" s="357" customFormat="1">
      <c r="E1095" s="861"/>
    </row>
    <row r="1096" spans="5:5" s="357" customFormat="1">
      <c r="E1096" s="861"/>
    </row>
    <row r="1097" spans="5:5" s="357" customFormat="1">
      <c r="E1097" s="861"/>
    </row>
    <row r="1098" spans="5:5" s="357" customFormat="1">
      <c r="E1098" s="861"/>
    </row>
    <row r="1099" spans="5:5" s="357" customFormat="1">
      <c r="E1099" s="861"/>
    </row>
    <row r="1100" spans="5:5" s="357" customFormat="1">
      <c r="E1100" s="861"/>
    </row>
    <row r="1101" spans="5:5" s="357" customFormat="1">
      <c r="E1101" s="861"/>
    </row>
    <row r="1102" spans="5:5" s="357" customFormat="1">
      <c r="E1102" s="861"/>
    </row>
    <row r="1103" spans="5:5" s="357" customFormat="1">
      <c r="E1103" s="861"/>
    </row>
    <row r="1104" spans="5:5" s="357" customFormat="1">
      <c r="E1104" s="861"/>
    </row>
    <row r="1105" spans="5:5" s="357" customFormat="1">
      <c r="E1105" s="861"/>
    </row>
    <row r="1106" spans="5:5" s="357" customFormat="1">
      <c r="E1106" s="861"/>
    </row>
    <row r="1107" spans="5:5" s="357" customFormat="1">
      <c r="E1107" s="861"/>
    </row>
    <row r="1108" spans="5:5" s="357" customFormat="1">
      <c r="E1108" s="861"/>
    </row>
    <row r="1109" spans="5:5" s="357" customFormat="1">
      <c r="E1109" s="861"/>
    </row>
    <row r="1110" spans="5:5" s="357" customFormat="1">
      <c r="E1110" s="861"/>
    </row>
    <row r="1111" spans="5:5" s="357" customFormat="1">
      <c r="E1111" s="861"/>
    </row>
    <row r="1112" spans="5:5" s="357" customFormat="1">
      <c r="E1112" s="861"/>
    </row>
    <row r="1113" spans="5:5" s="357" customFormat="1">
      <c r="E1113" s="861"/>
    </row>
    <row r="1114" spans="5:5" s="357" customFormat="1">
      <c r="E1114" s="861"/>
    </row>
    <row r="1115" spans="5:5" s="357" customFormat="1">
      <c r="E1115" s="861"/>
    </row>
    <row r="1116" spans="5:5" s="357" customFormat="1">
      <c r="E1116" s="861"/>
    </row>
    <row r="1117" spans="5:5" s="357" customFormat="1">
      <c r="E1117" s="861"/>
    </row>
    <row r="1118" spans="5:5" s="357" customFormat="1">
      <c r="E1118" s="861"/>
    </row>
    <row r="1119" spans="5:5" s="357" customFormat="1">
      <c r="E1119" s="861"/>
    </row>
    <row r="1120" spans="5:5" s="357" customFormat="1">
      <c r="E1120" s="861"/>
    </row>
    <row r="1121" spans="5:5" s="357" customFormat="1">
      <c r="E1121" s="861"/>
    </row>
    <row r="1122" spans="5:5" s="357" customFormat="1">
      <c r="E1122" s="861"/>
    </row>
    <row r="1123" spans="5:5" s="357" customFormat="1">
      <c r="E1123" s="861"/>
    </row>
    <row r="1124" spans="5:5" s="357" customFormat="1">
      <c r="E1124" s="861"/>
    </row>
    <row r="1125" spans="5:5" s="357" customFormat="1">
      <c r="E1125" s="861"/>
    </row>
    <row r="1126" spans="5:5" s="357" customFormat="1">
      <c r="E1126" s="861"/>
    </row>
    <row r="1127" spans="5:5" s="357" customFormat="1">
      <c r="E1127" s="861"/>
    </row>
    <row r="1128" spans="5:5" s="357" customFormat="1">
      <c r="E1128" s="861"/>
    </row>
    <row r="1129" spans="5:5" s="357" customFormat="1">
      <c r="E1129" s="861"/>
    </row>
    <row r="1130" spans="5:5" s="357" customFormat="1">
      <c r="E1130" s="861"/>
    </row>
    <row r="1131" spans="5:5" s="357" customFormat="1">
      <c r="E1131" s="861"/>
    </row>
    <row r="1132" spans="5:5" s="357" customFormat="1">
      <c r="E1132" s="861"/>
    </row>
    <row r="1133" spans="5:5" s="357" customFormat="1">
      <c r="E1133" s="861"/>
    </row>
    <row r="1134" spans="5:5" s="357" customFormat="1">
      <c r="E1134" s="861"/>
    </row>
    <row r="1135" spans="5:5" s="357" customFormat="1">
      <c r="E1135" s="861"/>
    </row>
    <row r="1136" spans="5:5" s="357" customFormat="1">
      <c r="E1136" s="861"/>
    </row>
    <row r="1137" spans="5:5" s="357" customFormat="1">
      <c r="E1137" s="861"/>
    </row>
    <row r="1138" spans="5:5" s="357" customFormat="1">
      <c r="E1138" s="861"/>
    </row>
    <row r="1139" spans="5:5" s="357" customFormat="1">
      <c r="E1139" s="861"/>
    </row>
    <row r="1140" spans="5:5" s="357" customFormat="1">
      <c r="E1140" s="861"/>
    </row>
    <row r="1141" spans="5:5" s="357" customFormat="1">
      <c r="E1141" s="861"/>
    </row>
    <row r="1142" spans="5:5" s="357" customFormat="1">
      <c r="E1142" s="861"/>
    </row>
    <row r="1143" spans="5:5" s="357" customFormat="1">
      <c r="E1143" s="861"/>
    </row>
    <row r="1144" spans="5:5" s="357" customFormat="1">
      <c r="E1144" s="861"/>
    </row>
    <row r="1145" spans="5:5" s="357" customFormat="1">
      <c r="E1145" s="861"/>
    </row>
    <row r="1146" spans="5:5" s="357" customFormat="1">
      <c r="E1146" s="861"/>
    </row>
    <row r="1147" spans="5:5" s="357" customFormat="1">
      <c r="E1147" s="861"/>
    </row>
    <row r="1148" spans="5:5" s="357" customFormat="1">
      <c r="E1148" s="861"/>
    </row>
    <row r="1149" spans="5:5" s="357" customFormat="1">
      <c r="E1149" s="861"/>
    </row>
    <row r="1150" spans="5:5" s="357" customFormat="1">
      <c r="E1150" s="861"/>
    </row>
    <row r="1151" spans="5:5" s="357" customFormat="1">
      <c r="E1151" s="861"/>
    </row>
    <row r="1152" spans="5:5" s="357" customFormat="1">
      <c r="E1152" s="861"/>
    </row>
    <row r="1153" spans="5:5" s="357" customFormat="1">
      <c r="E1153" s="861"/>
    </row>
    <row r="1154" spans="5:5" s="357" customFormat="1">
      <c r="E1154" s="861"/>
    </row>
    <row r="1155" spans="5:5" s="357" customFormat="1">
      <c r="E1155" s="861"/>
    </row>
    <row r="1156" spans="5:5" s="357" customFormat="1">
      <c r="E1156" s="861"/>
    </row>
    <row r="1157" spans="5:5" s="357" customFormat="1">
      <c r="E1157" s="861"/>
    </row>
    <row r="1158" spans="5:5" s="357" customFormat="1">
      <c r="E1158" s="861"/>
    </row>
    <row r="1159" spans="5:5" s="357" customFormat="1">
      <c r="E1159" s="861"/>
    </row>
    <row r="1160" spans="5:5" s="357" customFormat="1">
      <c r="E1160" s="861"/>
    </row>
    <row r="1161" spans="5:5" s="357" customFormat="1">
      <c r="E1161" s="861"/>
    </row>
    <row r="1162" spans="5:5" s="357" customFormat="1">
      <c r="E1162" s="861"/>
    </row>
    <row r="1163" spans="5:5" s="357" customFormat="1">
      <c r="E1163" s="861"/>
    </row>
    <row r="1164" spans="5:5" s="357" customFormat="1">
      <c r="E1164" s="861"/>
    </row>
    <row r="1165" spans="5:5" s="357" customFormat="1">
      <c r="E1165" s="861"/>
    </row>
    <row r="1166" spans="5:5" s="357" customFormat="1">
      <c r="E1166" s="861"/>
    </row>
    <row r="1167" spans="5:5" s="357" customFormat="1">
      <c r="E1167" s="861"/>
    </row>
    <row r="1168" spans="5:5" s="357" customFormat="1">
      <c r="E1168" s="861"/>
    </row>
    <row r="1169" spans="5:5" s="357" customFormat="1">
      <c r="E1169" s="861"/>
    </row>
    <row r="1170" spans="5:5" s="357" customFormat="1">
      <c r="E1170" s="861"/>
    </row>
    <row r="1171" spans="5:5" s="357" customFormat="1">
      <c r="E1171" s="861"/>
    </row>
    <row r="1172" spans="5:5" s="357" customFormat="1">
      <c r="E1172" s="861"/>
    </row>
    <row r="1173" spans="5:5" s="357" customFormat="1">
      <c r="E1173" s="861"/>
    </row>
    <row r="1174" spans="5:5" s="357" customFormat="1">
      <c r="E1174" s="861"/>
    </row>
    <row r="1175" spans="5:5" s="357" customFormat="1">
      <c r="E1175" s="861"/>
    </row>
    <row r="1176" spans="5:5" s="357" customFormat="1">
      <c r="E1176" s="861"/>
    </row>
    <row r="1177" spans="5:5" s="357" customFormat="1">
      <c r="E1177" s="861"/>
    </row>
    <row r="1178" spans="5:5" s="357" customFormat="1">
      <c r="E1178" s="861"/>
    </row>
    <row r="1179" spans="5:5" s="357" customFormat="1">
      <c r="E1179" s="861"/>
    </row>
    <row r="1180" spans="5:5" s="357" customFormat="1">
      <c r="E1180" s="861"/>
    </row>
    <row r="1181" spans="5:5" s="357" customFormat="1">
      <c r="E1181" s="861"/>
    </row>
    <row r="1182" spans="5:5" s="357" customFormat="1">
      <c r="E1182" s="861"/>
    </row>
    <row r="1183" spans="5:5" s="357" customFormat="1">
      <c r="E1183" s="861"/>
    </row>
    <row r="1184" spans="5:5" s="357" customFormat="1">
      <c r="E1184" s="861"/>
    </row>
    <row r="1185" spans="5:5" s="357" customFormat="1">
      <c r="E1185" s="861"/>
    </row>
    <row r="1186" spans="5:5" s="357" customFormat="1">
      <c r="E1186" s="861"/>
    </row>
    <row r="1187" spans="5:5" s="357" customFormat="1">
      <c r="E1187" s="861"/>
    </row>
    <row r="1188" spans="5:5" s="357" customFormat="1">
      <c r="E1188" s="861"/>
    </row>
    <row r="1189" spans="5:5" s="357" customFormat="1">
      <c r="E1189" s="861"/>
    </row>
    <row r="1190" spans="5:5" s="357" customFormat="1">
      <c r="E1190" s="861"/>
    </row>
    <row r="1191" spans="5:5" s="357" customFormat="1">
      <c r="E1191" s="861"/>
    </row>
    <row r="1192" spans="5:5" s="357" customFormat="1">
      <c r="E1192" s="861"/>
    </row>
    <row r="1193" spans="5:5" s="357" customFormat="1">
      <c r="E1193" s="861"/>
    </row>
    <row r="1194" spans="5:5" s="357" customFormat="1">
      <c r="E1194" s="861"/>
    </row>
    <row r="1195" spans="5:5" s="357" customFormat="1">
      <c r="E1195" s="861"/>
    </row>
    <row r="1196" spans="5:5" s="357" customFormat="1">
      <c r="E1196" s="861"/>
    </row>
    <row r="1197" spans="5:5" s="357" customFormat="1">
      <c r="E1197" s="861"/>
    </row>
    <row r="1198" spans="5:5" s="357" customFormat="1">
      <c r="E1198" s="861"/>
    </row>
    <row r="1199" spans="5:5" s="357" customFormat="1">
      <c r="E1199" s="861"/>
    </row>
    <row r="1200" spans="5:5" s="357" customFormat="1">
      <c r="E1200" s="861"/>
    </row>
    <row r="1201" spans="5:5" s="357" customFormat="1">
      <c r="E1201" s="861"/>
    </row>
    <row r="1202" spans="5:5" s="357" customFormat="1">
      <c r="E1202" s="861"/>
    </row>
    <row r="1203" spans="5:5" s="357" customFormat="1">
      <c r="E1203" s="861"/>
    </row>
    <row r="1204" spans="5:5" s="357" customFormat="1">
      <c r="E1204" s="861"/>
    </row>
    <row r="1205" spans="5:5" s="357" customFormat="1">
      <c r="E1205" s="861"/>
    </row>
    <row r="1206" spans="5:5" s="357" customFormat="1">
      <c r="E1206" s="861"/>
    </row>
    <row r="1207" spans="5:5" s="357" customFormat="1">
      <c r="E1207" s="861"/>
    </row>
    <row r="1208" spans="5:5" s="357" customFormat="1">
      <c r="E1208" s="861"/>
    </row>
    <row r="1209" spans="5:5" s="357" customFormat="1">
      <c r="E1209" s="861"/>
    </row>
    <row r="1210" spans="5:5" s="357" customFormat="1">
      <c r="E1210" s="861"/>
    </row>
    <row r="1211" spans="5:5" s="357" customFormat="1">
      <c r="E1211" s="861"/>
    </row>
    <row r="1212" spans="5:5" s="357" customFormat="1">
      <c r="E1212" s="861"/>
    </row>
    <row r="1213" spans="5:5" s="357" customFormat="1">
      <c r="E1213" s="861"/>
    </row>
    <row r="1214" spans="5:5" s="357" customFormat="1">
      <c r="E1214" s="861"/>
    </row>
    <row r="1215" spans="5:5" s="357" customFormat="1">
      <c r="E1215" s="861"/>
    </row>
    <row r="1216" spans="5:5" s="357" customFormat="1">
      <c r="E1216" s="861"/>
    </row>
    <row r="1217" spans="5:5" s="357" customFormat="1">
      <c r="E1217" s="861"/>
    </row>
    <row r="1218" spans="5:5" s="357" customFormat="1">
      <c r="E1218" s="861"/>
    </row>
    <row r="1219" spans="5:5" s="357" customFormat="1">
      <c r="E1219" s="861"/>
    </row>
    <row r="1220" spans="5:5" s="357" customFormat="1">
      <c r="E1220" s="861"/>
    </row>
    <row r="1221" spans="5:5" s="357" customFormat="1">
      <c r="E1221" s="861"/>
    </row>
    <row r="1222" spans="5:5" s="357" customFormat="1">
      <c r="E1222" s="861"/>
    </row>
    <row r="1223" spans="5:5" s="357" customFormat="1">
      <c r="E1223" s="861"/>
    </row>
    <row r="1224" spans="5:5" s="357" customFormat="1">
      <c r="E1224" s="861"/>
    </row>
    <row r="1225" spans="5:5" s="357" customFormat="1">
      <c r="E1225" s="861"/>
    </row>
    <row r="1226" spans="5:5" s="357" customFormat="1">
      <c r="E1226" s="861"/>
    </row>
    <row r="1227" spans="5:5" s="357" customFormat="1">
      <c r="E1227" s="861"/>
    </row>
    <row r="1228" spans="5:5" s="357" customFormat="1">
      <c r="E1228" s="861"/>
    </row>
    <row r="1229" spans="5:5" s="357" customFormat="1">
      <c r="E1229" s="861"/>
    </row>
    <row r="1230" spans="5:5" s="357" customFormat="1">
      <c r="E1230" s="861"/>
    </row>
    <row r="1231" spans="5:5" s="357" customFormat="1">
      <c r="E1231" s="861"/>
    </row>
    <row r="1232" spans="5:5" s="357" customFormat="1">
      <c r="E1232" s="861"/>
    </row>
    <row r="1233" spans="5:5" s="357" customFormat="1">
      <c r="E1233" s="861"/>
    </row>
    <row r="1234" spans="5:5" s="357" customFormat="1">
      <c r="E1234" s="861"/>
    </row>
    <row r="1235" spans="5:5" s="357" customFormat="1">
      <c r="E1235" s="861"/>
    </row>
    <row r="1236" spans="5:5" s="357" customFormat="1">
      <c r="E1236" s="861"/>
    </row>
    <row r="1237" spans="5:5" s="357" customFormat="1">
      <c r="E1237" s="861"/>
    </row>
    <row r="1238" spans="5:5" s="357" customFormat="1">
      <c r="E1238" s="861"/>
    </row>
    <row r="1239" spans="5:5" s="357" customFormat="1">
      <c r="E1239" s="861"/>
    </row>
    <row r="1240" spans="5:5" s="357" customFormat="1">
      <c r="E1240" s="861"/>
    </row>
    <row r="1241" spans="5:5" s="357" customFormat="1">
      <c r="E1241" s="861"/>
    </row>
    <row r="1242" spans="5:5" s="357" customFormat="1">
      <c r="E1242" s="861"/>
    </row>
    <row r="1243" spans="5:5" s="357" customFormat="1">
      <c r="E1243" s="861"/>
    </row>
    <row r="1244" spans="5:5" s="357" customFormat="1">
      <c r="E1244" s="861"/>
    </row>
    <row r="1245" spans="5:5" s="357" customFormat="1">
      <c r="E1245" s="861"/>
    </row>
    <row r="1246" spans="5:5" s="357" customFormat="1">
      <c r="E1246" s="861"/>
    </row>
    <row r="1247" spans="5:5" s="357" customFormat="1">
      <c r="E1247" s="861"/>
    </row>
    <row r="1248" spans="5:5" s="357" customFormat="1">
      <c r="E1248" s="861"/>
    </row>
    <row r="1249" spans="5:5" s="357" customFormat="1">
      <c r="E1249" s="861"/>
    </row>
    <row r="1250" spans="5:5" s="357" customFormat="1">
      <c r="E1250" s="861"/>
    </row>
    <row r="1251" spans="5:5" s="357" customFormat="1">
      <c r="E1251" s="861"/>
    </row>
    <row r="1252" spans="5:5" s="357" customFormat="1">
      <c r="E1252" s="861"/>
    </row>
    <row r="1253" spans="5:5" s="357" customFormat="1">
      <c r="E1253" s="861"/>
    </row>
    <row r="1254" spans="5:5" s="357" customFormat="1">
      <c r="E1254" s="861"/>
    </row>
    <row r="1255" spans="5:5" s="357" customFormat="1">
      <c r="E1255" s="861"/>
    </row>
    <row r="1256" spans="5:5" s="357" customFormat="1">
      <c r="E1256" s="861"/>
    </row>
    <row r="1257" spans="5:5" s="357" customFormat="1">
      <c r="E1257" s="861"/>
    </row>
    <row r="1258" spans="5:5" s="357" customFormat="1">
      <c r="E1258" s="861"/>
    </row>
    <row r="1259" spans="5:5" s="357" customFormat="1">
      <c r="E1259" s="861"/>
    </row>
    <row r="1260" spans="5:5" s="357" customFormat="1">
      <c r="E1260" s="861"/>
    </row>
    <row r="1261" spans="5:5" s="357" customFormat="1">
      <c r="E1261" s="861"/>
    </row>
    <row r="1262" spans="5:5" s="357" customFormat="1">
      <c r="E1262" s="861"/>
    </row>
    <row r="1263" spans="5:5" s="357" customFormat="1">
      <c r="E1263" s="861"/>
    </row>
    <row r="1264" spans="5:5" s="357" customFormat="1">
      <c r="E1264" s="861"/>
    </row>
    <row r="1265" spans="5:5" s="357" customFormat="1">
      <c r="E1265" s="861"/>
    </row>
    <row r="1266" spans="5:5" s="357" customFormat="1">
      <c r="E1266" s="861"/>
    </row>
    <row r="1267" spans="5:5" s="357" customFormat="1">
      <c r="E1267" s="861"/>
    </row>
    <row r="1268" spans="5:5" s="357" customFormat="1">
      <c r="E1268" s="861"/>
    </row>
    <row r="1269" spans="5:5" s="357" customFormat="1">
      <c r="E1269" s="861"/>
    </row>
    <row r="1270" spans="5:5" s="357" customFormat="1">
      <c r="E1270" s="861"/>
    </row>
    <row r="1271" spans="5:5" s="357" customFormat="1">
      <c r="E1271" s="861"/>
    </row>
    <row r="1272" spans="5:5" s="357" customFormat="1">
      <c r="E1272" s="861"/>
    </row>
    <row r="1273" spans="5:5" s="357" customFormat="1">
      <c r="E1273" s="861"/>
    </row>
    <row r="1274" spans="5:5" s="357" customFormat="1">
      <c r="E1274" s="861"/>
    </row>
    <row r="1275" spans="5:5" s="357" customFormat="1">
      <c r="E1275" s="861"/>
    </row>
    <row r="1276" spans="5:5" s="357" customFormat="1">
      <c r="E1276" s="861"/>
    </row>
    <row r="1277" spans="5:5" s="357" customFormat="1">
      <c r="E1277" s="861"/>
    </row>
    <row r="1278" spans="5:5" s="357" customFormat="1">
      <c r="E1278" s="861"/>
    </row>
    <row r="1279" spans="5:5" s="357" customFormat="1">
      <c r="E1279" s="861"/>
    </row>
    <row r="1280" spans="5:5" s="357" customFormat="1">
      <c r="E1280" s="861"/>
    </row>
    <row r="1281" spans="5:5" s="357" customFormat="1">
      <c r="E1281" s="861"/>
    </row>
    <row r="1282" spans="5:5" s="357" customFormat="1">
      <c r="E1282" s="861"/>
    </row>
    <row r="1283" spans="5:5" s="357" customFormat="1">
      <c r="E1283" s="861"/>
    </row>
    <row r="1284" spans="5:5" s="357" customFormat="1">
      <c r="E1284" s="861"/>
    </row>
    <row r="1285" spans="5:5" s="357" customFormat="1">
      <c r="E1285" s="861"/>
    </row>
    <row r="1286" spans="5:5" s="357" customFormat="1">
      <c r="E1286" s="861"/>
    </row>
    <row r="1287" spans="5:5" s="357" customFormat="1">
      <c r="E1287" s="861"/>
    </row>
    <row r="1288" spans="5:5" s="357" customFormat="1">
      <c r="E1288" s="861"/>
    </row>
    <row r="1289" spans="5:5" s="357" customFormat="1">
      <c r="E1289" s="861"/>
    </row>
    <row r="1290" spans="5:5" s="357" customFormat="1">
      <c r="E1290" s="861"/>
    </row>
    <row r="1291" spans="5:5" s="357" customFormat="1">
      <c r="E1291" s="861"/>
    </row>
    <row r="1292" spans="5:5" s="357" customFormat="1">
      <c r="E1292" s="861"/>
    </row>
    <row r="1293" spans="5:5" s="357" customFormat="1">
      <c r="E1293" s="861"/>
    </row>
    <row r="1294" spans="5:5" s="357" customFormat="1">
      <c r="E1294" s="861"/>
    </row>
    <row r="1295" spans="5:5" s="357" customFormat="1">
      <c r="E1295" s="861"/>
    </row>
    <row r="1296" spans="5:5" s="357" customFormat="1">
      <c r="E1296" s="861"/>
    </row>
    <row r="1297" spans="5:5" s="357" customFormat="1">
      <c r="E1297" s="861"/>
    </row>
    <row r="1298" spans="5:5" s="357" customFormat="1">
      <c r="E1298" s="861"/>
    </row>
    <row r="1299" spans="5:5" s="357" customFormat="1">
      <c r="E1299" s="861"/>
    </row>
    <row r="1300" spans="5:5" s="357" customFormat="1">
      <c r="E1300" s="861"/>
    </row>
    <row r="1301" spans="5:5" s="357" customFormat="1">
      <c r="E1301" s="861"/>
    </row>
    <row r="1302" spans="5:5" s="357" customFormat="1">
      <c r="E1302" s="861"/>
    </row>
    <row r="1303" spans="5:5" s="357" customFormat="1">
      <c r="E1303" s="861"/>
    </row>
    <row r="1304" spans="5:5" s="357" customFormat="1">
      <c r="E1304" s="861"/>
    </row>
    <row r="1305" spans="5:5" s="357" customFormat="1">
      <c r="E1305" s="861"/>
    </row>
    <row r="1306" spans="5:5" s="357" customFormat="1">
      <c r="E1306" s="861"/>
    </row>
    <row r="1307" spans="5:5" s="357" customFormat="1">
      <c r="E1307" s="861"/>
    </row>
    <row r="1308" spans="5:5" s="357" customFormat="1">
      <c r="E1308" s="861"/>
    </row>
    <row r="1309" spans="5:5" s="357" customFormat="1">
      <c r="E1309" s="861"/>
    </row>
    <row r="1310" spans="5:5" s="357" customFormat="1">
      <c r="E1310" s="861"/>
    </row>
    <row r="1311" spans="5:5" s="357" customFormat="1">
      <c r="E1311" s="861"/>
    </row>
    <row r="1312" spans="5:5" s="357" customFormat="1">
      <c r="E1312" s="861"/>
    </row>
    <row r="1313" spans="5:5" s="357" customFormat="1">
      <c r="E1313" s="861"/>
    </row>
    <row r="1314" spans="5:5" s="357" customFormat="1">
      <c r="E1314" s="861"/>
    </row>
    <row r="1315" spans="5:5" s="357" customFormat="1">
      <c r="E1315" s="861"/>
    </row>
    <row r="1316" spans="5:5" s="357" customFormat="1">
      <c r="E1316" s="861"/>
    </row>
    <row r="1317" spans="5:5" s="357" customFormat="1">
      <c r="E1317" s="861"/>
    </row>
    <row r="1318" spans="5:5" s="357" customFormat="1">
      <c r="E1318" s="861"/>
    </row>
    <row r="1319" spans="5:5" s="357" customFormat="1">
      <c r="E1319" s="861"/>
    </row>
    <row r="1320" spans="5:5" s="357" customFormat="1">
      <c r="E1320" s="861"/>
    </row>
    <row r="1321" spans="5:5" s="357" customFormat="1">
      <c r="E1321" s="861"/>
    </row>
    <row r="1322" spans="5:5" s="357" customFormat="1">
      <c r="E1322" s="861"/>
    </row>
    <row r="1323" spans="5:5" s="357" customFormat="1">
      <c r="E1323" s="861"/>
    </row>
    <row r="1324" spans="5:5" s="357" customFormat="1">
      <c r="E1324" s="861"/>
    </row>
    <row r="1325" spans="5:5" s="357" customFormat="1">
      <c r="E1325" s="861"/>
    </row>
    <row r="1326" spans="5:5" s="357" customFormat="1">
      <c r="E1326" s="861"/>
    </row>
    <row r="1327" spans="5:5" s="357" customFormat="1">
      <c r="E1327" s="861"/>
    </row>
    <row r="1328" spans="5:5" s="357" customFormat="1">
      <c r="E1328" s="861"/>
    </row>
    <row r="1329" spans="5:5" s="357" customFormat="1">
      <c r="E1329" s="861"/>
    </row>
    <row r="1330" spans="5:5" s="357" customFormat="1">
      <c r="E1330" s="861"/>
    </row>
    <row r="1331" spans="5:5" s="357" customFormat="1">
      <c r="E1331" s="861"/>
    </row>
    <row r="1332" spans="5:5" s="357" customFormat="1">
      <c r="E1332" s="861"/>
    </row>
    <row r="1333" spans="5:5" s="357" customFormat="1">
      <c r="E1333" s="861"/>
    </row>
    <row r="1334" spans="5:5" s="357" customFormat="1">
      <c r="E1334" s="861"/>
    </row>
    <row r="1335" spans="5:5" s="357" customFormat="1">
      <c r="E1335" s="861"/>
    </row>
    <row r="1336" spans="5:5" s="357" customFormat="1">
      <c r="E1336" s="861"/>
    </row>
    <row r="1337" spans="5:5" s="357" customFormat="1">
      <c r="E1337" s="861"/>
    </row>
    <row r="1338" spans="5:5" s="357" customFormat="1">
      <c r="E1338" s="861"/>
    </row>
    <row r="1339" spans="5:5" s="357" customFormat="1">
      <c r="E1339" s="861"/>
    </row>
    <row r="1340" spans="5:5" s="357" customFormat="1">
      <c r="E1340" s="861"/>
    </row>
    <row r="1341" spans="5:5" s="357" customFormat="1">
      <c r="E1341" s="861"/>
    </row>
    <row r="1342" spans="5:5" s="357" customFormat="1">
      <c r="E1342" s="861"/>
    </row>
    <row r="1343" spans="5:5" s="357" customFormat="1">
      <c r="E1343" s="861"/>
    </row>
    <row r="1344" spans="5:5" s="357" customFormat="1">
      <c r="E1344" s="861"/>
    </row>
    <row r="1345" spans="5:5" s="357" customFormat="1">
      <c r="E1345" s="861"/>
    </row>
    <row r="1346" spans="5:5" s="357" customFormat="1">
      <c r="E1346" s="861"/>
    </row>
    <row r="1347" spans="5:5" s="357" customFormat="1">
      <c r="E1347" s="861"/>
    </row>
    <row r="1348" spans="5:5" s="357" customFormat="1">
      <c r="E1348" s="861"/>
    </row>
    <row r="1349" spans="5:5" s="357" customFormat="1">
      <c r="E1349" s="861"/>
    </row>
    <row r="1350" spans="5:5" s="357" customFormat="1">
      <c r="E1350" s="861"/>
    </row>
    <row r="1351" spans="5:5" s="357" customFormat="1">
      <c r="E1351" s="861"/>
    </row>
    <row r="1352" spans="5:5" s="357" customFormat="1">
      <c r="E1352" s="861"/>
    </row>
    <row r="1353" spans="5:5" s="357" customFormat="1">
      <c r="E1353" s="861"/>
    </row>
    <row r="1354" spans="5:5" s="357" customFormat="1">
      <c r="E1354" s="861"/>
    </row>
    <row r="1355" spans="5:5" s="357" customFormat="1">
      <c r="E1355" s="861"/>
    </row>
    <row r="1356" spans="5:5" s="357" customFormat="1">
      <c r="E1356" s="861"/>
    </row>
    <row r="1357" spans="5:5" s="357" customFormat="1">
      <c r="E1357" s="861"/>
    </row>
    <row r="1358" spans="5:5" s="357" customFormat="1">
      <c r="E1358" s="861"/>
    </row>
    <row r="1359" spans="5:5" s="357" customFormat="1">
      <c r="E1359" s="861"/>
    </row>
    <row r="1360" spans="5:5" s="357" customFormat="1">
      <c r="E1360" s="861"/>
    </row>
    <row r="1361" spans="5:5" s="357" customFormat="1">
      <c r="E1361" s="861"/>
    </row>
    <row r="1362" spans="5:5" s="357" customFormat="1">
      <c r="E1362" s="861"/>
    </row>
    <row r="1363" spans="5:5" s="357" customFormat="1">
      <c r="E1363" s="861"/>
    </row>
    <row r="1364" spans="5:5" s="357" customFormat="1">
      <c r="E1364" s="861"/>
    </row>
    <row r="1365" spans="5:5" s="357" customFormat="1">
      <c r="E1365" s="861"/>
    </row>
    <row r="1366" spans="5:5" s="357" customFormat="1">
      <c r="E1366" s="861"/>
    </row>
    <row r="1367" spans="5:5" s="357" customFormat="1">
      <c r="E1367" s="861"/>
    </row>
    <row r="1368" spans="5:5" s="357" customFormat="1">
      <c r="E1368" s="861"/>
    </row>
    <row r="1369" spans="5:5" s="357" customFormat="1">
      <c r="E1369" s="861"/>
    </row>
    <row r="1370" spans="5:5" s="357" customFormat="1">
      <c r="E1370" s="861"/>
    </row>
    <row r="1371" spans="5:5" s="357" customFormat="1">
      <c r="E1371" s="861"/>
    </row>
    <row r="1372" spans="5:5" s="357" customFormat="1">
      <c r="E1372" s="861"/>
    </row>
    <row r="1373" spans="5:5" s="357" customFormat="1">
      <c r="E1373" s="861"/>
    </row>
    <row r="1374" spans="5:5" s="357" customFormat="1">
      <c r="E1374" s="861"/>
    </row>
    <row r="1375" spans="5:5" s="357" customFormat="1">
      <c r="E1375" s="861"/>
    </row>
    <row r="1376" spans="5:5" s="357" customFormat="1">
      <c r="E1376" s="861"/>
    </row>
    <row r="1377" spans="5:5" s="357" customFormat="1">
      <c r="E1377" s="861"/>
    </row>
    <row r="1378" spans="5:5" s="357" customFormat="1">
      <c r="E1378" s="861"/>
    </row>
    <row r="1379" spans="5:5" s="357" customFormat="1">
      <c r="E1379" s="861"/>
    </row>
    <row r="1380" spans="5:5" s="357" customFormat="1">
      <c r="E1380" s="861"/>
    </row>
    <row r="1381" spans="5:5" s="357" customFormat="1">
      <c r="E1381" s="861"/>
    </row>
    <row r="1382" spans="5:5" s="357" customFormat="1">
      <c r="E1382" s="861"/>
    </row>
    <row r="1383" spans="5:5" s="357" customFormat="1">
      <c r="E1383" s="861"/>
    </row>
    <row r="1384" spans="5:5" s="357" customFormat="1">
      <c r="E1384" s="861"/>
    </row>
    <row r="1385" spans="5:5" s="357" customFormat="1">
      <c r="E1385" s="861"/>
    </row>
    <row r="1386" spans="5:5" s="357" customFormat="1">
      <c r="E1386" s="861"/>
    </row>
    <row r="1387" spans="5:5" s="357" customFormat="1">
      <c r="E1387" s="861"/>
    </row>
    <row r="1388" spans="5:5" s="357" customFormat="1">
      <c r="E1388" s="861"/>
    </row>
    <row r="1389" spans="5:5" s="357" customFormat="1">
      <c r="E1389" s="861"/>
    </row>
    <row r="1390" spans="5:5" s="357" customFormat="1">
      <c r="E1390" s="861"/>
    </row>
    <row r="1391" spans="5:5" s="357" customFormat="1">
      <c r="E1391" s="861"/>
    </row>
    <row r="1392" spans="5:5" s="357" customFormat="1">
      <c r="E1392" s="861"/>
    </row>
    <row r="1393" spans="5:5" s="357" customFormat="1">
      <c r="E1393" s="861"/>
    </row>
    <row r="1394" spans="5:5" s="357" customFormat="1">
      <c r="E1394" s="861"/>
    </row>
    <row r="1395" spans="5:5" s="357" customFormat="1">
      <c r="E1395" s="861"/>
    </row>
    <row r="1396" spans="5:5" s="357" customFormat="1">
      <c r="E1396" s="861"/>
    </row>
    <row r="1397" spans="5:5" s="357" customFormat="1">
      <c r="E1397" s="861"/>
    </row>
    <row r="1398" spans="5:5" s="357" customFormat="1">
      <c r="E1398" s="861"/>
    </row>
    <row r="1399" spans="5:5" s="357" customFormat="1">
      <c r="E1399" s="861"/>
    </row>
    <row r="1400" spans="5:5" s="357" customFormat="1">
      <c r="E1400" s="861"/>
    </row>
    <row r="1401" spans="5:5" s="357" customFormat="1">
      <c r="E1401" s="861"/>
    </row>
    <row r="1402" spans="5:5" s="357" customFormat="1">
      <c r="E1402" s="861"/>
    </row>
    <row r="1403" spans="5:5" s="357" customFormat="1">
      <c r="E1403" s="861"/>
    </row>
    <row r="1404" spans="5:5" s="357" customFormat="1">
      <c r="E1404" s="861"/>
    </row>
    <row r="1405" spans="5:5" s="357" customFormat="1">
      <c r="E1405" s="861"/>
    </row>
    <row r="1406" spans="5:5" s="357" customFormat="1">
      <c r="E1406" s="861"/>
    </row>
    <row r="1407" spans="5:5" s="357" customFormat="1">
      <c r="E1407" s="861"/>
    </row>
    <row r="1408" spans="5:5" s="357" customFormat="1">
      <c r="E1408" s="861"/>
    </row>
    <row r="1409" spans="5:5" s="357" customFormat="1">
      <c r="E1409" s="861"/>
    </row>
    <row r="1410" spans="5:5" s="357" customFormat="1">
      <c r="E1410" s="861"/>
    </row>
    <row r="1411" spans="5:5" s="357" customFormat="1">
      <c r="E1411" s="861"/>
    </row>
    <row r="1412" spans="5:5" s="357" customFormat="1">
      <c r="E1412" s="861"/>
    </row>
    <row r="1413" spans="5:5" s="357" customFormat="1">
      <c r="E1413" s="861"/>
    </row>
    <row r="1414" spans="5:5" s="357" customFormat="1">
      <c r="E1414" s="861"/>
    </row>
    <row r="1415" spans="5:5" s="357" customFormat="1">
      <c r="E1415" s="861"/>
    </row>
    <row r="1416" spans="5:5" s="357" customFormat="1">
      <c r="E1416" s="861"/>
    </row>
    <row r="1417" spans="5:5" s="357" customFormat="1">
      <c r="E1417" s="861"/>
    </row>
    <row r="1418" spans="5:5" s="357" customFormat="1">
      <c r="E1418" s="861"/>
    </row>
    <row r="1419" spans="5:5" s="357" customFormat="1">
      <c r="E1419" s="861"/>
    </row>
    <row r="1420" spans="5:5" s="357" customFormat="1">
      <c r="E1420" s="861"/>
    </row>
    <row r="1421" spans="5:5" s="357" customFormat="1">
      <c r="E1421" s="861"/>
    </row>
    <row r="1422" spans="5:5" s="357" customFormat="1">
      <c r="E1422" s="861"/>
    </row>
    <row r="1423" spans="5:5" s="357" customFormat="1">
      <c r="E1423" s="861"/>
    </row>
    <row r="1424" spans="5:5" s="357" customFormat="1">
      <c r="E1424" s="861"/>
    </row>
    <row r="1425" spans="5:5" s="357" customFormat="1">
      <c r="E1425" s="861"/>
    </row>
    <row r="1426" spans="5:5" s="357" customFormat="1">
      <c r="E1426" s="861"/>
    </row>
    <row r="1427" spans="5:5" s="357" customFormat="1">
      <c r="E1427" s="861"/>
    </row>
    <row r="1428" spans="5:5" s="357" customFormat="1">
      <c r="E1428" s="861"/>
    </row>
    <row r="1429" spans="5:5" s="357" customFormat="1">
      <c r="E1429" s="861"/>
    </row>
    <row r="1430" spans="5:5" s="357" customFormat="1">
      <c r="E1430" s="861"/>
    </row>
    <row r="1431" spans="5:5" s="357" customFormat="1">
      <c r="E1431" s="861"/>
    </row>
    <row r="1432" spans="5:5" s="357" customFormat="1">
      <c r="E1432" s="861"/>
    </row>
    <row r="1433" spans="5:5" s="357" customFormat="1">
      <c r="E1433" s="861"/>
    </row>
    <row r="1434" spans="5:5" s="357" customFormat="1">
      <c r="E1434" s="861"/>
    </row>
    <row r="1435" spans="5:5" s="357" customFormat="1">
      <c r="E1435" s="861"/>
    </row>
    <row r="1436" spans="5:5" s="357" customFormat="1">
      <c r="E1436" s="861"/>
    </row>
    <row r="1437" spans="5:5" s="357" customFormat="1">
      <c r="E1437" s="861"/>
    </row>
    <row r="1438" spans="5:5" s="357" customFormat="1">
      <c r="E1438" s="861"/>
    </row>
    <row r="1439" spans="5:5" s="357" customFormat="1">
      <c r="E1439" s="861"/>
    </row>
    <row r="1440" spans="5:5" s="357" customFormat="1">
      <c r="E1440" s="861"/>
    </row>
    <row r="1441" spans="5:5" s="357" customFormat="1">
      <c r="E1441" s="861"/>
    </row>
    <row r="1442" spans="5:5" s="357" customFormat="1">
      <c r="E1442" s="861"/>
    </row>
    <row r="1443" spans="5:5" s="357" customFormat="1">
      <c r="E1443" s="861"/>
    </row>
    <row r="1444" spans="5:5" s="357" customFormat="1">
      <c r="E1444" s="861"/>
    </row>
    <row r="1445" spans="5:5" s="357" customFormat="1">
      <c r="E1445" s="861"/>
    </row>
    <row r="1446" spans="5:5" s="357" customFormat="1">
      <c r="E1446" s="861"/>
    </row>
    <row r="1447" spans="5:5" s="357" customFormat="1">
      <c r="E1447" s="861"/>
    </row>
    <row r="1448" spans="5:5" s="357" customFormat="1">
      <c r="E1448" s="861"/>
    </row>
    <row r="1449" spans="5:5" s="357" customFormat="1">
      <c r="E1449" s="861"/>
    </row>
    <row r="1450" spans="5:5" s="357" customFormat="1">
      <c r="E1450" s="861"/>
    </row>
    <row r="1451" spans="5:5" s="357" customFormat="1">
      <c r="E1451" s="861"/>
    </row>
    <row r="1452" spans="5:5" s="357" customFormat="1">
      <c r="E1452" s="861"/>
    </row>
    <row r="1453" spans="5:5" s="357" customFormat="1">
      <c r="E1453" s="861"/>
    </row>
    <row r="1454" spans="5:5" s="357" customFormat="1">
      <c r="E1454" s="861"/>
    </row>
    <row r="1455" spans="5:5" s="357" customFormat="1">
      <c r="E1455" s="861"/>
    </row>
    <row r="1456" spans="5:5" s="357" customFormat="1">
      <c r="E1456" s="861"/>
    </row>
    <row r="1457" spans="5:5" s="357" customFormat="1">
      <c r="E1457" s="861"/>
    </row>
    <row r="1458" spans="5:5" s="357" customFormat="1">
      <c r="E1458" s="861"/>
    </row>
    <row r="1459" spans="5:5" s="357" customFormat="1">
      <c r="E1459" s="861"/>
    </row>
    <row r="1460" spans="5:5" s="357" customFormat="1">
      <c r="E1460" s="861"/>
    </row>
    <row r="1461" spans="5:5" s="357" customFormat="1">
      <c r="E1461" s="861"/>
    </row>
    <row r="1462" spans="5:5" s="357" customFormat="1">
      <c r="E1462" s="861"/>
    </row>
    <row r="1463" spans="5:5" s="357" customFormat="1">
      <c r="E1463" s="861"/>
    </row>
    <row r="1464" spans="5:5" s="357" customFormat="1">
      <c r="E1464" s="861"/>
    </row>
    <row r="1465" spans="5:5" s="357" customFormat="1">
      <c r="E1465" s="861"/>
    </row>
    <row r="1466" spans="5:5" s="357" customFormat="1">
      <c r="E1466" s="861"/>
    </row>
    <row r="1467" spans="5:5" s="357" customFormat="1">
      <c r="E1467" s="861"/>
    </row>
    <row r="1468" spans="5:5" s="357" customFormat="1">
      <c r="E1468" s="861"/>
    </row>
    <row r="1469" spans="5:5" s="357" customFormat="1">
      <c r="E1469" s="861"/>
    </row>
    <row r="1470" spans="5:5" s="357" customFormat="1">
      <c r="E1470" s="861"/>
    </row>
    <row r="1471" spans="5:5" s="357" customFormat="1">
      <c r="E1471" s="861"/>
    </row>
    <row r="1472" spans="5:5" s="357" customFormat="1">
      <c r="E1472" s="861"/>
    </row>
    <row r="1473" spans="5:5" s="357" customFormat="1">
      <c r="E1473" s="861"/>
    </row>
    <row r="1474" spans="5:5" s="357" customFormat="1">
      <c r="E1474" s="861"/>
    </row>
    <row r="1475" spans="5:5" s="357" customFormat="1">
      <c r="E1475" s="861"/>
    </row>
    <row r="1476" spans="5:5" s="357" customFormat="1">
      <c r="E1476" s="861"/>
    </row>
    <row r="1477" spans="5:5" s="357" customFormat="1">
      <c r="E1477" s="861"/>
    </row>
    <row r="1478" spans="5:5" s="357" customFormat="1">
      <c r="E1478" s="861"/>
    </row>
    <row r="1479" spans="5:5" s="357" customFormat="1">
      <c r="E1479" s="861"/>
    </row>
    <row r="1480" spans="5:5" s="357" customFormat="1">
      <c r="E1480" s="861"/>
    </row>
    <row r="1481" spans="5:5" s="357" customFormat="1">
      <c r="E1481" s="861"/>
    </row>
    <row r="1482" spans="5:5" s="357" customFormat="1">
      <c r="E1482" s="861"/>
    </row>
    <row r="1483" spans="5:5" s="357" customFormat="1">
      <c r="E1483" s="861"/>
    </row>
    <row r="1484" spans="5:5" s="357" customFormat="1">
      <c r="E1484" s="861"/>
    </row>
    <row r="1485" spans="5:5" s="357" customFormat="1">
      <c r="E1485" s="861"/>
    </row>
    <row r="1486" spans="5:5" s="357" customFormat="1">
      <c r="E1486" s="861"/>
    </row>
    <row r="1487" spans="5:5" s="357" customFormat="1">
      <c r="E1487" s="861"/>
    </row>
    <row r="1488" spans="5:5" s="357" customFormat="1">
      <c r="E1488" s="861"/>
    </row>
    <row r="1489" spans="5:5" s="357" customFormat="1">
      <c r="E1489" s="861"/>
    </row>
    <row r="1490" spans="5:5" s="357" customFormat="1">
      <c r="E1490" s="861"/>
    </row>
    <row r="1491" spans="5:5" s="357" customFormat="1">
      <c r="E1491" s="861"/>
    </row>
    <row r="1492" spans="5:5" s="357" customFormat="1">
      <c r="E1492" s="861"/>
    </row>
    <row r="1493" spans="5:5" s="357" customFormat="1">
      <c r="E1493" s="861"/>
    </row>
    <row r="1494" spans="5:5" s="357" customFormat="1">
      <c r="E1494" s="861"/>
    </row>
    <row r="1495" spans="5:5" s="357" customFormat="1">
      <c r="E1495" s="861"/>
    </row>
    <row r="1496" spans="5:5" s="357" customFormat="1">
      <c r="E1496" s="861"/>
    </row>
    <row r="1497" spans="5:5" s="357" customFormat="1">
      <c r="E1497" s="861"/>
    </row>
    <row r="1498" spans="5:5" s="357" customFormat="1">
      <c r="E1498" s="861"/>
    </row>
    <row r="1499" spans="5:5" s="357" customFormat="1">
      <c r="E1499" s="861"/>
    </row>
    <row r="1500" spans="5:5" s="357" customFormat="1">
      <c r="E1500" s="861"/>
    </row>
    <row r="1501" spans="5:5" s="357" customFormat="1">
      <c r="E1501" s="861"/>
    </row>
    <row r="1502" spans="5:5" s="357" customFormat="1">
      <c r="E1502" s="861"/>
    </row>
    <row r="1503" spans="5:5" s="357" customFormat="1">
      <c r="E1503" s="861"/>
    </row>
    <row r="1504" spans="5:5" s="357" customFormat="1">
      <c r="E1504" s="861"/>
    </row>
    <row r="1505" spans="5:5" s="357" customFormat="1">
      <c r="E1505" s="861"/>
    </row>
    <row r="1506" spans="5:5" s="357" customFormat="1">
      <c r="E1506" s="861"/>
    </row>
    <row r="1507" spans="5:5" s="357" customFormat="1">
      <c r="E1507" s="861"/>
    </row>
    <row r="1508" spans="5:5" s="357" customFormat="1">
      <c r="E1508" s="861"/>
    </row>
    <row r="1509" spans="5:5" s="357" customFormat="1">
      <c r="E1509" s="861"/>
    </row>
    <row r="1510" spans="5:5" s="357" customFormat="1">
      <c r="E1510" s="861"/>
    </row>
    <row r="1511" spans="5:5" s="357" customFormat="1">
      <c r="E1511" s="861"/>
    </row>
    <row r="1512" spans="5:5" s="357" customFormat="1">
      <c r="E1512" s="861"/>
    </row>
    <row r="1513" spans="5:5" s="357" customFormat="1">
      <c r="E1513" s="861"/>
    </row>
    <row r="1514" spans="5:5" s="357" customFormat="1">
      <c r="E1514" s="861"/>
    </row>
    <row r="1515" spans="5:5" s="357" customFormat="1">
      <c r="E1515" s="861"/>
    </row>
    <row r="1516" spans="5:5" s="357" customFormat="1">
      <c r="E1516" s="861"/>
    </row>
    <row r="1517" spans="5:5" s="357" customFormat="1">
      <c r="E1517" s="861"/>
    </row>
    <row r="1518" spans="5:5" s="357" customFormat="1">
      <c r="E1518" s="861"/>
    </row>
    <row r="1519" spans="5:5" s="357" customFormat="1">
      <c r="E1519" s="861"/>
    </row>
    <row r="1520" spans="5:5" s="357" customFormat="1">
      <c r="E1520" s="861"/>
    </row>
    <row r="1521" spans="5:5" s="357" customFormat="1">
      <c r="E1521" s="861"/>
    </row>
    <row r="1522" spans="5:5" s="357" customFormat="1">
      <c r="E1522" s="861"/>
    </row>
    <row r="1523" spans="5:5" s="357" customFormat="1">
      <c r="E1523" s="861"/>
    </row>
    <row r="1524" spans="5:5" s="357" customFormat="1">
      <c r="E1524" s="861"/>
    </row>
    <row r="1525" spans="5:5" s="357" customFormat="1">
      <c r="E1525" s="861"/>
    </row>
    <row r="1526" spans="5:5" s="357" customFormat="1">
      <c r="E1526" s="861"/>
    </row>
    <row r="1527" spans="5:5" s="357" customFormat="1">
      <c r="E1527" s="861"/>
    </row>
    <row r="1528" spans="5:5" s="357" customFormat="1">
      <c r="E1528" s="861"/>
    </row>
    <row r="1529" spans="5:5" s="357" customFormat="1">
      <c r="E1529" s="861"/>
    </row>
    <row r="1530" spans="5:5" s="357" customFormat="1">
      <c r="E1530" s="861"/>
    </row>
    <row r="1531" spans="5:5" s="357" customFormat="1">
      <c r="E1531" s="861"/>
    </row>
    <row r="1532" spans="5:5" s="357" customFormat="1">
      <c r="E1532" s="861"/>
    </row>
    <row r="1533" spans="5:5" s="357" customFormat="1">
      <c r="E1533" s="861"/>
    </row>
    <row r="1534" spans="5:5" s="357" customFormat="1">
      <c r="E1534" s="861"/>
    </row>
    <row r="1535" spans="5:5" s="357" customFormat="1">
      <c r="E1535" s="861"/>
    </row>
    <row r="1536" spans="5:5" s="357" customFormat="1">
      <c r="E1536" s="861"/>
    </row>
    <row r="1537" spans="5:5" s="357" customFormat="1">
      <c r="E1537" s="861"/>
    </row>
    <row r="1538" spans="5:5" s="357" customFormat="1">
      <c r="E1538" s="861"/>
    </row>
    <row r="1539" spans="5:5" s="357" customFormat="1">
      <c r="E1539" s="861"/>
    </row>
    <row r="1540" spans="5:5" s="357" customFormat="1">
      <c r="E1540" s="861"/>
    </row>
    <row r="1541" spans="5:5" s="357" customFormat="1">
      <c r="E1541" s="861"/>
    </row>
    <row r="1542" spans="5:5" s="357" customFormat="1">
      <c r="E1542" s="861"/>
    </row>
    <row r="1543" spans="5:5" s="357" customFormat="1">
      <c r="E1543" s="861"/>
    </row>
    <row r="1544" spans="5:5" s="357" customFormat="1">
      <c r="E1544" s="861"/>
    </row>
    <row r="1545" spans="5:5" s="357" customFormat="1">
      <c r="E1545" s="861"/>
    </row>
    <row r="1546" spans="5:5" s="357" customFormat="1">
      <c r="E1546" s="861"/>
    </row>
    <row r="1547" spans="5:5" s="357" customFormat="1">
      <c r="E1547" s="861"/>
    </row>
    <row r="1548" spans="5:5" s="357" customFormat="1">
      <c r="E1548" s="861"/>
    </row>
    <row r="1549" spans="5:5" s="357" customFormat="1">
      <c r="E1549" s="861"/>
    </row>
    <row r="1550" spans="5:5" s="357" customFormat="1">
      <c r="E1550" s="861"/>
    </row>
    <row r="1551" spans="5:5" s="357" customFormat="1">
      <c r="E1551" s="861"/>
    </row>
    <row r="1552" spans="5:5" s="357" customFormat="1">
      <c r="E1552" s="861"/>
    </row>
    <row r="1553" spans="5:5" s="357" customFormat="1">
      <c r="E1553" s="861"/>
    </row>
    <row r="1554" spans="5:5" s="357" customFormat="1">
      <c r="E1554" s="861"/>
    </row>
    <row r="1555" spans="5:5" s="357" customFormat="1">
      <c r="E1555" s="861"/>
    </row>
    <row r="1556" spans="5:5" s="357" customFormat="1">
      <c r="E1556" s="861"/>
    </row>
    <row r="1557" spans="5:5" s="357" customFormat="1">
      <c r="E1557" s="861"/>
    </row>
    <row r="1558" spans="5:5" s="357" customFormat="1">
      <c r="E1558" s="861"/>
    </row>
    <row r="1559" spans="5:5" s="357" customFormat="1">
      <c r="E1559" s="861"/>
    </row>
    <row r="1560" spans="5:5" s="357" customFormat="1">
      <c r="E1560" s="861"/>
    </row>
    <row r="1561" spans="5:5" s="357" customFormat="1">
      <c r="E1561" s="861"/>
    </row>
    <row r="1562" spans="5:5" s="357" customFormat="1">
      <c r="E1562" s="861"/>
    </row>
    <row r="1563" spans="5:5" s="357" customFormat="1">
      <c r="E1563" s="861"/>
    </row>
    <row r="1564" spans="5:5" s="357" customFormat="1">
      <c r="E1564" s="861"/>
    </row>
    <row r="1565" spans="5:5" s="357" customFormat="1">
      <c r="E1565" s="861"/>
    </row>
    <row r="1566" spans="5:5" s="357" customFormat="1">
      <c r="E1566" s="861"/>
    </row>
    <row r="1567" spans="5:5" s="357" customFormat="1">
      <c r="E1567" s="861"/>
    </row>
    <row r="1568" spans="5:5" s="357" customFormat="1">
      <c r="E1568" s="861"/>
    </row>
    <row r="1569" spans="5:5" s="357" customFormat="1">
      <c r="E1569" s="861"/>
    </row>
    <row r="1570" spans="5:5" s="357" customFormat="1">
      <c r="E1570" s="861"/>
    </row>
    <row r="1571" spans="5:5" s="357" customFormat="1">
      <c r="E1571" s="861"/>
    </row>
    <row r="1572" spans="5:5" s="357" customFormat="1">
      <c r="E1572" s="861"/>
    </row>
    <row r="1573" spans="5:5" s="357" customFormat="1">
      <c r="E1573" s="861"/>
    </row>
    <row r="1574" spans="5:5" s="357" customFormat="1">
      <c r="E1574" s="861"/>
    </row>
    <row r="1575" spans="5:5" s="357" customFormat="1">
      <c r="E1575" s="861"/>
    </row>
    <row r="1576" spans="5:5" s="357" customFormat="1">
      <c r="E1576" s="861"/>
    </row>
    <row r="1577" spans="5:5" s="357" customFormat="1">
      <c r="E1577" s="861"/>
    </row>
    <row r="1578" spans="5:5" s="357" customFormat="1">
      <c r="E1578" s="861"/>
    </row>
    <row r="1579" spans="5:5" s="357" customFormat="1">
      <c r="E1579" s="861"/>
    </row>
    <row r="1580" spans="5:5" s="357" customFormat="1">
      <c r="E1580" s="861"/>
    </row>
    <row r="1581" spans="5:5" s="357" customFormat="1">
      <c r="E1581" s="861"/>
    </row>
    <row r="1582" spans="5:5" s="357" customFormat="1">
      <c r="E1582" s="861"/>
    </row>
    <row r="1583" spans="5:5" s="357" customFormat="1">
      <c r="E1583" s="861"/>
    </row>
    <row r="1584" spans="5:5" s="357" customFormat="1">
      <c r="E1584" s="861"/>
    </row>
    <row r="1585" spans="5:5" s="357" customFormat="1">
      <c r="E1585" s="861"/>
    </row>
    <row r="1586" spans="5:5" s="357" customFormat="1">
      <c r="E1586" s="861"/>
    </row>
    <row r="1587" spans="5:5" s="357" customFormat="1">
      <c r="E1587" s="861"/>
    </row>
    <row r="1588" spans="5:5" s="357" customFormat="1">
      <c r="E1588" s="861"/>
    </row>
    <row r="1589" spans="5:5" s="357" customFormat="1">
      <c r="E1589" s="861"/>
    </row>
    <row r="1590" spans="5:5" s="357" customFormat="1">
      <c r="E1590" s="861"/>
    </row>
    <row r="1591" spans="5:5" s="357" customFormat="1">
      <c r="E1591" s="861"/>
    </row>
    <row r="1592" spans="5:5" s="357" customFormat="1">
      <c r="E1592" s="861"/>
    </row>
    <row r="1593" spans="5:5" s="357" customFormat="1">
      <c r="E1593" s="861"/>
    </row>
    <row r="1594" spans="5:5" s="357" customFormat="1">
      <c r="E1594" s="861"/>
    </row>
    <row r="1595" spans="5:5" s="357" customFormat="1">
      <c r="E1595" s="861"/>
    </row>
    <row r="1596" spans="5:5" s="357" customFormat="1">
      <c r="E1596" s="861"/>
    </row>
    <row r="1597" spans="5:5" s="357" customFormat="1">
      <c r="E1597" s="861"/>
    </row>
    <row r="1598" spans="5:5" s="357" customFormat="1">
      <c r="E1598" s="861"/>
    </row>
    <row r="1599" spans="5:5" s="357" customFormat="1">
      <c r="E1599" s="861"/>
    </row>
    <row r="1600" spans="5:5" s="357" customFormat="1">
      <c r="E1600" s="861"/>
    </row>
    <row r="1601" spans="5:5" s="357" customFormat="1">
      <c r="E1601" s="861"/>
    </row>
    <row r="1602" spans="5:5" s="357" customFormat="1">
      <c r="E1602" s="861"/>
    </row>
    <row r="1603" spans="5:5" s="357" customFormat="1">
      <c r="E1603" s="861"/>
    </row>
    <row r="1604" spans="5:5" s="357" customFormat="1">
      <c r="E1604" s="861"/>
    </row>
    <row r="1605" spans="5:5" s="357" customFormat="1">
      <c r="E1605" s="861"/>
    </row>
    <row r="1606" spans="5:5" s="357" customFormat="1">
      <c r="E1606" s="861"/>
    </row>
    <row r="1607" spans="5:5" s="357" customFormat="1">
      <c r="E1607" s="861"/>
    </row>
    <row r="1608" spans="5:5" s="357" customFormat="1">
      <c r="E1608" s="861"/>
    </row>
    <row r="1609" spans="5:5" s="357" customFormat="1">
      <c r="E1609" s="861"/>
    </row>
    <row r="1610" spans="5:5" s="357" customFormat="1">
      <c r="E1610" s="861"/>
    </row>
    <row r="1611" spans="5:5" s="357" customFormat="1">
      <c r="E1611" s="861"/>
    </row>
    <row r="1612" spans="5:5" s="357" customFormat="1">
      <c r="E1612" s="861"/>
    </row>
    <row r="1613" spans="5:5" s="357" customFormat="1">
      <c r="E1613" s="861"/>
    </row>
    <row r="1614" spans="5:5" s="357" customFormat="1">
      <c r="E1614" s="861"/>
    </row>
    <row r="1615" spans="5:5" s="357" customFormat="1">
      <c r="E1615" s="861"/>
    </row>
    <row r="1616" spans="5:5" s="357" customFormat="1">
      <c r="E1616" s="861"/>
    </row>
    <row r="1617" spans="5:5" s="357" customFormat="1">
      <c r="E1617" s="861"/>
    </row>
    <row r="1618" spans="5:5" s="357" customFormat="1">
      <c r="E1618" s="861"/>
    </row>
    <row r="1619" spans="5:5" s="357" customFormat="1">
      <c r="E1619" s="861"/>
    </row>
    <row r="1620" spans="5:5" s="357" customFormat="1">
      <c r="E1620" s="861"/>
    </row>
    <row r="1621" spans="5:5" s="357" customFormat="1">
      <c r="E1621" s="861"/>
    </row>
    <row r="1622" spans="5:5" s="357" customFormat="1">
      <c r="E1622" s="861"/>
    </row>
    <row r="1623" spans="5:5" s="357" customFormat="1">
      <c r="E1623" s="861"/>
    </row>
    <row r="1624" spans="5:5" s="357" customFormat="1">
      <c r="E1624" s="861"/>
    </row>
    <row r="1625" spans="5:5" s="357" customFormat="1">
      <c r="E1625" s="861"/>
    </row>
    <row r="1626" spans="5:5" s="357" customFormat="1">
      <c r="E1626" s="861"/>
    </row>
    <row r="1627" spans="5:5" s="357" customFormat="1">
      <c r="E1627" s="861"/>
    </row>
    <row r="1628" spans="5:5" s="357" customFormat="1">
      <c r="E1628" s="861"/>
    </row>
    <row r="1629" spans="5:5" s="357" customFormat="1">
      <c r="E1629" s="861"/>
    </row>
    <row r="1630" spans="5:5" s="357" customFormat="1">
      <c r="E1630" s="861"/>
    </row>
    <row r="1631" spans="5:5" s="357" customFormat="1">
      <c r="E1631" s="861"/>
    </row>
    <row r="1632" spans="5:5" s="357" customFormat="1">
      <c r="E1632" s="861"/>
    </row>
    <row r="1633" spans="5:5" s="357" customFormat="1">
      <c r="E1633" s="861"/>
    </row>
    <row r="1634" spans="5:5" s="357" customFormat="1">
      <c r="E1634" s="861"/>
    </row>
    <row r="1635" spans="5:5" s="357" customFormat="1">
      <c r="E1635" s="861"/>
    </row>
    <row r="1636" spans="5:5" s="357" customFormat="1">
      <c r="E1636" s="861"/>
    </row>
    <row r="1637" spans="5:5" s="357" customFormat="1">
      <c r="E1637" s="861"/>
    </row>
    <row r="1638" spans="5:5" s="357" customFormat="1">
      <c r="E1638" s="861"/>
    </row>
    <row r="1639" spans="5:5" s="357" customFormat="1">
      <c r="E1639" s="861"/>
    </row>
    <row r="1640" spans="5:5" s="357" customFormat="1">
      <c r="E1640" s="861"/>
    </row>
    <row r="1641" spans="5:5" s="357" customFormat="1">
      <c r="E1641" s="861"/>
    </row>
    <row r="1642" spans="5:5" s="357" customFormat="1">
      <c r="E1642" s="861"/>
    </row>
    <row r="1643" spans="5:5" s="357" customFormat="1">
      <c r="E1643" s="861"/>
    </row>
    <row r="1644" spans="5:5" s="357" customFormat="1">
      <c r="E1644" s="861"/>
    </row>
    <row r="1645" spans="5:5" s="357" customFormat="1">
      <c r="E1645" s="861"/>
    </row>
    <row r="1646" spans="5:5" s="357" customFormat="1">
      <c r="E1646" s="861"/>
    </row>
    <row r="1647" spans="5:5" s="357" customFormat="1">
      <c r="E1647" s="861"/>
    </row>
    <row r="1648" spans="5:5" s="357" customFormat="1">
      <c r="E1648" s="861"/>
    </row>
    <row r="1649" spans="5:5" s="357" customFormat="1">
      <c r="E1649" s="861"/>
    </row>
    <row r="1650" spans="5:5" s="357" customFormat="1">
      <c r="E1650" s="861"/>
    </row>
    <row r="1651" spans="5:5" s="357" customFormat="1">
      <c r="E1651" s="861"/>
    </row>
    <row r="1652" spans="5:5" s="357" customFormat="1">
      <c r="E1652" s="861"/>
    </row>
    <row r="1653" spans="5:5" s="357" customFormat="1">
      <c r="E1653" s="861"/>
    </row>
    <row r="1654" spans="5:5" s="357" customFormat="1">
      <c r="E1654" s="861"/>
    </row>
    <row r="1655" spans="5:5" s="357" customFormat="1">
      <c r="E1655" s="861"/>
    </row>
    <row r="1656" spans="5:5" s="357" customFormat="1">
      <c r="E1656" s="861"/>
    </row>
    <row r="1657" spans="5:5" s="357" customFormat="1">
      <c r="E1657" s="861"/>
    </row>
    <row r="1658" spans="5:5" s="357" customFormat="1">
      <c r="E1658" s="861"/>
    </row>
    <row r="1659" spans="5:5" s="357" customFormat="1">
      <c r="E1659" s="861"/>
    </row>
    <row r="1660" spans="5:5" s="357" customFormat="1">
      <c r="E1660" s="861"/>
    </row>
    <row r="1661" spans="5:5" s="357" customFormat="1">
      <c r="E1661" s="861"/>
    </row>
    <row r="1662" spans="5:5" s="357" customFormat="1">
      <c r="E1662" s="861"/>
    </row>
    <row r="1663" spans="5:5" s="357" customFormat="1">
      <c r="E1663" s="861"/>
    </row>
    <row r="1664" spans="5:5" s="357" customFormat="1">
      <c r="E1664" s="861"/>
    </row>
    <row r="1665" spans="5:5" s="357" customFormat="1">
      <c r="E1665" s="861"/>
    </row>
    <row r="1666" spans="5:5" s="357" customFormat="1">
      <c r="E1666" s="861"/>
    </row>
    <row r="1667" spans="5:5" s="357" customFormat="1">
      <c r="E1667" s="861"/>
    </row>
    <row r="1668" spans="5:5" s="357" customFormat="1">
      <c r="E1668" s="861"/>
    </row>
    <row r="1669" spans="5:5" s="357" customFormat="1">
      <c r="E1669" s="861"/>
    </row>
    <row r="1670" spans="5:5" s="357" customFormat="1">
      <c r="E1670" s="861"/>
    </row>
    <row r="1671" spans="5:5" s="357" customFormat="1">
      <c r="E1671" s="861"/>
    </row>
    <row r="1672" spans="5:5" s="357" customFormat="1">
      <c r="E1672" s="861"/>
    </row>
    <row r="1673" spans="5:5" s="357" customFormat="1">
      <c r="E1673" s="861"/>
    </row>
    <row r="1674" spans="5:5" s="357" customFormat="1">
      <c r="E1674" s="861"/>
    </row>
    <row r="1675" spans="5:5" s="357" customFormat="1">
      <c r="E1675" s="861"/>
    </row>
    <row r="1676" spans="5:5" s="357" customFormat="1">
      <c r="E1676" s="861"/>
    </row>
    <row r="1677" spans="5:5" s="357" customFormat="1">
      <c r="E1677" s="861"/>
    </row>
    <row r="1678" spans="5:5" s="357" customFormat="1">
      <c r="E1678" s="861"/>
    </row>
    <row r="1679" spans="5:5" s="357" customFormat="1">
      <c r="E1679" s="861"/>
    </row>
    <row r="1680" spans="5:5" s="357" customFormat="1">
      <c r="E1680" s="861"/>
    </row>
    <row r="1681" spans="5:5" s="357" customFormat="1">
      <c r="E1681" s="861"/>
    </row>
    <row r="1682" spans="5:5" s="357" customFormat="1">
      <c r="E1682" s="861"/>
    </row>
    <row r="1683" spans="5:5" s="357" customFormat="1">
      <c r="E1683" s="861"/>
    </row>
    <row r="1684" spans="5:5" s="357" customFormat="1">
      <c r="E1684" s="861"/>
    </row>
    <row r="1685" spans="5:5" s="357" customFormat="1">
      <c r="E1685" s="861"/>
    </row>
    <row r="1686" spans="5:5" s="357" customFormat="1">
      <c r="E1686" s="861"/>
    </row>
    <row r="1687" spans="5:5" s="357" customFormat="1">
      <c r="E1687" s="861"/>
    </row>
    <row r="1688" spans="5:5" s="357" customFormat="1">
      <c r="E1688" s="861"/>
    </row>
    <row r="1689" spans="5:5" s="357" customFormat="1">
      <c r="E1689" s="861"/>
    </row>
    <row r="1690" spans="5:5" s="357" customFormat="1">
      <c r="E1690" s="861"/>
    </row>
    <row r="1691" spans="5:5" s="357" customFormat="1">
      <c r="E1691" s="861"/>
    </row>
    <row r="1692" spans="5:5" s="357" customFormat="1">
      <c r="E1692" s="861"/>
    </row>
    <row r="1693" spans="5:5" s="357" customFormat="1">
      <c r="E1693" s="861"/>
    </row>
    <row r="1694" spans="5:5" s="357" customFormat="1">
      <c r="E1694" s="861"/>
    </row>
    <row r="1695" spans="5:5" s="357" customFormat="1">
      <c r="E1695" s="861"/>
    </row>
    <row r="1696" spans="5:5" s="357" customFormat="1">
      <c r="E1696" s="861"/>
    </row>
    <row r="1697" spans="5:5" s="357" customFormat="1">
      <c r="E1697" s="861"/>
    </row>
    <row r="1698" spans="5:5" s="357" customFormat="1">
      <c r="E1698" s="861"/>
    </row>
    <row r="1699" spans="5:5" s="357" customFormat="1">
      <c r="E1699" s="861"/>
    </row>
    <row r="1700" spans="5:5" s="357" customFormat="1">
      <c r="E1700" s="861"/>
    </row>
    <row r="1701" spans="5:5" s="357" customFormat="1">
      <c r="E1701" s="861"/>
    </row>
    <row r="1702" spans="5:5" s="357" customFormat="1">
      <c r="E1702" s="861"/>
    </row>
    <row r="1703" spans="5:5" s="357" customFormat="1">
      <c r="E1703" s="861"/>
    </row>
    <row r="1704" spans="5:5" s="357" customFormat="1">
      <c r="E1704" s="861"/>
    </row>
    <row r="1705" spans="5:5" s="357" customFormat="1">
      <c r="E1705" s="861"/>
    </row>
    <row r="1706" spans="5:5" s="357" customFormat="1">
      <c r="E1706" s="861"/>
    </row>
    <row r="1707" spans="5:5" s="357" customFormat="1">
      <c r="E1707" s="861"/>
    </row>
    <row r="1708" spans="5:5" s="357" customFormat="1">
      <c r="E1708" s="861"/>
    </row>
    <row r="1709" spans="5:5" s="357" customFormat="1">
      <c r="E1709" s="861"/>
    </row>
    <row r="1710" spans="5:5" s="357" customFormat="1">
      <c r="E1710" s="861"/>
    </row>
    <row r="1711" spans="5:5" s="357" customFormat="1">
      <c r="E1711" s="861"/>
    </row>
    <row r="1712" spans="5:5" s="357" customFormat="1">
      <c r="E1712" s="861"/>
    </row>
    <row r="1713" spans="5:5" s="357" customFormat="1">
      <c r="E1713" s="861"/>
    </row>
    <row r="1714" spans="5:5" s="357" customFormat="1">
      <c r="E1714" s="861"/>
    </row>
    <row r="1715" spans="5:5" s="357" customFormat="1">
      <c r="E1715" s="861"/>
    </row>
    <row r="1716" spans="5:5" s="357" customFormat="1">
      <c r="E1716" s="861"/>
    </row>
    <row r="1717" spans="5:5" s="357" customFormat="1">
      <c r="E1717" s="861"/>
    </row>
    <row r="1718" spans="5:5" s="357" customFormat="1">
      <c r="E1718" s="861"/>
    </row>
    <row r="1719" spans="5:5" s="357" customFormat="1">
      <c r="E1719" s="861"/>
    </row>
    <row r="1720" spans="5:5" s="357" customFormat="1">
      <c r="E1720" s="861"/>
    </row>
    <row r="1721" spans="5:5" s="357" customFormat="1">
      <c r="E1721" s="861"/>
    </row>
    <row r="1722" spans="5:5" s="357" customFormat="1">
      <c r="E1722" s="861"/>
    </row>
    <row r="1723" spans="5:5" s="357" customFormat="1">
      <c r="E1723" s="861"/>
    </row>
    <row r="1724" spans="5:5" s="357" customFormat="1">
      <c r="E1724" s="861"/>
    </row>
    <row r="1725" spans="5:5" s="357" customFormat="1">
      <c r="E1725" s="861"/>
    </row>
    <row r="1726" spans="5:5" s="357" customFormat="1">
      <c r="E1726" s="861"/>
    </row>
    <row r="1727" spans="5:5" s="357" customFormat="1">
      <c r="E1727" s="861"/>
    </row>
    <row r="1728" spans="5:5" s="357" customFormat="1">
      <c r="E1728" s="861"/>
    </row>
    <row r="1729" spans="5:5" s="357" customFormat="1">
      <c r="E1729" s="861"/>
    </row>
    <row r="1730" spans="5:5" s="357" customFormat="1">
      <c r="E1730" s="861"/>
    </row>
    <row r="1731" spans="5:5" s="357" customFormat="1">
      <c r="E1731" s="861"/>
    </row>
    <row r="1732" spans="5:5" s="357" customFormat="1">
      <c r="E1732" s="861"/>
    </row>
    <row r="1733" spans="5:5" s="357" customFormat="1">
      <c r="E1733" s="861"/>
    </row>
    <row r="1734" spans="5:5" s="357" customFormat="1">
      <c r="E1734" s="861"/>
    </row>
    <row r="1735" spans="5:5" s="357" customFormat="1">
      <c r="E1735" s="861"/>
    </row>
    <row r="1736" spans="5:5" s="357" customFormat="1">
      <c r="E1736" s="861"/>
    </row>
    <row r="1737" spans="5:5" s="357" customFormat="1">
      <c r="E1737" s="861"/>
    </row>
    <row r="1738" spans="5:5" s="357" customFormat="1">
      <c r="E1738" s="861"/>
    </row>
    <row r="1739" spans="5:5" s="357" customFormat="1">
      <c r="E1739" s="861"/>
    </row>
    <row r="1740" spans="5:5" s="357" customFormat="1">
      <c r="E1740" s="861"/>
    </row>
    <row r="1741" spans="5:5" s="357" customFormat="1">
      <c r="E1741" s="861"/>
    </row>
    <row r="1742" spans="5:5" s="357" customFormat="1">
      <c r="E1742" s="861"/>
    </row>
    <row r="1743" spans="5:5" s="357" customFormat="1">
      <c r="E1743" s="861"/>
    </row>
    <row r="1744" spans="5:5" s="357" customFormat="1">
      <c r="E1744" s="861"/>
    </row>
    <row r="1745" spans="5:5" s="357" customFormat="1">
      <c r="E1745" s="861"/>
    </row>
    <row r="1746" spans="5:5" s="357" customFormat="1">
      <c r="E1746" s="861"/>
    </row>
    <row r="1747" spans="5:5" s="357" customFormat="1">
      <c r="E1747" s="861"/>
    </row>
    <row r="1748" spans="5:5" s="357" customFormat="1">
      <c r="E1748" s="861"/>
    </row>
    <row r="1749" spans="5:5" s="357" customFormat="1">
      <c r="E1749" s="861"/>
    </row>
    <row r="1750" spans="5:5" s="357" customFormat="1">
      <c r="E1750" s="861"/>
    </row>
    <row r="1751" spans="5:5" s="357" customFormat="1">
      <c r="E1751" s="861"/>
    </row>
    <row r="1752" spans="5:5" s="357" customFormat="1">
      <c r="E1752" s="861"/>
    </row>
    <row r="1753" spans="5:5" s="357" customFormat="1">
      <c r="E1753" s="861"/>
    </row>
    <row r="1754" spans="5:5" s="357" customFormat="1">
      <c r="E1754" s="861"/>
    </row>
    <row r="1755" spans="5:5" s="357" customFormat="1">
      <c r="E1755" s="861"/>
    </row>
    <row r="1756" spans="5:5" s="357" customFormat="1">
      <c r="E1756" s="861"/>
    </row>
    <row r="1757" spans="5:5" s="357" customFormat="1">
      <c r="E1757" s="861"/>
    </row>
    <row r="1758" spans="5:5" s="357" customFormat="1">
      <c r="E1758" s="861"/>
    </row>
    <row r="1759" spans="5:5" s="357" customFormat="1">
      <c r="E1759" s="861"/>
    </row>
    <row r="1760" spans="5:5" s="357" customFormat="1">
      <c r="E1760" s="861"/>
    </row>
    <row r="1761" spans="5:5" s="357" customFormat="1">
      <c r="E1761" s="861"/>
    </row>
    <row r="1762" spans="5:5" s="357" customFormat="1">
      <c r="E1762" s="861"/>
    </row>
    <row r="1763" spans="5:5" s="357" customFormat="1">
      <c r="E1763" s="861"/>
    </row>
    <row r="1764" spans="5:5" s="357" customFormat="1">
      <c r="E1764" s="861"/>
    </row>
    <row r="1765" spans="5:5" s="357" customFormat="1">
      <c r="E1765" s="861"/>
    </row>
    <row r="1766" spans="5:5" s="357" customFormat="1">
      <c r="E1766" s="861"/>
    </row>
    <row r="1767" spans="5:5" s="357" customFormat="1">
      <c r="E1767" s="861"/>
    </row>
    <row r="1768" spans="5:5" s="357" customFormat="1">
      <c r="E1768" s="861"/>
    </row>
    <row r="1769" spans="5:5" s="357" customFormat="1">
      <c r="E1769" s="861"/>
    </row>
    <row r="1770" spans="5:5" s="357" customFormat="1">
      <c r="E1770" s="861"/>
    </row>
    <row r="1771" spans="5:5" s="357" customFormat="1">
      <c r="E1771" s="861"/>
    </row>
    <row r="1772" spans="5:5" s="357" customFormat="1">
      <c r="E1772" s="861"/>
    </row>
    <row r="1773" spans="5:5" s="357" customFormat="1">
      <c r="E1773" s="861"/>
    </row>
    <row r="1774" spans="5:5" s="357" customFormat="1">
      <c r="E1774" s="861"/>
    </row>
    <row r="1775" spans="5:5" s="357" customFormat="1">
      <c r="E1775" s="861"/>
    </row>
    <row r="1776" spans="5:5" s="357" customFormat="1">
      <c r="E1776" s="861"/>
    </row>
    <row r="1777" spans="5:5" s="357" customFormat="1">
      <c r="E1777" s="861"/>
    </row>
    <row r="1778" spans="5:5" s="357" customFormat="1">
      <c r="E1778" s="861"/>
    </row>
    <row r="1779" spans="5:5" s="357" customFormat="1">
      <c r="E1779" s="861"/>
    </row>
    <row r="1780" spans="5:5" s="357" customFormat="1">
      <c r="E1780" s="861"/>
    </row>
    <row r="1781" spans="5:5" s="357" customFormat="1">
      <c r="E1781" s="861"/>
    </row>
    <row r="1782" spans="5:5" s="357" customFormat="1">
      <c r="E1782" s="861"/>
    </row>
    <row r="1783" spans="5:5" s="357" customFormat="1">
      <c r="E1783" s="861"/>
    </row>
    <row r="1784" spans="5:5" s="357" customFormat="1">
      <c r="E1784" s="861"/>
    </row>
    <row r="1785" spans="5:5" s="357" customFormat="1">
      <c r="E1785" s="861"/>
    </row>
    <row r="1786" spans="5:5" s="357" customFormat="1">
      <c r="E1786" s="861"/>
    </row>
    <row r="1787" spans="5:5" s="357" customFormat="1">
      <c r="E1787" s="861"/>
    </row>
    <row r="1788" spans="5:5" s="357" customFormat="1">
      <c r="E1788" s="861"/>
    </row>
    <row r="1789" spans="5:5" s="357" customFormat="1">
      <c r="E1789" s="861"/>
    </row>
    <row r="1790" spans="5:5" s="357" customFormat="1">
      <c r="E1790" s="861"/>
    </row>
    <row r="1791" spans="5:5" s="357" customFormat="1">
      <c r="E1791" s="861"/>
    </row>
    <row r="1792" spans="5:5" s="357" customFormat="1">
      <c r="E1792" s="861"/>
    </row>
    <row r="1793" spans="5:5" s="357" customFormat="1">
      <c r="E1793" s="861"/>
    </row>
    <row r="1794" spans="5:5" s="357" customFormat="1">
      <c r="E1794" s="861"/>
    </row>
    <row r="1795" spans="5:5" s="357" customFormat="1">
      <c r="E1795" s="861"/>
    </row>
    <row r="1796" spans="5:5" s="357" customFormat="1">
      <c r="E1796" s="861"/>
    </row>
    <row r="1797" spans="5:5" s="357" customFormat="1">
      <c r="E1797" s="861"/>
    </row>
    <row r="1798" spans="5:5" s="357" customFormat="1">
      <c r="E1798" s="861"/>
    </row>
    <row r="1799" spans="5:5" s="357" customFormat="1">
      <c r="E1799" s="861"/>
    </row>
    <row r="1800" spans="5:5" s="357" customFormat="1">
      <c r="E1800" s="861"/>
    </row>
    <row r="1801" spans="5:5" s="357" customFormat="1">
      <c r="E1801" s="861"/>
    </row>
    <row r="1802" spans="5:5" s="357" customFormat="1">
      <c r="E1802" s="861"/>
    </row>
    <row r="1803" spans="5:5" s="357" customFormat="1">
      <c r="E1803" s="861"/>
    </row>
    <row r="1804" spans="5:5" s="357" customFormat="1">
      <c r="E1804" s="861"/>
    </row>
    <row r="1805" spans="5:5" s="357" customFormat="1">
      <c r="E1805" s="861"/>
    </row>
    <row r="1806" spans="5:5" s="357" customFormat="1">
      <c r="E1806" s="861"/>
    </row>
    <row r="1807" spans="5:5" s="357" customFormat="1">
      <c r="E1807" s="861"/>
    </row>
    <row r="1808" spans="5:5" s="357" customFormat="1">
      <c r="E1808" s="861"/>
    </row>
    <row r="1809" spans="5:5" s="357" customFormat="1">
      <c r="E1809" s="861"/>
    </row>
    <row r="1810" spans="5:5" s="357" customFormat="1">
      <c r="E1810" s="861"/>
    </row>
    <row r="1811" spans="5:5" s="357" customFormat="1">
      <c r="E1811" s="861"/>
    </row>
    <row r="1812" spans="5:5" s="357" customFormat="1">
      <c r="E1812" s="861"/>
    </row>
    <row r="1813" spans="5:5" s="357" customFormat="1">
      <c r="E1813" s="861"/>
    </row>
    <row r="1814" spans="5:5" s="357" customFormat="1">
      <c r="E1814" s="861"/>
    </row>
    <row r="1815" spans="5:5" s="357" customFormat="1">
      <c r="E1815" s="861"/>
    </row>
    <row r="1816" spans="5:5" s="357" customFormat="1">
      <c r="E1816" s="861"/>
    </row>
    <row r="1817" spans="5:5" s="357" customFormat="1">
      <c r="E1817" s="861"/>
    </row>
    <row r="1818" spans="5:5" s="357" customFormat="1">
      <c r="E1818" s="861"/>
    </row>
    <row r="1819" spans="5:5" s="357" customFormat="1">
      <c r="E1819" s="861"/>
    </row>
    <row r="1820" spans="5:5" s="357" customFormat="1">
      <c r="E1820" s="861"/>
    </row>
    <row r="1821" spans="5:5" s="357" customFormat="1">
      <c r="E1821" s="861"/>
    </row>
    <row r="1822" spans="5:5" s="357" customFormat="1">
      <c r="E1822" s="861"/>
    </row>
    <row r="1823" spans="5:5" s="357" customFormat="1">
      <c r="E1823" s="861"/>
    </row>
    <row r="1824" spans="5:5" s="357" customFormat="1">
      <c r="E1824" s="861"/>
    </row>
    <row r="1825" spans="5:5" s="357" customFormat="1">
      <c r="E1825" s="861"/>
    </row>
    <row r="1826" spans="5:5" s="357" customFormat="1">
      <c r="E1826" s="861"/>
    </row>
    <row r="1827" spans="5:5" s="357" customFormat="1">
      <c r="E1827" s="861"/>
    </row>
    <row r="1828" spans="5:5" s="357" customFormat="1">
      <c r="E1828" s="861"/>
    </row>
    <row r="1829" spans="5:5" s="357" customFormat="1">
      <c r="E1829" s="861"/>
    </row>
    <row r="1830" spans="5:5" s="357" customFormat="1">
      <c r="E1830" s="861"/>
    </row>
    <row r="1831" spans="5:5" s="357" customFormat="1">
      <c r="E1831" s="861"/>
    </row>
    <row r="1832" spans="5:5" s="357" customFormat="1">
      <c r="E1832" s="861"/>
    </row>
    <row r="1833" spans="5:5" s="357" customFormat="1">
      <c r="E1833" s="861"/>
    </row>
    <row r="1834" spans="5:5" s="357" customFormat="1">
      <c r="E1834" s="861"/>
    </row>
    <row r="1835" spans="5:5" s="357" customFormat="1">
      <c r="E1835" s="861"/>
    </row>
    <row r="1836" spans="5:5" s="357" customFormat="1">
      <c r="E1836" s="861"/>
    </row>
    <row r="1837" spans="5:5" s="357" customFormat="1">
      <c r="E1837" s="861"/>
    </row>
    <row r="1838" spans="5:5" s="357" customFormat="1">
      <c r="E1838" s="861"/>
    </row>
    <row r="1839" spans="5:5" s="357" customFormat="1">
      <c r="E1839" s="861"/>
    </row>
    <row r="1840" spans="5:5" s="357" customFormat="1">
      <c r="E1840" s="861"/>
    </row>
    <row r="1841" spans="5:5" s="357" customFormat="1">
      <c r="E1841" s="861"/>
    </row>
    <row r="1842" spans="5:5" s="357" customFormat="1">
      <c r="E1842" s="861"/>
    </row>
    <row r="1843" spans="5:5" s="357" customFormat="1">
      <c r="E1843" s="861"/>
    </row>
    <row r="1844" spans="5:5" s="357" customFormat="1">
      <c r="E1844" s="861"/>
    </row>
    <row r="1845" spans="5:5" s="357" customFormat="1">
      <c r="E1845" s="861"/>
    </row>
    <row r="1846" spans="5:5" s="357" customFormat="1">
      <c r="E1846" s="861"/>
    </row>
    <row r="1847" spans="5:5" s="357" customFormat="1">
      <c r="E1847" s="861"/>
    </row>
    <row r="1848" spans="5:5" s="357" customFormat="1">
      <c r="E1848" s="861"/>
    </row>
    <row r="1849" spans="5:5" s="357" customFormat="1">
      <c r="E1849" s="861"/>
    </row>
    <row r="1850" spans="5:5" s="357" customFormat="1">
      <c r="E1850" s="861"/>
    </row>
    <row r="1851" spans="5:5" s="357" customFormat="1">
      <c r="E1851" s="861"/>
    </row>
    <row r="1852" spans="5:5" s="357" customFormat="1">
      <c r="E1852" s="861"/>
    </row>
    <row r="1853" spans="5:5" s="357" customFormat="1">
      <c r="E1853" s="861"/>
    </row>
    <row r="1854" spans="5:5" s="357" customFormat="1">
      <c r="E1854" s="861"/>
    </row>
    <row r="1855" spans="5:5" s="357" customFormat="1">
      <c r="E1855" s="861"/>
    </row>
    <row r="1856" spans="5:5" s="357" customFormat="1">
      <c r="E1856" s="861"/>
    </row>
    <row r="1857" spans="5:5" s="357" customFormat="1">
      <c r="E1857" s="861"/>
    </row>
    <row r="1858" spans="5:5" s="357" customFormat="1">
      <c r="E1858" s="861"/>
    </row>
    <row r="1859" spans="5:5" s="357" customFormat="1">
      <c r="E1859" s="861"/>
    </row>
    <row r="1860" spans="5:5" s="357" customFormat="1">
      <c r="E1860" s="861"/>
    </row>
    <row r="1861" spans="5:5" s="357" customFormat="1">
      <c r="E1861" s="861"/>
    </row>
    <row r="1862" spans="5:5" s="357" customFormat="1">
      <c r="E1862" s="861"/>
    </row>
    <row r="1863" spans="5:5" s="357" customFormat="1">
      <c r="E1863" s="861"/>
    </row>
    <row r="1864" spans="5:5" s="357" customFormat="1">
      <c r="E1864" s="861"/>
    </row>
    <row r="1865" spans="5:5" s="357" customFormat="1">
      <c r="E1865" s="861"/>
    </row>
    <row r="1866" spans="5:5" s="357" customFormat="1">
      <c r="E1866" s="861"/>
    </row>
    <row r="1867" spans="5:5" s="357" customFormat="1">
      <c r="E1867" s="861"/>
    </row>
    <row r="1868" spans="5:5" s="357" customFormat="1">
      <c r="E1868" s="861"/>
    </row>
    <row r="1869" spans="5:5" s="357" customFormat="1">
      <c r="E1869" s="861"/>
    </row>
    <row r="1870" spans="5:5" s="357" customFormat="1">
      <c r="E1870" s="861"/>
    </row>
    <row r="1871" spans="5:5" s="357" customFormat="1">
      <c r="E1871" s="861"/>
    </row>
    <row r="1872" spans="5:5" s="357" customFormat="1">
      <c r="E1872" s="861"/>
    </row>
    <row r="1873" spans="5:5" s="357" customFormat="1">
      <c r="E1873" s="861"/>
    </row>
    <row r="1874" spans="5:5" s="357" customFormat="1">
      <c r="E1874" s="861"/>
    </row>
    <row r="1875" spans="5:5" s="357" customFormat="1">
      <c r="E1875" s="861"/>
    </row>
    <row r="1876" spans="5:5" s="357" customFormat="1">
      <c r="E1876" s="861"/>
    </row>
    <row r="1877" spans="5:5" s="357" customFormat="1">
      <c r="E1877" s="861"/>
    </row>
    <row r="1878" spans="5:5" s="357" customFormat="1">
      <c r="E1878" s="861"/>
    </row>
    <row r="1879" spans="5:5" s="357" customFormat="1">
      <c r="E1879" s="861"/>
    </row>
    <row r="1880" spans="5:5" s="357" customFormat="1">
      <c r="E1880" s="861"/>
    </row>
    <row r="1881" spans="5:5" s="357" customFormat="1">
      <c r="E1881" s="861"/>
    </row>
    <row r="1882" spans="5:5" s="357" customFormat="1">
      <c r="E1882" s="861"/>
    </row>
    <row r="1883" spans="5:5" s="357" customFormat="1">
      <c r="E1883" s="861"/>
    </row>
    <row r="1884" spans="5:5" s="357" customFormat="1">
      <c r="E1884" s="861"/>
    </row>
    <row r="1885" spans="5:5" s="357" customFormat="1">
      <c r="E1885" s="861"/>
    </row>
    <row r="1886" spans="5:5" s="357" customFormat="1">
      <c r="E1886" s="861"/>
    </row>
    <row r="1887" spans="5:5" s="357" customFormat="1">
      <c r="E1887" s="861"/>
    </row>
    <row r="1888" spans="5:5" s="357" customFormat="1">
      <c r="E1888" s="861"/>
    </row>
    <row r="1889" spans="5:5" s="357" customFormat="1">
      <c r="E1889" s="861"/>
    </row>
    <row r="1890" spans="5:5" s="357" customFormat="1">
      <c r="E1890" s="861"/>
    </row>
    <row r="1891" spans="5:5" s="357" customFormat="1">
      <c r="E1891" s="861"/>
    </row>
    <row r="1892" spans="5:5" s="357" customFormat="1">
      <c r="E1892" s="861"/>
    </row>
    <row r="1893" spans="5:5" s="357" customFormat="1">
      <c r="E1893" s="861"/>
    </row>
    <row r="1894" spans="5:5" s="357" customFormat="1">
      <c r="E1894" s="861"/>
    </row>
    <row r="1895" spans="5:5" s="357" customFormat="1">
      <c r="E1895" s="861"/>
    </row>
    <row r="1896" spans="5:5" s="357" customFormat="1">
      <c r="E1896" s="861"/>
    </row>
    <row r="1897" spans="5:5" s="357" customFormat="1">
      <c r="E1897" s="861"/>
    </row>
    <row r="1898" spans="5:5" s="357" customFormat="1">
      <c r="E1898" s="861"/>
    </row>
    <row r="1899" spans="5:5" s="357" customFormat="1">
      <c r="E1899" s="861"/>
    </row>
    <row r="1900" spans="5:5" s="357" customFormat="1">
      <c r="E1900" s="861"/>
    </row>
    <row r="1901" spans="5:5" s="357" customFormat="1">
      <c r="E1901" s="861"/>
    </row>
    <row r="1902" spans="5:5" s="357" customFormat="1">
      <c r="E1902" s="861"/>
    </row>
    <row r="1903" spans="5:5" s="357" customFormat="1">
      <c r="E1903" s="861"/>
    </row>
    <row r="1904" spans="5:5" s="357" customFormat="1">
      <c r="E1904" s="861"/>
    </row>
    <row r="1905" spans="5:5" s="357" customFormat="1">
      <c r="E1905" s="861"/>
    </row>
    <row r="1906" spans="5:5" s="357" customFormat="1">
      <c r="E1906" s="861"/>
    </row>
    <row r="1907" spans="5:5" s="357" customFormat="1">
      <c r="E1907" s="861"/>
    </row>
    <row r="1908" spans="5:5" s="357" customFormat="1">
      <c r="E1908" s="861"/>
    </row>
    <row r="1909" spans="5:5" s="357" customFormat="1">
      <c r="E1909" s="861"/>
    </row>
    <row r="1910" spans="5:5" s="357" customFormat="1">
      <c r="E1910" s="861"/>
    </row>
    <row r="1911" spans="5:5" s="357" customFormat="1">
      <c r="E1911" s="861"/>
    </row>
    <row r="1912" spans="5:5" s="357" customFormat="1">
      <c r="E1912" s="861"/>
    </row>
    <row r="1913" spans="5:5" s="357" customFormat="1">
      <c r="E1913" s="861"/>
    </row>
    <row r="1914" spans="5:5" s="357" customFormat="1">
      <c r="E1914" s="861"/>
    </row>
    <row r="1915" spans="5:5" s="357" customFormat="1">
      <c r="E1915" s="861"/>
    </row>
    <row r="1916" spans="5:5" s="357" customFormat="1">
      <c r="E1916" s="861"/>
    </row>
    <row r="1917" spans="5:5" s="357" customFormat="1">
      <c r="E1917" s="861"/>
    </row>
    <row r="1918" spans="5:5" s="357" customFormat="1">
      <c r="E1918" s="861"/>
    </row>
    <row r="1919" spans="5:5" s="357" customFormat="1">
      <c r="E1919" s="861"/>
    </row>
    <row r="1920" spans="5:5" s="357" customFormat="1">
      <c r="E1920" s="861"/>
    </row>
    <row r="1921" spans="5:5" s="357" customFormat="1">
      <c r="E1921" s="861"/>
    </row>
    <row r="1922" spans="5:5" s="357" customFormat="1">
      <c r="E1922" s="861"/>
    </row>
    <row r="1923" spans="5:5" s="357" customFormat="1">
      <c r="E1923" s="861"/>
    </row>
    <row r="1924" spans="5:5" s="357" customFormat="1">
      <c r="E1924" s="861"/>
    </row>
    <row r="1925" spans="5:5" s="357" customFormat="1">
      <c r="E1925" s="861"/>
    </row>
    <row r="1926" spans="5:5" s="357" customFormat="1">
      <c r="E1926" s="861"/>
    </row>
    <row r="1927" spans="5:5" s="357" customFormat="1">
      <c r="E1927" s="861"/>
    </row>
    <row r="1928" spans="5:5" s="357" customFormat="1">
      <c r="E1928" s="861"/>
    </row>
    <row r="1929" spans="5:5" s="357" customFormat="1">
      <c r="E1929" s="861"/>
    </row>
    <row r="1930" spans="5:5" s="357" customFormat="1">
      <c r="E1930" s="861"/>
    </row>
    <row r="1931" spans="5:5" s="357" customFormat="1">
      <c r="E1931" s="861"/>
    </row>
    <row r="1932" spans="5:5" s="357" customFormat="1">
      <c r="E1932" s="861"/>
    </row>
    <row r="1933" spans="5:5" s="357" customFormat="1">
      <c r="E1933" s="861"/>
    </row>
    <row r="1934" spans="5:5" s="357" customFormat="1">
      <c r="E1934" s="861"/>
    </row>
    <row r="1935" spans="5:5" s="357" customFormat="1">
      <c r="E1935" s="861"/>
    </row>
    <row r="1936" spans="5:5" s="357" customFormat="1">
      <c r="E1936" s="861"/>
    </row>
    <row r="1937" spans="5:5" s="357" customFormat="1">
      <c r="E1937" s="861"/>
    </row>
    <row r="1938" spans="5:5" s="357" customFormat="1">
      <c r="E1938" s="861"/>
    </row>
    <row r="1939" spans="5:5" s="357" customFormat="1">
      <c r="E1939" s="861"/>
    </row>
    <row r="1940" spans="5:5" s="357" customFormat="1">
      <c r="E1940" s="861"/>
    </row>
    <row r="1941" spans="5:5" s="357" customFormat="1">
      <c r="E1941" s="861"/>
    </row>
    <row r="1942" spans="5:5" s="357" customFormat="1">
      <c r="E1942" s="861"/>
    </row>
    <row r="1943" spans="5:5" s="357" customFormat="1">
      <c r="E1943" s="861"/>
    </row>
    <row r="1944" spans="5:5" s="357" customFormat="1">
      <c r="E1944" s="861"/>
    </row>
    <row r="1945" spans="5:5" s="357" customFormat="1">
      <c r="E1945" s="861"/>
    </row>
    <row r="1946" spans="5:5" s="357" customFormat="1">
      <c r="E1946" s="861"/>
    </row>
    <row r="1947" spans="5:5" s="357" customFormat="1">
      <c r="E1947" s="861"/>
    </row>
    <row r="1948" spans="5:5" s="357" customFormat="1">
      <c r="E1948" s="861"/>
    </row>
    <row r="1949" spans="5:5" s="357" customFormat="1">
      <c r="E1949" s="861"/>
    </row>
    <row r="1950" spans="5:5" s="357" customFormat="1">
      <c r="E1950" s="861"/>
    </row>
    <row r="1951" spans="5:5" s="357" customFormat="1">
      <c r="E1951" s="861"/>
    </row>
    <row r="1952" spans="5:5" s="357" customFormat="1">
      <c r="E1952" s="861"/>
    </row>
    <row r="1953" spans="5:5" s="357" customFormat="1">
      <c r="E1953" s="861"/>
    </row>
    <row r="1954" spans="5:5" s="357" customFormat="1">
      <c r="E1954" s="861"/>
    </row>
    <row r="1955" spans="5:5" s="357" customFormat="1">
      <c r="E1955" s="861"/>
    </row>
    <row r="1956" spans="5:5" s="357" customFormat="1">
      <c r="E1956" s="861"/>
    </row>
    <row r="1957" spans="5:5" s="357" customFormat="1">
      <c r="E1957" s="861"/>
    </row>
    <row r="1958" spans="5:5" s="357" customFormat="1">
      <c r="E1958" s="861"/>
    </row>
    <row r="1959" spans="5:5" s="357" customFormat="1">
      <c r="E1959" s="861"/>
    </row>
    <row r="1960" spans="5:5" s="357" customFormat="1">
      <c r="E1960" s="861"/>
    </row>
    <row r="1961" spans="5:5" s="357" customFormat="1">
      <c r="E1961" s="861"/>
    </row>
    <row r="1962" spans="5:5" s="357" customFormat="1">
      <c r="E1962" s="861"/>
    </row>
    <row r="1963" spans="5:5" s="357" customFormat="1">
      <c r="E1963" s="861"/>
    </row>
    <row r="1964" spans="5:5" s="357" customFormat="1">
      <c r="E1964" s="861"/>
    </row>
    <row r="1965" spans="5:5" s="357" customFormat="1">
      <c r="E1965" s="861"/>
    </row>
    <row r="1966" spans="5:5" s="357" customFormat="1">
      <c r="E1966" s="861"/>
    </row>
    <row r="1967" spans="5:5" s="357" customFormat="1">
      <c r="E1967" s="861"/>
    </row>
    <row r="1968" spans="5:5" s="357" customFormat="1">
      <c r="E1968" s="861"/>
    </row>
    <row r="1969" spans="5:5" s="357" customFormat="1">
      <c r="E1969" s="861"/>
    </row>
    <row r="1970" spans="5:5" s="357" customFormat="1">
      <c r="E1970" s="861"/>
    </row>
    <row r="1971" spans="5:5" s="357" customFormat="1">
      <c r="E1971" s="861"/>
    </row>
    <row r="1972" spans="5:5" s="357" customFormat="1">
      <c r="E1972" s="861"/>
    </row>
    <row r="1973" spans="5:5" s="357" customFormat="1">
      <c r="E1973" s="861"/>
    </row>
    <row r="1974" spans="5:5" s="357" customFormat="1">
      <c r="E1974" s="861"/>
    </row>
    <row r="1975" spans="5:5" s="357" customFormat="1">
      <c r="E1975" s="861"/>
    </row>
    <row r="1976" spans="5:5" s="357" customFormat="1">
      <c r="E1976" s="861"/>
    </row>
    <row r="1977" spans="5:5" s="357" customFormat="1">
      <c r="E1977" s="861"/>
    </row>
    <row r="1978" spans="5:5" s="357" customFormat="1">
      <c r="E1978" s="861"/>
    </row>
    <row r="1979" spans="5:5" s="357" customFormat="1">
      <c r="E1979" s="861"/>
    </row>
    <row r="1980" spans="5:5" s="357" customFormat="1">
      <c r="E1980" s="861"/>
    </row>
    <row r="1981" spans="5:5" s="357" customFormat="1">
      <c r="E1981" s="861"/>
    </row>
    <row r="1982" spans="5:5" s="357" customFormat="1">
      <c r="E1982" s="861"/>
    </row>
    <row r="1983" spans="5:5" s="357" customFormat="1">
      <c r="E1983" s="861"/>
    </row>
    <row r="1984" spans="5:5" s="357" customFormat="1">
      <c r="E1984" s="861"/>
    </row>
    <row r="1985" spans="5:5" s="357" customFormat="1">
      <c r="E1985" s="861"/>
    </row>
    <row r="1986" spans="5:5" s="357" customFormat="1">
      <c r="E1986" s="861"/>
    </row>
    <row r="1987" spans="5:5" s="357" customFormat="1">
      <c r="E1987" s="861"/>
    </row>
    <row r="1988" spans="5:5" s="357" customFormat="1">
      <c r="E1988" s="861"/>
    </row>
    <row r="1989" spans="5:5" s="357" customFormat="1">
      <c r="E1989" s="861"/>
    </row>
    <row r="1990" spans="5:5" s="357" customFormat="1">
      <c r="E1990" s="861"/>
    </row>
    <row r="1991" spans="5:5" s="357" customFormat="1">
      <c r="E1991" s="861"/>
    </row>
    <row r="1992" spans="5:5" s="357" customFormat="1">
      <c r="E1992" s="861"/>
    </row>
    <row r="1993" spans="5:5" s="357" customFormat="1">
      <c r="E1993" s="861"/>
    </row>
    <row r="1994" spans="5:5" s="357" customFormat="1">
      <c r="E1994" s="861"/>
    </row>
    <row r="1995" spans="5:5" s="357" customFormat="1">
      <c r="E1995" s="861"/>
    </row>
    <row r="1996" spans="5:5" s="357" customFormat="1">
      <c r="E1996" s="861"/>
    </row>
    <row r="1997" spans="5:5" s="357" customFormat="1">
      <c r="E1997" s="861"/>
    </row>
    <row r="1998" spans="5:5" s="357" customFormat="1">
      <c r="E1998" s="861"/>
    </row>
    <row r="1999" spans="5:5" s="357" customFormat="1">
      <c r="E1999" s="861"/>
    </row>
    <row r="2000" spans="5:5" s="357" customFormat="1">
      <c r="E2000" s="861"/>
    </row>
    <row r="2001" spans="5:5" s="357" customFormat="1">
      <c r="E2001" s="861"/>
    </row>
    <row r="2002" spans="5:5" s="357" customFormat="1">
      <c r="E2002" s="861"/>
    </row>
    <row r="2003" spans="5:5" s="357" customFormat="1">
      <c r="E2003" s="861"/>
    </row>
    <row r="2004" spans="5:5" s="357" customFormat="1">
      <c r="E2004" s="861"/>
    </row>
    <row r="2005" spans="5:5" s="357" customFormat="1">
      <c r="E2005" s="861"/>
    </row>
    <row r="2006" spans="5:5" s="357" customFormat="1">
      <c r="E2006" s="861"/>
    </row>
    <row r="2007" spans="5:5" s="357" customFormat="1">
      <c r="E2007" s="861"/>
    </row>
    <row r="2008" spans="5:5" s="357" customFormat="1">
      <c r="E2008" s="861"/>
    </row>
    <row r="2009" spans="5:5" s="357" customFormat="1">
      <c r="E2009" s="861"/>
    </row>
    <row r="2010" spans="5:5" s="357" customFormat="1">
      <c r="E2010" s="861"/>
    </row>
    <row r="2011" spans="5:5" s="357" customFormat="1">
      <c r="E2011" s="861"/>
    </row>
  </sheetData>
  <sheetProtection algorithmName="SHA-512" hashValue="SjPIuxRXqpoXGup4L92AYbE8e9g8VAZrCReVJjW2URb7y7+I47YegEv1gXQhEYEft/sdJC+zLpz4I/3QKq/NZg==" saltValue="xb8GZ886OqoOAQN3N3b4nw==" spinCount="100000" sheet="1" formatCells="0"/>
  <mergeCells count="30">
    <mergeCell ref="A44:A45"/>
    <mergeCell ref="A47:J47"/>
    <mergeCell ref="A50:A55"/>
    <mergeCell ref="A56:A58"/>
    <mergeCell ref="A59:A61"/>
    <mergeCell ref="A81:A83"/>
    <mergeCell ref="A84:A87"/>
    <mergeCell ref="A88:A89"/>
    <mergeCell ref="A62:A65"/>
    <mergeCell ref="A66:A67"/>
    <mergeCell ref="A69:J69"/>
    <mergeCell ref="A72:A77"/>
    <mergeCell ref="A78:A80"/>
    <mergeCell ref="A34:A36"/>
    <mergeCell ref="A37:A39"/>
    <mergeCell ref="A40:A43"/>
    <mergeCell ref="L4:L5"/>
    <mergeCell ref="M4:M5"/>
    <mergeCell ref="A25:J25"/>
    <mergeCell ref="A28:A33"/>
    <mergeCell ref="O4:O5"/>
    <mergeCell ref="P4:P5"/>
    <mergeCell ref="A4:J4"/>
    <mergeCell ref="A22:A23"/>
    <mergeCell ref="A6:A11"/>
    <mergeCell ref="A12:A14"/>
    <mergeCell ref="A15:A17"/>
    <mergeCell ref="A18:A21"/>
    <mergeCell ref="L11:P13"/>
    <mergeCell ref="N4:N5"/>
  </mergeCells>
  <pageMargins left="0.23622047244094491" right="0.11811023622047245" top="0.78740157480314965" bottom="0.59055118110236227" header="0.51181102362204722" footer="0.39370078740157483"/>
  <pageSetup paperSize="9" scale="56" fitToHeight="0" orientation="landscape" horizontalDpi="300" verticalDpi="300" r:id="rId1"/>
  <headerFooter alignWithMargins="0">
    <oddHeader>&amp;C&amp;A&amp;RSeite &amp;P von &amp;N</oddHeader>
    <oddFooter xml:space="preserve">&amp;RF-Satz zum LRV-SH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52156-4252-4A70-B2BD-C70C81CDAF46}">
  <sheetPr codeName="Tabelle17"/>
  <dimension ref="A1:G150"/>
  <sheetViews>
    <sheetView workbookViewId="0">
      <pane ySplit="7" topLeftCell="A75" activePane="bottomLeft" state="frozen"/>
      <selection pane="bottomLeft" activeCell="A91" sqref="A91:XFD108"/>
    </sheetView>
  </sheetViews>
  <sheetFormatPr baseColWidth="10" defaultRowHeight="15"/>
  <cols>
    <col min="1" max="1" width="28.28515625" style="279" customWidth="1"/>
    <col min="2" max="2" width="11.5703125" style="41"/>
    <col min="3" max="3" width="13.7109375" style="276" customWidth="1"/>
    <col min="4" max="4" width="14.42578125" style="41" customWidth="1"/>
    <col min="5" max="5" width="12.140625" style="41" customWidth="1"/>
    <col min="6" max="6" width="15.28515625" style="41" bestFit="1" customWidth="1"/>
    <col min="7" max="7" width="13.85546875" style="41" bestFit="1" customWidth="1"/>
  </cols>
  <sheetData>
    <row r="1" spans="1:7">
      <c r="A1" s="440" t="str">
        <f>Basis!A1</f>
        <v>Stand: 26.03.2024</v>
      </c>
      <c r="B1" s="260"/>
      <c r="C1" s="441"/>
      <c r="D1" s="442"/>
    </row>
    <row r="3" spans="1:7">
      <c r="A3" s="286" t="s">
        <v>374</v>
      </c>
    </row>
    <row r="4" spans="1:7">
      <c r="A4" s="420" t="s">
        <v>375</v>
      </c>
      <c r="B4" s="333"/>
      <c r="C4" s="421"/>
      <c r="D4" s="333"/>
      <c r="E4" s="333"/>
      <c r="F4" s="333"/>
      <c r="G4" s="333"/>
    </row>
    <row r="5" spans="1:7" ht="15.75" thickBot="1">
      <c r="A5" s="265"/>
      <c r="B5" s="257"/>
      <c r="C5" s="350"/>
      <c r="D5" s="257"/>
      <c r="E5" s="257"/>
      <c r="F5" s="257"/>
      <c r="G5" s="257"/>
    </row>
    <row r="6" spans="1:7" ht="64.5" thickBot="1">
      <c r="A6" s="288" t="s">
        <v>376</v>
      </c>
      <c r="B6" s="472" t="s">
        <v>377</v>
      </c>
      <c r="C6" s="473" t="s">
        <v>378</v>
      </c>
      <c r="D6" s="472" t="s">
        <v>379</v>
      </c>
      <c r="E6" s="472" t="s">
        <v>380</v>
      </c>
      <c r="F6" s="472" t="s">
        <v>667</v>
      </c>
      <c r="G6" s="474" t="str">
        <f>"jährlicher Betrag bei einem Instand-haltungssatz von " &amp; Berechnungsdaten!$W$10*100 &amp; "%"</f>
        <v>jährlicher Betrag bei einem Instand-haltungssatz von 1%</v>
      </c>
    </row>
    <row r="7" spans="1:7">
      <c r="A7" s="538"/>
      <c r="B7" s="610"/>
      <c r="C7" s="613"/>
      <c r="D7" s="612"/>
      <c r="E7" s="612" t="s">
        <v>381</v>
      </c>
      <c r="F7" s="614">
        <f>Basis!B3</f>
        <v>2024</v>
      </c>
      <c r="G7" s="611"/>
    </row>
    <row r="8" spans="1:7" ht="15.75" thickBot="1">
      <c r="A8" s="336" t="s">
        <v>481</v>
      </c>
      <c r="B8" s="422"/>
      <c r="C8" s="423"/>
      <c r="D8" s="424"/>
      <c r="E8" s="424"/>
      <c r="F8" s="423"/>
      <c r="G8" s="615">
        <f>G30+G40+G77+G109+G123</f>
        <v>0</v>
      </c>
    </row>
    <row r="9" spans="1:7" ht="39">
      <c r="A9" s="309" t="s">
        <v>305</v>
      </c>
      <c r="B9" s="425"/>
      <c r="C9" s="426">
        <f>VLOOKUP($F$7,Berechnungsdaten!H10:I52,2,TRUE)</f>
        <v>19.687000000000001</v>
      </c>
      <c r="D9" s="330"/>
      <c r="E9" s="427"/>
      <c r="F9" s="427">
        <f>VLOOKUP($F$7,Berechnungsdaten!$B$11:$C$78,2,TRUE)</f>
        <v>147.80000000000001</v>
      </c>
      <c r="G9" s="311"/>
    </row>
    <row r="10" spans="1:7">
      <c r="A10" s="428">
        <f>+Investdaten!A8</f>
        <v>1</v>
      </c>
      <c r="B10" s="429">
        <f>Investdaten!D8</f>
        <v>0</v>
      </c>
      <c r="C10" s="430">
        <f>IF(B10&lt;1960,+Investdaten!L8,0)</f>
        <v>0</v>
      </c>
      <c r="D10" s="430">
        <f>+Investdaten!E8-Investdaten!F8</f>
        <v>0</v>
      </c>
      <c r="E10" s="431">
        <f>IF(B10&lt;&gt;0,IF(B10&gt;=1960,VLOOKUP(B10,Berechnungsdaten!$B$11:$E$78,2,0),0),0)</f>
        <v>0</v>
      </c>
      <c r="F10" s="430">
        <f>IF(C10=0,IF(E10=0,0,D10*$F$9/E10),C10*$C$9)</f>
        <v>0</v>
      </c>
      <c r="G10" s="296">
        <f>F10*Berechnungsdaten!$W$10</f>
        <v>0</v>
      </c>
    </row>
    <row r="11" spans="1:7">
      <c r="A11" s="428">
        <f>+Investdaten!A9</f>
        <v>2</v>
      </c>
      <c r="B11" s="429">
        <f>Investdaten!D9</f>
        <v>0</v>
      </c>
      <c r="C11" s="430">
        <f>IF(B11&lt;1960,+Investdaten!L9,0)</f>
        <v>0</v>
      </c>
      <c r="D11" s="430">
        <f>+Investdaten!E9-Investdaten!F9</f>
        <v>0</v>
      </c>
      <c r="E11" s="431">
        <f>IF(B11&lt;&gt;0,IF(B11&gt;=1960,VLOOKUP(B11,Berechnungsdaten!$B$11:$E$78,2,0),0),0)</f>
        <v>0</v>
      </c>
      <c r="F11" s="430">
        <f t="shared" ref="F11:F12" si="0">IF(C11=0,IF(E11=0,0,D11*$F$9/E11),C11*$C$9)</f>
        <v>0</v>
      </c>
      <c r="G11" s="296">
        <f>F11*Berechnungsdaten!$W$10</f>
        <v>0</v>
      </c>
    </row>
    <row r="12" spans="1:7">
      <c r="A12" s="428">
        <f>+Investdaten!A10</f>
        <v>3</v>
      </c>
      <c r="B12" s="429">
        <f>Investdaten!D10</f>
        <v>0</v>
      </c>
      <c r="C12" s="430">
        <f>IF(B12&lt;1960,+Investdaten!L10,0)</f>
        <v>0</v>
      </c>
      <c r="D12" s="430">
        <f>+Investdaten!E10-Investdaten!F10</f>
        <v>0</v>
      </c>
      <c r="E12" s="431">
        <f>IF(B12&lt;&gt;0,IF(B12&gt;=1960,VLOOKUP(B12,Berechnungsdaten!$B$11:$E$78,2,0),0),0)</f>
        <v>0</v>
      </c>
      <c r="F12" s="430">
        <f t="shared" si="0"/>
        <v>0</v>
      </c>
      <c r="G12" s="296">
        <f>F12*Berechnungsdaten!$W$10</f>
        <v>0</v>
      </c>
    </row>
    <row r="13" spans="1:7">
      <c r="A13" s="428">
        <f>+Investdaten!A11</f>
        <v>4</v>
      </c>
      <c r="B13" s="429">
        <f>Investdaten!D11</f>
        <v>0</v>
      </c>
      <c r="C13" s="430">
        <f>IF(B13&lt;1960,+Investdaten!L11,0)</f>
        <v>0</v>
      </c>
      <c r="D13" s="430">
        <f>+Investdaten!E11-Investdaten!F11</f>
        <v>0</v>
      </c>
      <c r="E13" s="431">
        <f>IF(B13&lt;&gt;0,IF(B13&gt;=1960,VLOOKUP(B13,Berechnungsdaten!$B$11:$E$78,2,0),0),0)</f>
        <v>0</v>
      </c>
      <c r="F13" s="430">
        <f t="shared" ref="F13:F15" si="1">IF(C13=0,IF(E13=0,0,D13*$F$9/E13),C13*$C$9)</f>
        <v>0</v>
      </c>
      <c r="G13" s="296">
        <f>F13*Berechnungsdaten!$W$10</f>
        <v>0</v>
      </c>
    </row>
    <row r="14" spans="1:7">
      <c r="A14" s="428">
        <f>+Investdaten!A12</f>
        <v>5</v>
      </c>
      <c r="B14" s="429">
        <f>Investdaten!D12</f>
        <v>0</v>
      </c>
      <c r="C14" s="430">
        <f>IF(B14&lt;1960,+Investdaten!L12,0)</f>
        <v>0</v>
      </c>
      <c r="D14" s="430">
        <f>+Investdaten!E12-Investdaten!F12</f>
        <v>0</v>
      </c>
      <c r="E14" s="431">
        <f>IF(B14&lt;&gt;0,IF(B14&gt;=1960,VLOOKUP(B14,Berechnungsdaten!$B$11:$E$78,2,0),0),0)</f>
        <v>0</v>
      </c>
      <c r="F14" s="430">
        <f t="shared" si="1"/>
        <v>0</v>
      </c>
      <c r="G14" s="296">
        <f>F14*Berechnungsdaten!$W$10</f>
        <v>0</v>
      </c>
    </row>
    <row r="15" spans="1:7">
      <c r="A15" s="428">
        <f>+Investdaten!A13</f>
        <v>6</v>
      </c>
      <c r="B15" s="429">
        <f>Investdaten!D13</f>
        <v>0</v>
      </c>
      <c r="C15" s="430">
        <f>IF(B15&lt;1960,+Investdaten!L13,0)</f>
        <v>0</v>
      </c>
      <c r="D15" s="430">
        <f>+Investdaten!E13-Investdaten!F13</f>
        <v>0</v>
      </c>
      <c r="E15" s="431">
        <f>IF(B15&lt;&gt;0,IF(B15&gt;=1960,VLOOKUP(B15,Berechnungsdaten!$B$11:$E$78,2,0),0),0)</f>
        <v>0</v>
      </c>
      <c r="F15" s="430">
        <f t="shared" si="1"/>
        <v>0</v>
      </c>
      <c r="G15" s="296">
        <f>F15*Berechnungsdaten!$W$10</f>
        <v>0</v>
      </c>
    </row>
    <row r="16" spans="1:7">
      <c r="A16" s="428">
        <f>+Investdaten!A14</f>
        <v>7</v>
      </c>
      <c r="B16" s="429">
        <f>Investdaten!D14</f>
        <v>0</v>
      </c>
      <c r="C16" s="430">
        <f>IF(B16&lt;1960,+Investdaten!L14,0)</f>
        <v>0</v>
      </c>
      <c r="D16" s="430">
        <f>+Investdaten!E14-Investdaten!F14</f>
        <v>0</v>
      </c>
      <c r="E16" s="431">
        <f>IF(B16&lt;&gt;0,IF(B16&gt;=1960,VLOOKUP(B16,Berechnungsdaten!$B$11:$E$78,2,0),0),0)</f>
        <v>0</v>
      </c>
      <c r="F16" s="430">
        <f t="shared" ref="F16:F29" si="2">IF(C16=0,IF(E16=0,0,D16*$F$9/E16),C16*$C$9)</f>
        <v>0</v>
      </c>
      <c r="G16" s="296">
        <f>F16*Berechnungsdaten!$W$10</f>
        <v>0</v>
      </c>
    </row>
    <row r="17" spans="1:7">
      <c r="A17" s="428">
        <f>+Investdaten!A15</f>
        <v>8</v>
      </c>
      <c r="B17" s="429">
        <f>Investdaten!D15</f>
        <v>0</v>
      </c>
      <c r="C17" s="430">
        <f>IF(B17&lt;1960,+Investdaten!L15,0)</f>
        <v>0</v>
      </c>
      <c r="D17" s="430">
        <f>+Investdaten!E15-Investdaten!F15</f>
        <v>0</v>
      </c>
      <c r="E17" s="431">
        <f>IF(B17&lt;&gt;0,IF(B17&gt;=1960,VLOOKUP(B17,Berechnungsdaten!$B$11:$E$78,2,0),0),0)</f>
        <v>0</v>
      </c>
      <c r="F17" s="430">
        <f t="shared" si="2"/>
        <v>0</v>
      </c>
      <c r="G17" s="296">
        <f>F17*Berechnungsdaten!$W$10</f>
        <v>0</v>
      </c>
    </row>
    <row r="18" spans="1:7">
      <c r="A18" s="428">
        <f>+Investdaten!A16</f>
        <v>9</v>
      </c>
      <c r="B18" s="429">
        <f>Investdaten!D16</f>
        <v>0</v>
      </c>
      <c r="C18" s="430">
        <f>IF(B18&lt;1960,+Investdaten!L16,0)</f>
        <v>0</v>
      </c>
      <c r="D18" s="430">
        <f>+Investdaten!E16-Investdaten!F16</f>
        <v>0</v>
      </c>
      <c r="E18" s="431">
        <f>IF(B18&lt;&gt;0,IF(B18&gt;=1960,VLOOKUP(B18,Berechnungsdaten!$B$11:$E$78,2,0),0),0)</f>
        <v>0</v>
      </c>
      <c r="F18" s="430">
        <f t="shared" si="2"/>
        <v>0</v>
      </c>
      <c r="G18" s="296">
        <f>F18*Berechnungsdaten!$W$10</f>
        <v>0</v>
      </c>
    </row>
    <row r="19" spans="1:7">
      <c r="A19" s="428">
        <f>+Investdaten!A17</f>
        <v>10</v>
      </c>
      <c r="B19" s="429">
        <f>Investdaten!D17</f>
        <v>0</v>
      </c>
      <c r="C19" s="430">
        <f>IF(B19&lt;1960,+Investdaten!L17,0)</f>
        <v>0</v>
      </c>
      <c r="D19" s="430">
        <f>+Investdaten!E17-Investdaten!F17</f>
        <v>0</v>
      </c>
      <c r="E19" s="431">
        <f>IF(B19&lt;&gt;0,IF(B19&gt;=1960,VLOOKUP(B19,Berechnungsdaten!$B$11:$E$78,2,0),0),0)</f>
        <v>0</v>
      </c>
      <c r="F19" s="430">
        <f t="shared" si="2"/>
        <v>0</v>
      </c>
      <c r="G19" s="296">
        <f>F19*Berechnungsdaten!$W$10</f>
        <v>0</v>
      </c>
    </row>
    <row r="20" spans="1:7">
      <c r="A20" s="428">
        <f>+Investdaten!A18</f>
        <v>11</v>
      </c>
      <c r="B20" s="429">
        <f>Investdaten!D18</f>
        <v>0</v>
      </c>
      <c r="C20" s="430">
        <f>IF(B20&lt;1960,+Investdaten!L18,0)</f>
        <v>0</v>
      </c>
      <c r="D20" s="430">
        <f>+Investdaten!E18-Investdaten!F18</f>
        <v>0</v>
      </c>
      <c r="E20" s="431">
        <f>IF(B20&lt;&gt;0,IF(B20&gt;=1960,VLOOKUP(B20,Berechnungsdaten!$B$11:$E$78,2,0),0),0)</f>
        <v>0</v>
      </c>
      <c r="F20" s="430">
        <f t="shared" si="2"/>
        <v>0</v>
      </c>
      <c r="G20" s="296">
        <f>F20*Berechnungsdaten!$W$10</f>
        <v>0</v>
      </c>
    </row>
    <row r="21" spans="1:7">
      <c r="A21" s="428">
        <f>+Investdaten!A19</f>
        <v>12</v>
      </c>
      <c r="B21" s="429">
        <f>Investdaten!D19</f>
        <v>0</v>
      </c>
      <c r="C21" s="430">
        <f>IF(B21&lt;1960,+Investdaten!L19,0)</f>
        <v>0</v>
      </c>
      <c r="D21" s="430">
        <f>+Investdaten!E19-Investdaten!F19</f>
        <v>0</v>
      </c>
      <c r="E21" s="431">
        <f>IF(B21&lt;&gt;0,IF(B21&gt;=1960,VLOOKUP(B21,Berechnungsdaten!$B$11:$E$78,2,0),0),0)</f>
        <v>0</v>
      </c>
      <c r="F21" s="430">
        <f t="shared" si="2"/>
        <v>0</v>
      </c>
      <c r="G21" s="296">
        <f>F21*Berechnungsdaten!$W$10</f>
        <v>0</v>
      </c>
    </row>
    <row r="22" spans="1:7">
      <c r="A22" s="428">
        <f>+Investdaten!A20</f>
        <v>13</v>
      </c>
      <c r="B22" s="429">
        <f>Investdaten!D20</f>
        <v>0</v>
      </c>
      <c r="C22" s="430">
        <f>IF(B22&lt;1960,+Investdaten!L20,0)</f>
        <v>0</v>
      </c>
      <c r="D22" s="430">
        <f>+Investdaten!E20-Investdaten!F20</f>
        <v>0</v>
      </c>
      <c r="E22" s="431">
        <f>IF(B22&lt;&gt;0,IF(B22&gt;=1960,VLOOKUP(B22,Berechnungsdaten!$B$11:$E$78,2,0),0),0)</f>
        <v>0</v>
      </c>
      <c r="F22" s="430">
        <f t="shared" si="2"/>
        <v>0</v>
      </c>
      <c r="G22" s="296">
        <f>F22*Berechnungsdaten!$W$10</f>
        <v>0</v>
      </c>
    </row>
    <row r="23" spans="1:7">
      <c r="A23" s="428">
        <f>+Investdaten!A21</f>
        <v>14</v>
      </c>
      <c r="B23" s="429">
        <f>Investdaten!D21</f>
        <v>0</v>
      </c>
      <c r="C23" s="430">
        <f>IF(B23&lt;1960,+Investdaten!L21,0)</f>
        <v>0</v>
      </c>
      <c r="D23" s="430">
        <f>+Investdaten!E21-Investdaten!F21</f>
        <v>0</v>
      </c>
      <c r="E23" s="431">
        <f>IF(B23&lt;&gt;0,IF(B23&gt;=1960,VLOOKUP(B23,Berechnungsdaten!$B$11:$E$78,2,0),0),0)</f>
        <v>0</v>
      </c>
      <c r="F23" s="430">
        <f t="shared" si="2"/>
        <v>0</v>
      </c>
      <c r="G23" s="296">
        <f>F23*Berechnungsdaten!$W$10</f>
        <v>0</v>
      </c>
    </row>
    <row r="24" spans="1:7">
      <c r="A24" s="428">
        <f>+Investdaten!A22</f>
        <v>15</v>
      </c>
      <c r="B24" s="429">
        <f>Investdaten!D22</f>
        <v>0</v>
      </c>
      <c r="C24" s="430">
        <f>IF(B24&lt;1960,+Investdaten!L22,0)</f>
        <v>0</v>
      </c>
      <c r="D24" s="430">
        <f>+Investdaten!E22-Investdaten!F22</f>
        <v>0</v>
      </c>
      <c r="E24" s="431">
        <f>IF(B24&lt;&gt;0,IF(B24&gt;=1960,VLOOKUP(B24,Berechnungsdaten!$B$11:$E$78,2,0),0),0)</f>
        <v>0</v>
      </c>
      <c r="F24" s="430">
        <f t="shared" si="2"/>
        <v>0</v>
      </c>
      <c r="G24" s="296">
        <f>F24*Berechnungsdaten!$W$10</f>
        <v>0</v>
      </c>
    </row>
    <row r="25" spans="1:7">
      <c r="A25" s="428">
        <f>+Investdaten!A23</f>
        <v>16</v>
      </c>
      <c r="B25" s="429">
        <f>Investdaten!D23</f>
        <v>0</v>
      </c>
      <c r="C25" s="430">
        <f>IF(B25&lt;1960,+Investdaten!L23,0)</f>
        <v>0</v>
      </c>
      <c r="D25" s="430">
        <f>+Investdaten!E23-Investdaten!F23</f>
        <v>0</v>
      </c>
      <c r="E25" s="431">
        <f>IF(B25&lt;&gt;0,IF(B25&gt;=1960,VLOOKUP(B25,Berechnungsdaten!$B$11:$E$78,2,0),0),0)</f>
        <v>0</v>
      </c>
      <c r="F25" s="430">
        <f t="shared" si="2"/>
        <v>0</v>
      </c>
      <c r="G25" s="296">
        <f>F25*Berechnungsdaten!$W$10</f>
        <v>0</v>
      </c>
    </row>
    <row r="26" spans="1:7">
      <c r="A26" s="428">
        <f>+Investdaten!A24</f>
        <v>17</v>
      </c>
      <c r="B26" s="429">
        <f>Investdaten!D24</f>
        <v>0</v>
      </c>
      <c r="C26" s="430">
        <f>IF(B26&lt;1960,+Investdaten!L24,0)</f>
        <v>0</v>
      </c>
      <c r="D26" s="430">
        <f>+Investdaten!E24-Investdaten!F24</f>
        <v>0</v>
      </c>
      <c r="E26" s="431">
        <f>IF(B26&lt;&gt;0,IF(B26&gt;=1960,VLOOKUP(B26,Berechnungsdaten!$B$11:$E$78,2,0),0),0)</f>
        <v>0</v>
      </c>
      <c r="F26" s="430">
        <f t="shared" si="2"/>
        <v>0</v>
      </c>
      <c r="G26" s="296">
        <f>F26*Berechnungsdaten!$W$10</f>
        <v>0</v>
      </c>
    </row>
    <row r="27" spans="1:7">
      <c r="A27" s="428">
        <f>+Investdaten!A25</f>
        <v>18</v>
      </c>
      <c r="B27" s="429">
        <f>Investdaten!D25</f>
        <v>0</v>
      </c>
      <c r="C27" s="430">
        <f>IF(B27&lt;1960,+Investdaten!L25,0)</f>
        <v>0</v>
      </c>
      <c r="D27" s="430">
        <f>+Investdaten!E25-Investdaten!F25</f>
        <v>0</v>
      </c>
      <c r="E27" s="431">
        <f>IF(B27&lt;&gt;0,IF(B27&gt;=1960,VLOOKUP(B27,Berechnungsdaten!$B$11:$E$78,2,0),0),0)</f>
        <v>0</v>
      </c>
      <c r="F27" s="430">
        <f t="shared" si="2"/>
        <v>0</v>
      </c>
      <c r="G27" s="296">
        <f>F27*Berechnungsdaten!$W$10</f>
        <v>0</v>
      </c>
    </row>
    <row r="28" spans="1:7">
      <c r="A28" s="428">
        <f>+Investdaten!A26</f>
        <v>19</v>
      </c>
      <c r="B28" s="429">
        <f>Investdaten!D26</f>
        <v>0</v>
      </c>
      <c r="C28" s="430">
        <f>IF(B28&lt;1960,+Investdaten!L26,0)</f>
        <v>0</v>
      </c>
      <c r="D28" s="430">
        <f>+Investdaten!E26-Investdaten!F26</f>
        <v>0</v>
      </c>
      <c r="E28" s="431">
        <f>IF(B28&lt;&gt;0,IF(B28&gt;=1960,VLOOKUP(B28,Berechnungsdaten!$B$11:$E$78,2,0),0),0)</f>
        <v>0</v>
      </c>
      <c r="F28" s="430">
        <f t="shared" si="2"/>
        <v>0</v>
      </c>
      <c r="G28" s="296">
        <f>F28*Berechnungsdaten!$W$10</f>
        <v>0</v>
      </c>
    </row>
    <row r="29" spans="1:7" ht="15.75" thickBot="1">
      <c r="A29" s="428">
        <f>+Investdaten!A27</f>
        <v>20</v>
      </c>
      <c r="B29" s="429">
        <f>Investdaten!D27</f>
        <v>0</v>
      </c>
      <c r="C29" s="430">
        <f>IF(B29&lt;1960,+Investdaten!L27,0)</f>
        <v>0</v>
      </c>
      <c r="D29" s="430">
        <f>+Investdaten!E27-Investdaten!F27</f>
        <v>0</v>
      </c>
      <c r="E29" s="431">
        <f>IF(B29&lt;&gt;0,IF(B29&gt;=1960,VLOOKUP(B29,Berechnungsdaten!$B$11:$E$78,2,0),0),0)</f>
        <v>0</v>
      </c>
      <c r="F29" s="430">
        <f t="shared" si="2"/>
        <v>0</v>
      </c>
      <c r="G29" s="296">
        <f>F29*Berechnungsdaten!$W$10</f>
        <v>0</v>
      </c>
    </row>
    <row r="30" spans="1:7" ht="16.5" thickTop="1" thickBot="1">
      <c r="A30" s="203" t="s">
        <v>382</v>
      </c>
      <c r="B30" s="432"/>
      <c r="C30" s="314"/>
      <c r="D30" s="204"/>
      <c r="E30" s="204"/>
      <c r="F30" s="204"/>
      <c r="G30" s="299">
        <f>SUM(G10:G29)</f>
        <v>0</v>
      </c>
    </row>
    <row r="31" spans="1:7">
      <c r="A31" s="205" t="s">
        <v>306</v>
      </c>
      <c r="B31" s="433"/>
      <c r="C31" s="315"/>
      <c r="D31" s="315"/>
      <c r="E31" s="315"/>
      <c r="F31" s="434"/>
      <c r="G31" s="293"/>
    </row>
    <row r="32" spans="1:7">
      <c r="A32" s="428">
        <f>Investdaten!A29</f>
        <v>1</v>
      </c>
      <c r="B32" s="429">
        <f>Investdaten!D29</f>
        <v>0</v>
      </c>
      <c r="C32" s="429"/>
      <c r="D32" s="430">
        <f>Investdaten!E29</f>
        <v>0</v>
      </c>
      <c r="E32" s="431">
        <f>IF(B32&lt;&gt;0,VLOOKUP(B32,Berechnungsdaten!$B$11:$E$78,2,0),0)</f>
        <v>0</v>
      </c>
      <c r="F32" s="430">
        <f>IF(E32&gt;0,D32*$F$9/E32,0)</f>
        <v>0</v>
      </c>
      <c r="G32" s="296">
        <f>F32*Berechnungsdaten!$W$10</f>
        <v>0</v>
      </c>
    </row>
    <row r="33" spans="1:7">
      <c r="A33" s="428">
        <f>Investdaten!A30</f>
        <v>2</v>
      </c>
      <c r="B33" s="429">
        <f>Investdaten!D30</f>
        <v>0</v>
      </c>
      <c r="C33" s="429"/>
      <c r="D33" s="430">
        <f>Investdaten!E30</f>
        <v>0</v>
      </c>
      <c r="E33" s="431">
        <f>IF(B33&lt;&gt;0,VLOOKUP(B33,Berechnungsdaten!$B$11:$E$78,2,0),0)</f>
        <v>0</v>
      </c>
      <c r="F33" s="430">
        <f t="shared" ref="F33:F39" si="3">IF(E33&gt;0,D33*$F$9/E33,0)</f>
        <v>0</v>
      </c>
      <c r="G33" s="296">
        <f>F33*Berechnungsdaten!$W$10</f>
        <v>0</v>
      </c>
    </row>
    <row r="34" spans="1:7">
      <c r="A34" s="428">
        <f>Investdaten!A31</f>
        <v>3</v>
      </c>
      <c r="B34" s="429">
        <f>Investdaten!D31</f>
        <v>0</v>
      </c>
      <c r="C34" s="429"/>
      <c r="D34" s="430">
        <f>Investdaten!E31</f>
        <v>0</v>
      </c>
      <c r="E34" s="431">
        <f>IF(B34&lt;&gt;0,VLOOKUP(B34,Berechnungsdaten!$B$11:$E$78,2,0),0)</f>
        <v>0</v>
      </c>
      <c r="F34" s="430">
        <f t="shared" si="3"/>
        <v>0</v>
      </c>
      <c r="G34" s="296">
        <f>F34*Berechnungsdaten!$W$10</f>
        <v>0</v>
      </c>
    </row>
    <row r="35" spans="1:7">
      <c r="A35" s="428">
        <f>Investdaten!A32</f>
        <v>4</v>
      </c>
      <c r="B35" s="429">
        <f>Investdaten!D32</f>
        <v>0</v>
      </c>
      <c r="C35" s="429"/>
      <c r="D35" s="430">
        <f>Investdaten!E32</f>
        <v>0</v>
      </c>
      <c r="E35" s="431">
        <f>IF(B35&lt;&gt;0,VLOOKUP(B35,Berechnungsdaten!$B$11:$E$78,2,0),0)</f>
        <v>0</v>
      </c>
      <c r="F35" s="430">
        <f t="shared" si="3"/>
        <v>0</v>
      </c>
      <c r="G35" s="296">
        <f>F35*Berechnungsdaten!$W$10</f>
        <v>0</v>
      </c>
    </row>
    <row r="36" spans="1:7">
      <c r="A36" s="428">
        <f>Investdaten!A33</f>
        <v>5</v>
      </c>
      <c r="B36" s="429">
        <f>Investdaten!D33</f>
        <v>0</v>
      </c>
      <c r="C36" s="429"/>
      <c r="D36" s="430">
        <f>Investdaten!E33</f>
        <v>0</v>
      </c>
      <c r="E36" s="431">
        <f>IF(B36&lt;&gt;0,VLOOKUP(B36,Berechnungsdaten!$B$11:$E$78,2,0),0)</f>
        <v>0</v>
      </c>
      <c r="F36" s="430">
        <f t="shared" si="3"/>
        <v>0</v>
      </c>
      <c r="G36" s="296">
        <f>F36*Berechnungsdaten!$W$10</f>
        <v>0</v>
      </c>
    </row>
    <row r="37" spans="1:7">
      <c r="A37" s="428">
        <f>Investdaten!A34</f>
        <v>6</v>
      </c>
      <c r="B37" s="429">
        <f>Investdaten!D34</f>
        <v>0</v>
      </c>
      <c r="C37" s="429"/>
      <c r="D37" s="430">
        <f>Investdaten!E34</f>
        <v>0</v>
      </c>
      <c r="E37" s="431">
        <f>IF(B37&lt;&gt;0,VLOOKUP(B37,Berechnungsdaten!$B$11:$E$78,2,0),0)</f>
        <v>0</v>
      </c>
      <c r="F37" s="430">
        <f t="shared" si="3"/>
        <v>0</v>
      </c>
      <c r="G37" s="296">
        <f>F37*Berechnungsdaten!$W$10</f>
        <v>0</v>
      </c>
    </row>
    <row r="38" spans="1:7">
      <c r="A38" s="428">
        <f>Investdaten!A35</f>
        <v>7</v>
      </c>
      <c r="B38" s="429">
        <f>Investdaten!D35</f>
        <v>0</v>
      </c>
      <c r="C38" s="429"/>
      <c r="D38" s="430">
        <f>Investdaten!E35</f>
        <v>0</v>
      </c>
      <c r="E38" s="431">
        <f>IF(B38&lt;&gt;0,VLOOKUP(B38,Berechnungsdaten!$B$11:$E$78,2,0),0)</f>
        <v>0</v>
      </c>
      <c r="F38" s="430">
        <f t="shared" si="3"/>
        <v>0</v>
      </c>
      <c r="G38" s="296">
        <f>F38*Berechnungsdaten!$W$10</f>
        <v>0</v>
      </c>
    </row>
    <row r="39" spans="1:7" ht="15.75" thickBot="1">
      <c r="A39" s="428">
        <f>Investdaten!A36</f>
        <v>8</v>
      </c>
      <c r="B39" s="429">
        <f>Investdaten!D36</f>
        <v>0</v>
      </c>
      <c r="C39" s="429"/>
      <c r="D39" s="430">
        <f>Investdaten!E36</f>
        <v>0</v>
      </c>
      <c r="E39" s="431">
        <f>IF(B39&lt;&gt;0,VLOOKUP(B39,Berechnungsdaten!$B$11:$E$78,2,0),0)</f>
        <v>0</v>
      </c>
      <c r="F39" s="430">
        <f t="shared" si="3"/>
        <v>0</v>
      </c>
      <c r="G39" s="296">
        <f>F39*Berechnungsdaten!$W$10</f>
        <v>0</v>
      </c>
    </row>
    <row r="40" spans="1:7" ht="16.5" thickTop="1" thickBot="1">
      <c r="A40" s="203" t="s">
        <v>383</v>
      </c>
      <c r="B40" s="432"/>
      <c r="C40" s="314"/>
      <c r="D40" s="204"/>
      <c r="E40" s="204"/>
      <c r="F40" s="204"/>
      <c r="G40" s="299">
        <f>SUM(G32:G39)</f>
        <v>0</v>
      </c>
    </row>
    <row r="41" spans="1:7" ht="26.25">
      <c r="A41" s="205" t="s">
        <v>384</v>
      </c>
      <c r="B41" s="433"/>
      <c r="C41" s="315"/>
      <c r="D41" s="315"/>
      <c r="E41" s="315"/>
      <c r="F41" s="434"/>
      <c r="G41" s="293"/>
    </row>
    <row r="42" spans="1:7" ht="30">
      <c r="A42" s="428" t="str">
        <f>Investdaten!A38</f>
        <v>Inventarpauschale (aus Blatt "Basisdaten")</v>
      </c>
      <c r="B42" s="429">
        <f>Investdaten!D38</f>
        <v>2024</v>
      </c>
      <c r="C42" s="430"/>
      <c r="D42" s="430">
        <f>Investdaten!E38</f>
        <v>0</v>
      </c>
      <c r="E42" s="431">
        <f>IF(B42&lt;&gt;0,IF(B42&gt;=1960,VLOOKUP(B42,Berechnungsdaten!$B$11:$C$78,2,TRUE),0),0)</f>
        <v>147.80000000000001</v>
      </c>
      <c r="F42" s="430">
        <f>IF(E42&gt;0,D42*$F$9/E42,0)</f>
        <v>0</v>
      </c>
      <c r="G42" s="296">
        <f>F42*Berechnungsdaten!$W$10</f>
        <v>0</v>
      </c>
    </row>
    <row r="43" spans="1:7">
      <c r="A43" s="428">
        <f>Investdaten!A39</f>
        <v>2</v>
      </c>
      <c r="B43" s="429">
        <f>Investdaten!D39</f>
        <v>0</v>
      </c>
      <c r="C43" s="430"/>
      <c r="D43" s="430">
        <f>Investdaten!E39</f>
        <v>0</v>
      </c>
      <c r="E43" s="431">
        <f>IF(B43&lt;&gt;0,IF(B43&gt;=1960,VLOOKUP(B43,Berechnungsdaten!$B$11:$C$78,2,TRUE),0),0)</f>
        <v>0</v>
      </c>
      <c r="F43" s="430">
        <f>IF(E43&gt;0,D43*$F$9/E43,0)</f>
        <v>0</v>
      </c>
      <c r="G43" s="296">
        <f>F43*Berechnungsdaten!$W$10</f>
        <v>0</v>
      </c>
    </row>
    <row r="44" spans="1:7">
      <c r="A44" s="428">
        <f>Investdaten!A40</f>
        <v>3</v>
      </c>
      <c r="B44" s="429">
        <f>Investdaten!D40</f>
        <v>0</v>
      </c>
      <c r="C44" s="430"/>
      <c r="D44" s="430">
        <f>Investdaten!E40</f>
        <v>0</v>
      </c>
      <c r="E44" s="431">
        <f>IF(B44&lt;&gt;0,IF(B44&gt;=1960,VLOOKUP(B44,Berechnungsdaten!$B$11:$C$78,2,TRUE),0),0)</f>
        <v>0</v>
      </c>
      <c r="F44" s="430">
        <f t="shared" ref="F44:F76" si="4">IF(E44&gt;0,D44*$F$9/E44,0)</f>
        <v>0</v>
      </c>
      <c r="G44" s="296">
        <f>F44*Berechnungsdaten!$W$10</f>
        <v>0</v>
      </c>
    </row>
    <row r="45" spans="1:7">
      <c r="A45" s="428">
        <f>Investdaten!A41</f>
        <v>4</v>
      </c>
      <c r="B45" s="429">
        <f>Investdaten!D41</f>
        <v>0</v>
      </c>
      <c r="C45" s="430"/>
      <c r="D45" s="430">
        <f>Investdaten!E41</f>
        <v>0</v>
      </c>
      <c r="E45" s="431">
        <f>IF(B45&lt;&gt;0,IF(B45&gt;=1960,VLOOKUP(B45,Berechnungsdaten!$B$11:$C$78,2,TRUE),0),0)</f>
        <v>0</v>
      </c>
      <c r="F45" s="430">
        <f t="shared" si="4"/>
        <v>0</v>
      </c>
      <c r="G45" s="296">
        <f>F45*Berechnungsdaten!$W$10</f>
        <v>0</v>
      </c>
    </row>
    <row r="46" spans="1:7">
      <c r="A46" s="428">
        <f>Investdaten!A42</f>
        <v>5</v>
      </c>
      <c r="B46" s="429">
        <f>Investdaten!D42</f>
        <v>0</v>
      </c>
      <c r="C46" s="430"/>
      <c r="D46" s="430">
        <f>Investdaten!E42</f>
        <v>0</v>
      </c>
      <c r="E46" s="431">
        <f>IF(B46&lt;&gt;0,IF(B46&gt;=1960,VLOOKUP(B46,Berechnungsdaten!$B$11:$C$78,2,TRUE),0),0)</f>
        <v>0</v>
      </c>
      <c r="F46" s="430">
        <f t="shared" si="4"/>
        <v>0</v>
      </c>
      <c r="G46" s="296">
        <f>F46*Berechnungsdaten!$W$10</f>
        <v>0</v>
      </c>
    </row>
    <row r="47" spans="1:7">
      <c r="A47" s="428">
        <f>Investdaten!A43</f>
        <v>6</v>
      </c>
      <c r="B47" s="429">
        <f>Investdaten!D43</f>
        <v>0</v>
      </c>
      <c r="C47" s="430"/>
      <c r="D47" s="430">
        <f>Investdaten!E43</f>
        <v>0</v>
      </c>
      <c r="E47" s="431">
        <f>IF(B47&lt;&gt;0,IF(B47&gt;=1960,VLOOKUP(B47,Berechnungsdaten!$B$11:$C$78,2,TRUE),0),0)</f>
        <v>0</v>
      </c>
      <c r="F47" s="430">
        <f t="shared" si="4"/>
        <v>0</v>
      </c>
      <c r="G47" s="296">
        <f>F47*Berechnungsdaten!$W$10</f>
        <v>0</v>
      </c>
    </row>
    <row r="48" spans="1:7">
      <c r="A48" s="428">
        <f>Investdaten!A44</f>
        <v>7</v>
      </c>
      <c r="B48" s="429">
        <f>Investdaten!D44</f>
        <v>0</v>
      </c>
      <c r="C48" s="430"/>
      <c r="D48" s="430">
        <f>Investdaten!E44</f>
        <v>0</v>
      </c>
      <c r="E48" s="431">
        <f>IF(B48&lt;&gt;0,IF(B48&gt;=1960,VLOOKUP(B48,Berechnungsdaten!$B$11:$C$78,2,TRUE),0),0)</f>
        <v>0</v>
      </c>
      <c r="F48" s="430">
        <f t="shared" si="4"/>
        <v>0</v>
      </c>
      <c r="G48" s="296">
        <f>F48*Berechnungsdaten!$W$10</f>
        <v>0</v>
      </c>
    </row>
    <row r="49" spans="1:7">
      <c r="A49" s="428">
        <f>Investdaten!A45</f>
        <v>8</v>
      </c>
      <c r="B49" s="429">
        <f>Investdaten!D45</f>
        <v>0</v>
      </c>
      <c r="C49" s="430"/>
      <c r="D49" s="430">
        <f>Investdaten!E45</f>
        <v>0</v>
      </c>
      <c r="E49" s="431">
        <f>IF(B49&lt;&gt;0,IF(B49&gt;=1960,VLOOKUP(B49,Berechnungsdaten!$B$11:$C$78,2,TRUE),0),0)</f>
        <v>0</v>
      </c>
      <c r="F49" s="430">
        <f t="shared" si="4"/>
        <v>0</v>
      </c>
      <c r="G49" s="296">
        <f>F49*Berechnungsdaten!$W$10</f>
        <v>0</v>
      </c>
    </row>
    <row r="50" spans="1:7">
      <c r="A50" s="428">
        <f>Investdaten!A46</f>
        <v>9</v>
      </c>
      <c r="B50" s="429">
        <f>Investdaten!D46</f>
        <v>0</v>
      </c>
      <c r="C50" s="430"/>
      <c r="D50" s="430">
        <f>Investdaten!E46</f>
        <v>0</v>
      </c>
      <c r="E50" s="431">
        <f>IF(B50&lt;&gt;0,IF(B50&gt;=1960,VLOOKUP(B50,Berechnungsdaten!$B$11:$C$78,2,TRUE),0),0)</f>
        <v>0</v>
      </c>
      <c r="F50" s="430">
        <f t="shared" si="4"/>
        <v>0</v>
      </c>
      <c r="G50" s="296">
        <f>F50*Berechnungsdaten!$W$10</f>
        <v>0</v>
      </c>
    </row>
    <row r="51" spans="1:7">
      <c r="A51" s="428">
        <f>Investdaten!A47</f>
        <v>10</v>
      </c>
      <c r="B51" s="429">
        <f>Investdaten!D47</f>
        <v>0</v>
      </c>
      <c r="C51" s="430"/>
      <c r="D51" s="430">
        <f>Investdaten!E47</f>
        <v>0</v>
      </c>
      <c r="E51" s="431">
        <f>IF(B51&lt;&gt;0,IF(B51&gt;=1960,VLOOKUP(B51,Berechnungsdaten!$B$11:$C$78,2,TRUE),0),0)</f>
        <v>0</v>
      </c>
      <c r="F51" s="430">
        <f t="shared" si="4"/>
        <v>0</v>
      </c>
      <c r="G51" s="296">
        <f>F51*Berechnungsdaten!$W$10</f>
        <v>0</v>
      </c>
    </row>
    <row r="52" spans="1:7">
      <c r="A52" s="428">
        <f>Investdaten!A48</f>
        <v>11</v>
      </c>
      <c r="B52" s="429">
        <f>Investdaten!D48</f>
        <v>0</v>
      </c>
      <c r="C52" s="430"/>
      <c r="D52" s="430">
        <f>Investdaten!E48</f>
        <v>0</v>
      </c>
      <c r="E52" s="431">
        <f>IF(B52&lt;&gt;0,IF(B52&gt;=1960,VLOOKUP(B52,Berechnungsdaten!$B$11:$C$78,2,TRUE),0),0)</f>
        <v>0</v>
      </c>
      <c r="F52" s="430">
        <f t="shared" si="4"/>
        <v>0</v>
      </c>
      <c r="G52" s="296">
        <f>F52*Berechnungsdaten!$W$10</f>
        <v>0</v>
      </c>
    </row>
    <row r="53" spans="1:7">
      <c r="A53" s="428">
        <f>Investdaten!A49</f>
        <v>12</v>
      </c>
      <c r="B53" s="429">
        <f>Investdaten!D49</f>
        <v>0</v>
      </c>
      <c r="C53" s="430"/>
      <c r="D53" s="430">
        <f>Investdaten!E49</f>
        <v>0</v>
      </c>
      <c r="E53" s="431">
        <f>IF(B53&lt;&gt;0,IF(B53&gt;=1960,VLOOKUP(B53,Berechnungsdaten!$B$11:$C$78,2,TRUE),0),0)</f>
        <v>0</v>
      </c>
      <c r="F53" s="430">
        <f t="shared" si="4"/>
        <v>0</v>
      </c>
      <c r="G53" s="296">
        <f>F53*Berechnungsdaten!$W$10</f>
        <v>0</v>
      </c>
    </row>
    <row r="54" spans="1:7">
      <c r="A54" s="428">
        <f>Investdaten!A50</f>
        <v>13</v>
      </c>
      <c r="B54" s="429">
        <f>Investdaten!D50</f>
        <v>0</v>
      </c>
      <c r="C54" s="430"/>
      <c r="D54" s="430">
        <f>Investdaten!E50</f>
        <v>0</v>
      </c>
      <c r="E54" s="431">
        <f>IF(B54&lt;&gt;0,IF(B54&gt;=1960,VLOOKUP(B54,Berechnungsdaten!$B$11:$C$78,2,TRUE),0),0)</f>
        <v>0</v>
      </c>
      <c r="F54" s="430">
        <f t="shared" si="4"/>
        <v>0</v>
      </c>
      <c r="G54" s="296">
        <f>F54*Berechnungsdaten!$W$10</f>
        <v>0</v>
      </c>
    </row>
    <row r="55" spans="1:7">
      <c r="A55" s="428">
        <f>Investdaten!A51</f>
        <v>14</v>
      </c>
      <c r="B55" s="429">
        <f>Investdaten!D51</f>
        <v>0</v>
      </c>
      <c r="C55" s="430"/>
      <c r="D55" s="430">
        <f>Investdaten!E51</f>
        <v>0</v>
      </c>
      <c r="E55" s="431">
        <f>IF(B55&lt;&gt;0,IF(B55&gt;=1960,VLOOKUP(B55,Berechnungsdaten!$B$11:$C$78,2,TRUE),0),0)</f>
        <v>0</v>
      </c>
      <c r="F55" s="430">
        <f t="shared" si="4"/>
        <v>0</v>
      </c>
      <c r="G55" s="296">
        <f>F55*Berechnungsdaten!$W$10</f>
        <v>0</v>
      </c>
    </row>
    <row r="56" spans="1:7">
      <c r="A56" s="428">
        <f>Investdaten!A52</f>
        <v>15</v>
      </c>
      <c r="B56" s="429">
        <f>Investdaten!D52</f>
        <v>0</v>
      </c>
      <c r="C56" s="430"/>
      <c r="D56" s="430">
        <f>Investdaten!E52</f>
        <v>0</v>
      </c>
      <c r="E56" s="431">
        <f>IF(B56&lt;&gt;0,IF(B56&gt;=1960,VLOOKUP(B56,Berechnungsdaten!$B$11:$C$78,2,TRUE),0),0)</f>
        <v>0</v>
      </c>
      <c r="F56" s="430">
        <f t="shared" si="4"/>
        <v>0</v>
      </c>
      <c r="G56" s="296">
        <f>F56*Berechnungsdaten!$W$10</f>
        <v>0</v>
      </c>
    </row>
    <row r="57" spans="1:7">
      <c r="A57" s="428">
        <f>Investdaten!A53</f>
        <v>16</v>
      </c>
      <c r="B57" s="429">
        <f>Investdaten!D53</f>
        <v>0</v>
      </c>
      <c r="C57" s="430"/>
      <c r="D57" s="430">
        <f>Investdaten!E53</f>
        <v>0</v>
      </c>
      <c r="E57" s="431">
        <f>IF(B57&lt;&gt;0,IF(B57&gt;=1960,VLOOKUP(B57,Berechnungsdaten!$B$11:$C$78,2,TRUE),0),0)</f>
        <v>0</v>
      </c>
      <c r="F57" s="430">
        <f t="shared" si="4"/>
        <v>0</v>
      </c>
      <c r="G57" s="296">
        <f>F57*Berechnungsdaten!$W$10</f>
        <v>0</v>
      </c>
    </row>
    <row r="58" spans="1:7">
      <c r="A58" s="428">
        <f>Investdaten!A54</f>
        <v>17</v>
      </c>
      <c r="B58" s="429">
        <f>Investdaten!D54</f>
        <v>0</v>
      </c>
      <c r="C58" s="430"/>
      <c r="D58" s="430">
        <f>Investdaten!E54</f>
        <v>0</v>
      </c>
      <c r="E58" s="431">
        <f>IF(B58&lt;&gt;0,IF(B58&gt;=1960,VLOOKUP(B58,Berechnungsdaten!$B$11:$C$78,2,TRUE),0),0)</f>
        <v>0</v>
      </c>
      <c r="F58" s="430">
        <f t="shared" si="4"/>
        <v>0</v>
      </c>
      <c r="G58" s="296">
        <f>F58*Berechnungsdaten!$W$10</f>
        <v>0</v>
      </c>
    </row>
    <row r="59" spans="1:7">
      <c r="A59" s="428">
        <f>Investdaten!A55</f>
        <v>18</v>
      </c>
      <c r="B59" s="429">
        <f>Investdaten!D55</f>
        <v>0</v>
      </c>
      <c r="C59" s="430"/>
      <c r="D59" s="430">
        <f>Investdaten!E55</f>
        <v>0</v>
      </c>
      <c r="E59" s="431">
        <f>IF(B59&lt;&gt;0,IF(B59&gt;=1960,VLOOKUP(B59,Berechnungsdaten!$B$11:$C$78,2,TRUE),0),0)</f>
        <v>0</v>
      </c>
      <c r="F59" s="430">
        <f t="shared" si="4"/>
        <v>0</v>
      </c>
      <c r="G59" s="296">
        <f>F59*Berechnungsdaten!$W$10</f>
        <v>0</v>
      </c>
    </row>
    <row r="60" spans="1:7">
      <c r="A60" s="428">
        <f>Investdaten!A56</f>
        <v>19</v>
      </c>
      <c r="B60" s="429">
        <f>Investdaten!D56</f>
        <v>0</v>
      </c>
      <c r="C60" s="430"/>
      <c r="D60" s="430">
        <f>Investdaten!E56</f>
        <v>0</v>
      </c>
      <c r="E60" s="431">
        <f>IF(B60&lt;&gt;0,IF(B60&gt;=1960,VLOOKUP(B60,Berechnungsdaten!$B$11:$C$78,2,TRUE),0),0)</f>
        <v>0</v>
      </c>
      <c r="F60" s="430">
        <f t="shared" si="4"/>
        <v>0</v>
      </c>
      <c r="G60" s="296">
        <f>F60*Berechnungsdaten!$W$10</f>
        <v>0</v>
      </c>
    </row>
    <row r="61" spans="1:7">
      <c r="A61" s="428">
        <f>Investdaten!A57</f>
        <v>20</v>
      </c>
      <c r="B61" s="429">
        <f>Investdaten!D57</f>
        <v>0</v>
      </c>
      <c r="C61" s="430"/>
      <c r="D61" s="430">
        <f>Investdaten!E57</f>
        <v>0</v>
      </c>
      <c r="E61" s="431">
        <f>IF(B61&lt;&gt;0,IF(B61&gt;=1960,VLOOKUP(B61,Berechnungsdaten!$B$11:$C$78,2,TRUE),0),0)</f>
        <v>0</v>
      </c>
      <c r="F61" s="430">
        <f t="shared" si="4"/>
        <v>0</v>
      </c>
      <c r="G61" s="296">
        <f>F61*Berechnungsdaten!$W$10</f>
        <v>0</v>
      </c>
    </row>
    <row r="62" spans="1:7">
      <c r="A62" s="428">
        <f>Investdaten!A58</f>
        <v>21</v>
      </c>
      <c r="B62" s="429">
        <f>Investdaten!D58</f>
        <v>0</v>
      </c>
      <c r="C62" s="430"/>
      <c r="D62" s="430">
        <f>Investdaten!E58</f>
        <v>0</v>
      </c>
      <c r="E62" s="431">
        <f>IF(B62&lt;&gt;0,IF(B62&gt;=1960,VLOOKUP(B62,Berechnungsdaten!$B$11:$C$78,2,TRUE),0),0)</f>
        <v>0</v>
      </c>
      <c r="F62" s="430">
        <f t="shared" si="4"/>
        <v>0</v>
      </c>
      <c r="G62" s="296">
        <f>F62*Berechnungsdaten!$W$10</f>
        <v>0</v>
      </c>
    </row>
    <row r="63" spans="1:7">
      <c r="A63" s="428">
        <f>Investdaten!A59</f>
        <v>22</v>
      </c>
      <c r="B63" s="429">
        <f>Investdaten!D59</f>
        <v>0</v>
      </c>
      <c r="C63" s="430"/>
      <c r="D63" s="430">
        <f>Investdaten!E59</f>
        <v>0</v>
      </c>
      <c r="E63" s="431">
        <f>IF(B63&lt;&gt;0,IF(B63&gt;=1960,VLOOKUP(B63,Berechnungsdaten!$B$11:$C$78,2,TRUE),0),0)</f>
        <v>0</v>
      </c>
      <c r="F63" s="430">
        <f t="shared" si="4"/>
        <v>0</v>
      </c>
      <c r="G63" s="296">
        <f>F63*Berechnungsdaten!$W$10</f>
        <v>0</v>
      </c>
    </row>
    <row r="64" spans="1:7">
      <c r="A64" s="428">
        <f>Investdaten!A60</f>
        <v>23</v>
      </c>
      <c r="B64" s="429">
        <f>Investdaten!D60</f>
        <v>0</v>
      </c>
      <c r="C64" s="430"/>
      <c r="D64" s="430">
        <f>Investdaten!E60</f>
        <v>0</v>
      </c>
      <c r="E64" s="431">
        <f>IF(B64&lt;&gt;0,IF(B64&gt;=1960,VLOOKUP(B64,Berechnungsdaten!$B$11:$C$78,2,TRUE),0),0)</f>
        <v>0</v>
      </c>
      <c r="F64" s="430">
        <f t="shared" si="4"/>
        <v>0</v>
      </c>
      <c r="G64" s="296">
        <f>F64*Berechnungsdaten!$W$10</f>
        <v>0</v>
      </c>
    </row>
    <row r="65" spans="1:7">
      <c r="A65" s="428">
        <f>Investdaten!A61</f>
        <v>24</v>
      </c>
      <c r="B65" s="429">
        <f>Investdaten!D61</f>
        <v>0</v>
      </c>
      <c r="C65" s="430"/>
      <c r="D65" s="430">
        <f>Investdaten!E61</f>
        <v>0</v>
      </c>
      <c r="E65" s="431">
        <f>IF(B65&lt;&gt;0,IF(B65&gt;=1960,VLOOKUP(B65,Berechnungsdaten!$B$11:$C$78,2,TRUE),0),0)</f>
        <v>0</v>
      </c>
      <c r="F65" s="430">
        <f t="shared" si="4"/>
        <v>0</v>
      </c>
      <c r="G65" s="296">
        <f>F65*Berechnungsdaten!$W$10</f>
        <v>0</v>
      </c>
    </row>
    <row r="66" spans="1:7">
      <c r="A66" s="428">
        <f>Investdaten!A62</f>
        <v>25</v>
      </c>
      <c r="B66" s="429">
        <f>Investdaten!D62</f>
        <v>0</v>
      </c>
      <c r="C66" s="430"/>
      <c r="D66" s="430">
        <f>Investdaten!E62</f>
        <v>0</v>
      </c>
      <c r="E66" s="431">
        <f>IF(B66&lt;&gt;0,IF(B66&gt;=1960,VLOOKUP(B66,Berechnungsdaten!$B$11:$C$78,2,TRUE),0),0)</f>
        <v>0</v>
      </c>
      <c r="F66" s="430">
        <f t="shared" si="4"/>
        <v>0</v>
      </c>
      <c r="G66" s="296">
        <f>F66*Berechnungsdaten!$W$10</f>
        <v>0</v>
      </c>
    </row>
    <row r="67" spans="1:7">
      <c r="A67" s="428">
        <f>Investdaten!A63</f>
        <v>26</v>
      </c>
      <c r="B67" s="429">
        <f>Investdaten!D63</f>
        <v>0</v>
      </c>
      <c r="C67" s="430"/>
      <c r="D67" s="430">
        <f>Investdaten!E63</f>
        <v>0</v>
      </c>
      <c r="E67" s="431">
        <f>IF(B67&lt;&gt;0,IF(B67&gt;=1960,VLOOKUP(B67,Berechnungsdaten!$B$11:$C$78,2,TRUE),0),0)</f>
        <v>0</v>
      </c>
      <c r="F67" s="430">
        <f t="shared" si="4"/>
        <v>0</v>
      </c>
      <c r="G67" s="296">
        <f>F67*Berechnungsdaten!$W$10</f>
        <v>0</v>
      </c>
    </row>
    <row r="68" spans="1:7">
      <c r="A68" s="428">
        <f>Investdaten!A64</f>
        <v>27</v>
      </c>
      <c r="B68" s="429">
        <f>Investdaten!D64</f>
        <v>0</v>
      </c>
      <c r="C68" s="430"/>
      <c r="D68" s="430">
        <f>Investdaten!E64</f>
        <v>0</v>
      </c>
      <c r="E68" s="431">
        <f>IF(B68&lt;&gt;0,IF(B68&gt;=1960,VLOOKUP(B68,Berechnungsdaten!$B$11:$C$78,2,TRUE),0),0)</f>
        <v>0</v>
      </c>
      <c r="F68" s="430">
        <f t="shared" si="4"/>
        <v>0</v>
      </c>
      <c r="G68" s="296">
        <f>F68*Berechnungsdaten!$W$10</f>
        <v>0</v>
      </c>
    </row>
    <row r="69" spans="1:7">
      <c r="A69" s="428">
        <f>Investdaten!A65</f>
        <v>28</v>
      </c>
      <c r="B69" s="429">
        <f>Investdaten!D65</f>
        <v>0</v>
      </c>
      <c r="C69" s="430"/>
      <c r="D69" s="430">
        <f>Investdaten!E65</f>
        <v>0</v>
      </c>
      <c r="E69" s="431">
        <f>IF(B69&lt;&gt;0,IF(B69&gt;=1960,VLOOKUP(B69,Berechnungsdaten!$B$11:$C$78,2,TRUE),0),0)</f>
        <v>0</v>
      </c>
      <c r="F69" s="430">
        <f t="shared" si="4"/>
        <v>0</v>
      </c>
      <c r="G69" s="296">
        <f>F69*Berechnungsdaten!$W$10</f>
        <v>0</v>
      </c>
    </row>
    <row r="70" spans="1:7">
      <c r="A70" s="428">
        <f>Investdaten!A66</f>
        <v>29</v>
      </c>
      <c r="B70" s="429">
        <f>Investdaten!D66</f>
        <v>0</v>
      </c>
      <c r="C70" s="430"/>
      <c r="D70" s="430">
        <f>Investdaten!E66</f>
        <v>0</v>
      </c>
      <c r="E70" s="431">
        <f>IF(B70&lt;&gt;0,IF(B70&gt;=1960,VLOOKUP(B70,Berechnungsdaten!$B$11:$C$78,2,TRUE),0),0)</f>
        <v>0</v>
      </c>
      <c r="F70" s="430">
        <f t="shared" si="4"/>
        <v>0</v>
      </c>
      <c r="G70" s="296">
        <f>F70*Berechnungsdaten!$W$10</f>
        <v>0</v>
      </c>
    </row>
    <row r="71" spans="1:7">
      <c r="A71" s="428">
        <f>Investdaten!A67</f>
        <v>30</v>
      </c>
      <c r="B71" s="429">
        <f>Investdaten!D67</f>
        <v>0</v>
      </c>
      <c r="C71" s="430"/>
      <c r="D71" s="430">
        <f>Investdaten!E67</f>
        <v>0</v>
      </c>
      <c r="E71" s="431">
        <f>IF(B71&lt;&gt;0,IF(B71&gt;=1960,VLOOKUP(B71,Berechnungsdaten!$B$11:$C$78,2,TRUE),0),0)</f>
        <v>0</v>
      </c>
      <c r="F71" s="430">
        <f t="shared" si="4"/>
        <v>0</v>
      </c>
      <c r="G71" s="296">
        <f>F71*Berechnungsdaten!$W$10</f>
        <v>0</v>
      </c>
    </row>
    <row r="72" spans="1:7">
      <c r="A72" s="428">
        <f>Investdaten!A68</f>
        <v>31</v>
      </c>
      <c r="B72" s="429">
        <f>Investdaten!D68</f>
        <v>0</v>
      </c>
      <c r="C72" s="430"/>
      <c r="D72" s="430">
        <f>Investdaten!E68</f>
        <v>0</v>
      </c>
      <c r="E72" s="431">
        <f>IF(B72&lt;&gt;0,IF(B72&gt;=1960,VLOOKUP(B72,Berechnungsdaten!$B$11:$C$78,2,TRUE),0),0)</f>
        <v>0</v>
      </c>
      <c r="F72" s="430">
        <f t="shared" si="4"/>
        <v>0</v>
      </c>
      <c r="G72" s="296">
        <f>F72*Berechnungsdaten!$W$10</f>
        <v>0</v>
      </c>
    </row>
    <row r="73" spans="1:7">
      <c r="A73" s="428">
        <f>Investdaten!A69</f>
        <v>32</v>
      </c>
      <c r="B73" s="429">
        <f>Investdaten!D69</f>
        <v>0</v>
      </c>
      <c r="C73" s="430"/>
      <c r="D73" s="430">
        <f>Investdaten!E69</f>
        <v>0</v>
      </c>
      <c r="E73" s="431">
        <f>IF(B73&lt;&gt;0,IF(B73&gt;=1960,VLOOKUP(B73,Berechnungsdaten!$B$11:$C$78,2,TRUE),0),0)</f>
        <v>0</v>
      </c>
      <c r="F73" s="430">
        <f t="shared" si="4"/>
        <v>0</v>
      </c>
      <c r="G73" s="296">
        <f>F73*Berechnungsdaten!$W$10</f>
        <v>0</v>
      </c>
    </row>
    <row r="74" spans="1:7">
      <c r="A74" s="428">
        <f>Investdaten!A70</f>
        <v>33</v>
      </c>
      <c r="B74" s="429">
        <f>Investdaten!D70</f>
        <v>0</v>
      </c>
      <c r="C74" s="430"/>
      <c r="D74" s="430">
        <f>Investdaten!E70</f>
        <v>0</v>
      </c>
      <c r="E74" s="431">
        <f>IF(B74&lt;&gt;0,IF(B74&gt;=1960,VLOOKUP(B74,Berechnungsdaten!$B$11:$C$78,2,TRUE),0),0)</f>
        <v>0</v>
      </c>
      <c r="F74" s="430">
        <f t="shared" si="4"/>
        <v>0</v>
      </c>
      <c r="G74" s="296">
        <f>F74*Berechnungsdaten!$W$10</f>
        <v>0</v>
      </c>
    </row>
    <row r="75" spans="1:7">
      <c r="A75" s="428">
        <f>Investdaten!A71</f>
        <v>34</v>
      </c>
      <c r="B75" s="429">
        <f>Investdaten!D71</f>
        <v>0</v>
      </c>
      <c r="C75" s="430"/>
      <c r="D75" s="430">
        <f>Investdaten!E71</f>
        <v>0</v>
      </c>
      <c r="E75" s="431">
        <f>IF(B75&lt;&gt;0,IF(B75&gt;=1960,VLOOKUP(B75,Berechnungsdaten!$B$11:$C$78,2,TRUE),0),0)</f>
        <v>0</v>
      </c>
      <c r="F75" s="430">
        <f t="shared" si="4"/>
        <v>0</v>
      </c>
      <c r="G75" s="296">
        <f>F75*Berechnungsdaten!$W$10</f>
        <v>0</v>
      </c>
    </row>
    <row r="76" spans="1:7" ht="15.75" thickBot="1">
      <c r="A76" s="428">
        <f>Investdaten!A72</f>
        <v>35</v>
      </c>
      <c r="B76" s="429">
        <f>Investdaten!D72</f>
        <v>0</v>
      </c>
      <c r="C76" s="430"/>
      <c r="D76" s="430">
        <f>Investdaten!E72</f>
        <v>0</v>
      </c>
      <c r="E76" s="431">
        <f>IF(B76&lt;&gt;0,IF(B76&gt;=1960,VLOOKUP(B76,Berechnungsdaten!$B$11:$C$78,2,TRUE),0),0)</f>
        <v>0</v>
      </c>
      <c r="F76" s="430">
        <f t="shared" si="4"/>
        <v>0</v>
      </c>
      <c r="G76" s="296">
        <f>F76*Berechnungsdaten!$W$10</f>
        <v>0</v>
      </c>
    </row>
    <row r="77" spans="1:7" ht="16.5" thickTop="1" thickBot="1">
      <c r="A77" s="203" t="s">
        <v>385</v>
      </c>
      <c r="B77" s="432"/>
      <c r="C77" s="314"/>
      <c r="D77" s="204"/>
      <c r="E77" s="204"/>
      <c r="F77" s="204"/>
      <c r="G77" s="299">
        <f>SUM(G42:G76)</f>
        <v>0</v>
      </c>
    </row>
    <row r="78" spans="1:7" ht="26.25">
      <c r="A78" s="205" t="s">
        <v>386</v>
      </c>
      <c r="B78" s="433"/>
      <c r="C78" s="315"/>
      <c r="D78" s="315"/>
      <c r="E78" s="315"/>
      <c r="F78" s="434"/>
      <c r="G78" s="293"/>
    </row>
    <row r="79" spans="1:7">
      <c r="A79" s="428" t="str">
        <f>Investdaten!A74</f>
        <v>(Typ, Kennzeichen)</v>
      </c>
      <c r="B79" s="429">
        <f>Investdaten!D74</f>
        <v>0</v>
      </c>
      <c r="C79" s="430"/>
      <c r="D79" s="430">
        <f>Investdaten!E74</f>
        <v>0</v>
      </c>
      <c r="E79" s="431">
        <f>IF(B79&lt;&gt;0,VLOOKUP(B79,Berechnungsdaten!$B$11:$E$78,2,0),0)</f>
        <v>0</v>
      </c>
      <c r="F79" s="430">
        <f>IF(E79&gt;0,D79*$F$9/E79,0)</f>
        <v>0</v>
      </c>
      <c r="G79" s="296">
        <f>F79*Berechnungsdaten!$W$10</f>
        <v>0</v>
      </c>
    </row>
    <row r="80" spans="1:7">
      <c r="A80" s="428" t="str">
        <f>Investdaten!A75</f>
        <v>(Typ, Kennzeichen)</v>
      </c>
      <c r="B80" s="429">
        <f>Investdaten!D75</f>
        <v>0</v>
      </c>
      <c r="C80" s="430"/>
      <c r="D80" s="430">
        <f>Investdaten!E75</f>
        <v>0</v>
      </c>
      <c r="E80" s="431">
        <f>IF(B80&lt;&gt;0,VLOOKUP(B80,Berechnungsdaten!$B$11:$E$78,2,0),0)</f>
        <v>0</v>
      </c>
      <c r="F80" s="430">
        <f t="shared" ref="F80:F99" si="5">IF(E80&gt;0,D80*$F$9/E80,0)</f>
        <v>0</v>
      </c>
      <c r="G80" s="296">
        <f>F80*Berechnungsdaten!$W$10</f>
        <v>0</v>
      </c>
    </row>
    <row r="81" spans="1:7">
      <c r="A81" s="428" t="str">
        <f>Investdaten!A76</f>
        <v>(Typ, Kennzeichen)</v>
      </c>
      <c r="B81" s="429">
        <f>Investdaten!D76</f>
        <v>0</v>
      </c>
      <c r="C81" s="430"/>
      <c r="D81" s="430">
        <f>Investdaten!E76</f>
        <v>0</v>
      </c>
      <c r="E81" s="431">
        <f>IF(B81&lt;&gt;0,VLOOKUP(B81,Berechnungsdaten!$B$11:$E$78,2,0),0)</f>
        <v>0</v>
      </c>
      <c r="F81" s="430">
        <f t="shared" si="5"/>
        <v>0</v>
      </c>
      <c r="G81" s="296">
        <f>F81*Berechnungsdaten!$W$10</f>
        <v>0</v>
      </c>
    </row>
    <row r="82" spans="1:7">
      <c r="A82" s="428" t="str">
        <f>Investdaten!A77</f>
        <v>(Typ, Kennzeichen)</v>
      </c>
      <c r="B82" s="429">
        <f>Investdaten!D77</f>
        <v>0</v>
      </c>
      <c r="C82" s="430"/>
      <c r="D82" s="430">
        <f>Investdaten!E77</f>
        <v>0</v>
      </c>
      <c r="E82" s="431">
        <f>IF(B82&lt;&gt;0,VLOOKUP(B82,Berechnungsdaten!$B$11:$E$78,2,0),0)</f>
        <v>0</v>
      </c>
      <c r="F82" s="430">
        <f t="shared" si="5"/>
        <v>0</v>
      </c>
      <c r="G82" s="296">
        <f>F82*Berechnungsdaten!$W$10</f>
        <v>0</v>
      </c>
    </row>
    <row r="83" spans="1:7">
      <c r="A83" s="428" t="str">
        <f>Investdaten!A78</f>
        <v>(Typ, Kennzeichen)</v>
      </c>
      <c r="B83" s="429">
        <f>Investdaten!D78</f>
        <v>0</v>
      </c>
      <c r="C83" s="430"/>
      <c r="D83" s="430">
        <f>Investdaten!E78</f>
        <v>0</v>
      </c>
      <c r="E83" s="431">
        <f>IF(B83&lt;&gt;0,VLOOKUP(B83,Berechnungsdaten!$B$11:$E$78,2,0),0)</f>
        <v>0</v>
      </c>
      <c r="F83" s="430">
        <f t="shared" si="5"/>
        <v>0</v>
      </c>
      <c r="G83" s="296">
        <f>F83*Berechnungsdaten!$W$10</f>
        <v>0</v>
      </c>
    </row>
    <row r="84" spans="1:7">
      <c r="A84" s="428" t="str">
        <f>Investdaten!A79</f>
        <v>(Typ, Kennzeichen)</v>
      </c>
      <c r="B84" s="429">
        <f>Investdaten!D79</f>
        <v>0</v>
      </c>
      <c r="C84" s="430"/>
      <c r="D84" s="430">
        <f>Investdaten!E79</f>
        <v>0</v>
      </c>
      <c r="E84" s="431">
        <f>IF(B84&lt;&gt;0,VLOOKUP(B84,Berechnungsdaten!$B$11:$E$78,2,0),0)</f>
        <v>0</v>
      </c>
      <c r="F84" s="430">
        <f t="shared" si="5"/>
        <v>0</v>
      </c>
      <c r="G84" s="296">
        <f>F84*Berechnungsdaten!$W$10</f>
        <v>0</v>
      </c>
    </row>
    <row r="85" spans="1:7">
      <c r="A85" s="428" t="str">
        <f>Investdaten!A80</f>
        <v>(Typ, Kennzeichen)</v>
      </c>
      <c r="B85" s="429">
        <f>Investdaten!D80</f>
        <v>0</v>
      </c>
      <c r="C85" s="430"/>
      <c r="D85" s="430">
        <f>Investdaten!E80</f>
        <v>0</v>
      </c>
      <c r="E85" s="431">
        <f>IF(B85&lt;&gt;0,VLOOKUP(B85,Berechnungsdaten!$B$11:$E$78,2,0),0)</f>
        <v>0</v>
      </c>
      <c r="F85" s="430">
        <f t="shared" si="5"/>
        <v>0</v>
      </c>
      <c r="G85" s="296">
        <f>F85*Berechnungsdaten!$W$10</f>
        <v>0</v>
      </c>
    </row>
    <row r="86" spans="1:7">
      <c r="A86" s="428" t="str">
        <f>Investdaten!A81</f>
        <v>(Typ, Kennzeichen)</v>
      </c>
      <c r="B86" s="429">
        <f>Investdaten!D81</f>
        <v>0</v>
      </c>
      <c r="C86" s="430"/>
      <c r="D86" s="430">
        <f>Investdaten!E81</f>
        <v>0</v>
      </c>
      <c r="E86" s="431">
        <f>IF(B86&lt;&gt;0,VLOOKUP(B86,Berechnungsdaten!$B$11:$E$78,2,0),0)</f>
        <v>0</v>
      </c>
      <c r="F86" s="430">
        <f t="shared" si="5"/>
        <v>0</v>
      </c>
      <c r="G86" s="296">
        <f>F86*Berechnungsdaten!$W$10</f>
        <v>0</v>
      </c>
    </row>
    <row r="87" spans="1:7">
      <c r="A87" s="428" t="str">
        <f>Investdaten!A82</f>
        <v>(Typ, Kennzeichen)</v>
      </c>
      <c r="B87" s="429">
        <f>Investdaten!D82</f>
        <v>0</v>
      </c>
      <c r="C87" s="430"/>
      <c r="D87" s="430">
        <f>Investdaten!E82</f>
        <v>0</v>
      </c>
      <c r="E87" s="431">
        <f>IF(B87&lt;&gt;0,VLOOKUP(B87,Berechnungsdaten!$B$11:$E$78,2,0),0)</f>
        <v>0</v>
      </c>
      <c r="F87" s="430">
        <f t="shared" si="5"/>
        <v>0</v>
      </c>
      <c r="G87" s="296">
        <f>F87*Berechnungsdaten!$W$10</f>
        <v>0</v>
      </c>
    </row>
    <row r="88" spans="1:7">
      <c r="A88" s="428" t="str">
        <f>Investdaten!A83</f>
        <v>(Typ, Kennzeichen)</v>
      </c>
      <c r="B88" s="429">
        <f>Investdaten!D83</f>
        <v>0</v>
      </c>
      <c r="C88" s="430"/>
      <c r="D88" s="430">
        <f>Investdaten!E83</f>
        <v>0</v>
      </c>
      <c r="E88" s="431">
        <f>IF(B88&lt;&gt;0,VLOOKUP(B88,Berechnungsdaten!$B$11:$E$78,2,0),0)</f>
        <v>0</v>
      </c>
      <c r="F88" s="430">
        <f t="shared" si="5"/>
        <v>0</v>
      </c>
      <c r="G88" s="296">
        <f>F88*Berechnungsdaten!$W$10</f>
        <v>0</v>
      </c>
    </row>
    <row r="89" spans="1:7">
      <c r="A89" s="428" t="str">
        <f>Investdaten!A84</f>
        <v>(Typ, Kennzeichen)</v>
      </c>
      <c r="B89" s="429">
        <f>Investdaten!D84</f>
        <v>0</v>
      </c>
      <c r="C89" s="430"/>
      <c r="D89" s="430">
        <f>Investdaten!E84</f>
        <v>0</v>
      </c>
      <c r="E89" s="431">
        <f>IF(B89&lt;&gt;0,VLOOKUP(B89,Berechnungsdaten!$B$11:$E$78,2,0),0)</f>
        <v>0</v>
      </c>
      <c r="F89" s="430">
        <f t="shared" si="5"/>
        <v>0</v>
      </c>
      <c r="G89" s="296">
        <f>F89*Berechnungsdaten!$W$10</f>
        <v>0</v>
      </c>
    </row>
    <row r="90" spans="1:7" ht="15.75" thickBot="1">
      <c r="A90" s="428" t="str">
        <f>Investdaten!A85</f>
        <v>(Typ, Kennzeichen)</v>
      </c>
      <c r="B90" s="429">
        <f>Investdaten!D85</f>
        <v>0</v>
      </c>
      <c r="C90" s="430"/>
      <c r="D90" s="430">
        <f>Investdaten!E85</f>
        <v>0</v>
      </c>
      <c r="E90" s="431">
        <f>IF(B90&lt;&gt;0,VLOOKUP(B90,Berechnungsdaten!$B$11:$E$78,2,0),0)</f>
        <v>0</v>
      </c>
      <c r="F90" s="430">
        <f t="shared" si="5"/>
        <v>0</v>
      </c>
      <c r="G90" s="296">
        <f>F90*Berechnungsdaten!$W$10</f>
        <v>0</v>
      </c>
    </row>
    <row r="91" spans="1:7" hidden="1">
      <c r="A91" s="428" t="str">
        <f>Investdaten!A86</f>
        <v>(Typ, Kennzeichen)</v>
      </c>
      <c r="B91" s="429">
        <f>Investdaten!D86</f>
        <v>0</v>
      </c>
      <c r="C91" s="430"/>
      <c r="D91" s="430">
        <f>Investdaten!E86</f>
        <v>0</v>
      </c>
      <c r="E91" s="431">
        <f>IF(B91&lt;&gt;0,VLOOKUP(B91,Berechnungsdaten!$B$11:$E$78,2,0),0)</f>
        <v>0</v>
      </c>
      <c r="F91" s="430">
        <f t="shared" si="5"/>
        <v>0</v>
      </c>
      <c r="G91" s="296">
        <f>F91*Berechnungsdaten!$W$10</f>
        <v>0</v>
      </c>
    </row>
    <row r="92" spans="1:7" hidden="1">
      <c r="A92" s="428" t="str">
        <f>Investdaten!A87</f>
        <v>(Typ, Kennzeichen)</v>
      </c>
      <c r="B92" s="429">
        <f>Investdaten!D87</f>
        <v>0</v>
      </c>
      <c r="C92" s="430"/>
      <c r="D92" s="430">
        <f>Investdaten!E87</f>
        <v>0</v>
      </c>
      <c r="E92" s="431">
        <f>IF(B92&lt;&gt;0,VLOOKUP(B92,Berechnungsdaten!$B$11:$E$78,2,0),0)</f>
        <v>0</v>
      </c>
      <c r="F92" s="430">
        <f t="shared" si="5"/>
        <v>0</v>
      </c>
      <c r="G92" s="296">
        <f>F92*Berechnungsdaten!$W$10</f>
        <v>0</v>
      </c>
    </row>
    <row r="93" spans="1:7" hidden="1">
      <c r="A93" s="428" t="str">
        <f>Investdaten!A88</f>
        <v>(Typ, Kennzeichen)</v>
      </c>
      <c r="B93" s="429">
        <f>Investdaten!D88</f>
        <v>0</v>
      </c>
      <c r="C93" s="430"/>
      <c r="D93" s="430">
        <f>Investdaten!E88</f>
        <v>0</v>
      </c>
      <c r="E93" s="431">
        <f>IF(B93&lt;&gt;0,VLOOKUP(B93,Berechnungsdaten!$B$11:$E$78,2,0),0)</f>
        <v>0</v>
      </c>
      <c r="F93" s="430">
        <f t="shared" si="5"/>
        <v>0</v>
      </c>
      <c r="G93" s="296">
        <f>F93*Berechnungsdaten!$W$10</f>
        <v>0</v>
      </c>
    </row>
    <row r="94" spans="1:7" hidden="1">
      <c r="A94" s="428" t="str">
        <f>Investdaten!A89</f>
        <v>(Typ, Kennzeichen)</v>
      </c>
      <c r="B94" s="429">
        <f>Investdaten!D89</f>
        <v>0</v>
      </c>
      <c r="C94" s="430"/>
      <c r="D94" s="430">
        <f>Investdaten!E89</f>
        <v>0</v>
      </c>
      <c r="E94" s="431">
        <f>IF(B94&lt;&gt;0,VLOOKUP(B94,Berechnungsdaten!$B$11:$E$78,2,0),0)</f>
        <v>0</v>
      </c>
      <c r="F94" s="430">
        <f t="shared" si="5"/>
        <v>0</v>
      </c>
      <c r="G94" s="296">
        <f>F94*Berechnungsdaten!$W$10</f>
        <v>0</v>
      </c>
    </row>
    <row r="95" spans="1:7" hidden="1">
      <c r="A95" s="428" t="str">
        <f>Investdaten!A90</f>
        <v>(Typ, Kennzeichen)</v>
      </c>
      <c r="B95" s="429">
        <f>Investdaten!D90</f>
        <v>0</v>
      </c>
      <c r="C95" s="430"/>
      <c r="D95" s="430">
        <f>Investdaten!E90</f>
        <v>0</v>
      </c>
      <c r="E95" s="431">
        <f>IF(B95&lt;&gt;0,VLOOKUP(B95,Berechnungsdaten!$B$11:$E$78,2,0),0)</f>
        <v>0</v>
      </c>
      <c r="F95" s="430">
        <f t="shared" si="5"/>
        <v>0</v>
      </c>
      <c r="G95" s="296">
        <f>F95*Berechnungsdaten!$W$10</f>
        <v>0</v>
      </c>
    </row>
    <row r="96" spans="1:7" hidden="1">
      <c r="A96" s="428" t="str">
        <f>Investdaten!A91</f>
        <v>(Typ, Kennzeichen)</v>
      </c>
      <c r="B96" s="429">
        <f>Investdaten!D91</f>
        <v>0</v>
      </c>
      <c r="C96" s="430"/>
      <c r="D96" s="430">
        <f>Investdaten!E91</f>
        <v>0</v>
      </c>
      <c r="E96" s="431">
        <f>IF(B96&lt;&gt;0,VLOOKUP(B96,Berechnungsdaten!$B$11:$E$78,2,0),0)</f>
        <v>0</v>
      </c>
      <c r="F96" s="430">
        <f t="shared" si="5"/>
        <v>0</v>
      </c>
      <c r="G96" s="296">
        <f>F96*Berechnungsdaten!$W$10</f>
        <v>0</v>
      </c>
    </row>
    <row r="97" spans="1:7" hidden="1">
      <c r="A97" s="428" t="str">
        <f>Investdaten!A92</f>
        <v>(Typ, Kennzeichen)</v>
      </c>
      <c r="B97" s="429">
        <f>Investdaten!D92</f>
        <v>0</v>
      </c>
      <c r="C97" s="430"/>
      <c r="D97" s="430">
        <f>Investdaten!E92</f>
        <v>0</v>
      </c>
      <c r="E97" s="431">
        <f>IF(B97&lt;&gt;0,VLOOKUP(B97,Berechnungsdaten!$B$11:$E$78,2,0),0)</f>
        <v>0</v>
      </c>
      <c r="F97" s="430">
        <f t="shared" si="5"/>
        <v>0</v>
      </c>
      <c r="G97" s="296">
        <f>F97*Berechnungsdaten!$W$10</f>
        <v>0</v>
      </c>
    </row>
    <row r="98" spans="1:7" hidden="1">
      <c r="A98" s="428" t="str">
        <f>Investdaten!A93</f>
        <v>(Typ, Kennzeichen)</v>
      </c>
      <c r="B98" s="429">
        <f>Investdaten!D93</f>
        <v>0</v>
      </c>
      <c r="C98" s="430"/>
      <c r="D98" s="430">
        <f>Investdaten!E93</f>
        <v>0</v>
      </c>
      <c r="E98" s="431">
        <f>IF(B98&lt;&gt;0,VLOOKUP(B98,Berechnungsdaten!$B$11:$E$78,2,0),0)</f>
        <v>0</v>
      </c>
      <c r="F98" s="430">
        <f t="shared" si="5"/>
        <v>0</v>
      </c>
      <c r="G98" s="296">
        <f>F98*Berechnungsdaten!$W$10</f>
        <v>0</v>
      </c>
    </row>
    <row r="99" spans="1:7" hidden="1">
      <c r="A99" s="428" t="str">
        <f>Investdaten!A94</f>
        <v>(Typ, Kennzeichen)</v>
      </c>
      <c r="B99" s="429">
        <f>Investdaten!D94</f>
        <v>0</v>
      </c>
      <c r="C99" s="430"/>
      <c r="D99" s="430">
        <f>Investdaten!E94</f>
        <v>0</v>
      </c>
      <c r="E99" s="431">
        <f>IF(B99&lt;&gt;0,VLOOKUP(B99,Berechnungsdaten!$B$11:$E$78,2,0),0)</f>
        <v>0</v>
      </c>
      <c r="F99" s="430">
        <f t="shared" si="5"/>
        <v>0</v>
      </c>
      <c r="G99" s="296">
        <f>F99*Berechnungsdaten!$W$10</f>
        <v>0</v>
      </c>
    </row>
    <row r="100" spans="1:7" hidden="1">
      <c r="A100" s="428" t="str">
        <f>Investdaten!A95</f>
        <v>(Typ, Kennzeichen)</v>
      </c>
      <c r="B100" s="429">
        <f>Investdaten!D95</f>
        <v>0</v>
      </c>
      <c r="C100" s="430"/>
      <c r="D100" s="430">
        <f>Investdaten!E95</f>
        <v>0</v>
      </c>
      <c r="E100" s="431">
        <f>IF(B100&lt;&gt;0,VLOOKUP(B100,Berechnungsdaten!$B$11:$E$78,2,0),0)</f>
        <v>0</v>
      </c>
      <c r="F100" s="430">
        <f t="shared" ref="F100:F108" si="6">IF(E100&gt;0,D100*$F$9/E100,0)</f>
        <v>0</v>
      </c>
      <c r="G100" s="296">
        <f>F100*Berechnungsdaten!$W$10</f>
        <v>0</v>
      </c>
    </row>
    <row r="101" spans="1:7" hidden="1">
      <c r="A101" s="428" t="str">
        <f>Investdaten!A96</f>
        <v>(Typ, Kennzeichen)</v>
      </c>
      <c r="B101" s="429">
        <f>Investdaten!D96</f>
        <v>0</v>
      </c>
      <c r="C101" s="430"/>
      <c r="D101" s="430">
        <f>Investdaten!E96</f>
        <v>0</v>
      </c>
      <c r="E101" s="431">
        <f>IF(B101&lt;&gt;0,VLOOKUP(B101,Berechnungsdaten!$B$11:$E$78,2,0),0)</f>
        <v>0</v>
      </c>
      <c r="F101" s="430">
        <f t="shared" si="6"/>
        <v>0</v>
      </c>
      <c r="G101" s="296">
        <f>F101*Berechnungsdaten!$W$10</f>
        <v>0</v>
      </c>
    </row>
    <row r="102" spans="1:7" hidden="1">
      <c r="A102" s="428" t="str">
        <f>Investdaten!A97</f>
        <v>(Typ, Kennzeichen)</v>
      </c>
      <c r="B102" s="429">
        <f>Investdaten!D97</f>
        <v>0</v>
      </c>
      <c r="C102" s="430"/>
      <c r="D102" s="430">
        <f>Investdaten!E97</f>
        <v>0</v>
      </c>
      <c r="E102" s="431">
        <f>IF(B102&lt;&gt;0,VLOOKUP(B102,Berechnungsdaten!$B$11:$E$78,2,0),0)</f>
        <v>0</v>
      </c>
      <c r="F102" s="430">
        <f t="shared" si="6"/>
        <v>0</v>
      </c>
      <c r="G102" s="296">
        <f>F102*Berechnungsdaten!$W$10</f>
        <v>0</v>
      </c>
    </row>
    <row r="103" spans="1:7" hidden="1">
      <c r="A103" s="428" t="str">
        <f>Investdaten!A98</f>
        <v>(Typ, Kennzeichen)</v>
      </c>
      <c r="B103" s="429">
        <f>Investdaten!D98</f>
        <v>0</v>
      </c>
      <c r="C103" s="430"/>
      <c r="D103" s="430">
        <f>Investdaten!E98</f>
        <v>0</v>
      </c>
      <c r="E103" s="431">
        <f>IF(B103&lt;&gt;0,VLOOKUP(B103,Berechnungsdaten!$B$11:$E$78,2,0),0)</f>
        <v>0</v>
      </c>
      <c r="F103" s="430">
        <f t="shared" si="6"/>
        <v>0</v>
      </c>
      <c r="G103" s="296">
        <f>F103*Berechnungsdaten!$W$10</f>
        <v>0</v>
      </c>
    </row>
    <row r="104" spans="1:7" hidden="1">
      <c r="A104" s="428" t="str">
        <f>Investdaten!A99</f>
        <v>(Typ, Kennzeichen)</v>
      </c>
      <c r="B104" s="429">
        <f>Investdaten!D99</f>
        <v>0</v>
      </c>
      <c r="C104" s="430"/>
      <c r="D104" s="430">
        <f>Investdaten!E99</f>
        <v>0</v>
      </c>
      <c r="E104" s="431">
        <f>IF(B104&lt;&gt;0,VLOOKUP(B104,Berechnungsdaten!$B$11:$E$78,2,0),0)</f>
        <v>0</v>
      </c>
      <c r="F104" s="430">
        <f t="shared" si="6"/>
        <v>0</v>
      </c>
      <c r="G104" s="296">
        <f>F104*Berechnungsdaten!$W$10</f>
        <v>0</v>
      </c>
    </row>
    <row r="105" spans="1:7" hidden="1">
      <c r="A105" s="428" t="str">
        <f>Investdaten!A100</f>
        <v>(Typ, Kennzeichen)</v>
      </c>
      <c r="B105" s="429">
        <f>Investdaten!D100</f>
        <v>0</v>
      </c>
      <c r="C105" s="430"/>
      <c r="D105" s="430">
        <f>Investdaten!E100</f>
        <v>0</v>
      </c>
      <c r="E105" s="431">
        <f>IF(B105&lt;&gt;0,VLOOKUP(B105,Berechnungsdaten!$B$11:$E$78,2,0),0)</f>
        <v>0</v>
      </c>
      <c r="F105" s="430">
        <f t="shared" si="6"/>
        <v>0</v>
      </c>
      <c r="G105" s="296">
        <f>F105*Berechnungsdaten!$W$10</f>
        <v>0</v>
      </c>
    </row>
    <row r="106" spans="1:7" hidden="1">
      <c r="A106" s="428" t="str">
        <f>Investdaten!A101</f>
        <v>(Typ, Kennzeichen)</v>
      </c>
      <c r="B106" s="429">
        <f>Investdaten!D101</f>
        <v>0</v>
      </c>
      <c r="C106" s="430"/>
      <c r="D106" s="430">
        <f>Investdaten!E101</f>
        <v>0</v>
      </c>
      <c r="E106" s="431">
        <f>IF(B106&lt;&gt;0,VLOOKUP(B106,Berechnungsdaten!$B$11:$E$78,2,0),0)</f>
        <v>0</v>
      </c>
      <c r="F106" s="430">
        <f t="shared" si="6"/>
        <v>0</v>
      </c>
      <c r="G106" s="296">
        <f>F106*Berechnungsdaten!$W$10</f>
        <v>0</v>
      </c>
    </row>
    <row r="107" spans="1:7" hidden="1">
      <c r="A107" s="428" t="str">
        <f>Investdaten!A102</f>
        <v>(Typ, Kennzeichen)</v>
      </c>
      <c r="B107" s="429">
        <f>Investdaten!D102</f>
        <v>0</v>
      </c>
      <c r="C107" s="430"/>
      <c r="D107" s="430">
        <f>Investdaten!E102</f>
        <v>0</v>
      </c>
      <c r="E107" s="431">
        <f>IF(B107&lt;&gt;0,VLOOKUP(B107,Berechnungsdaten!$B$11:$E$78,2,0),0)</f>
        <v>0</v>
      </c>
      <c r="F107" s="430">
        <f t="shared" si="6"/>
        <v>0</v>
      </c>
      <c r="G107" s="296">
        <f>F107*Berechnungsdaten!$W$10</f>
        <v>0</v>
      </c>
    </row>
    <row r="108" spans="1:7" ht="15.75" hidden="1" thickBot="1">
      <c r="A108" s="428" t="str">
        <f>Investdaten!A103</f>
        <v>(Typ, Kennzeichen)</v>
      </c>
      <c r="B108" s="429">
        <f>Investdaten!D103</f>
        <v>0</v>
      </c>
      <c r="C108" s="430"/>
      <c r="D108" s="430">
        <f>Investdaten!E103</f>
        <v>0</v>
      </c>
      <c r="E108" s="431">
        <f>IF(B108&lt;&gt;0,VLOOKUP(B108,Berechnungsdaten!$B$11:$E$78,2,0),0)</f>
        <v>0</v>
      </c>
      <c r="F108" s="430">
        <f t="shared" si="6"/>
        <v>0</v>
      </c>
      <c r="G108" s="296">
        <f>F108*Berechnungsdaten!$W$10</f>
        <v>0</v>
      </c>
    </row>
    <row r="109" spans="1:7" ht="16.5" thickTop="1" thickBot="1">
      <c r="A109" s="435" t="s">
        <v>387</v>
      </c>
      <c r="B109" s="436"/>
      <c r="C109" s="437"/>
      <c r="D109" s="204"/>
      <c r="E109" s="204"/>
      <c r="F109" s="204"/>
      <c r="G109" s="299">
        <f>SUM(G79:G108)</f>
        <v>0</v>
      </c>
    </row>
    <row r="110" spans="1:7" ht="26.25">
      <c r="A110" s="205" t="s">
        <v>388</v>
      </c>
      <c r="B110" s="433"/>
      <c r="C110" s="315"/>
      <c r="D110" s="438" t="s">
        <v>389</v>
      </c>
      <c r="E110" s="438"/>
      <c r="F110" s="434"/>
      <c r="G110" s="293"/>
    </row>
    <row r="111" spans="1:7">
      <c r="A111" s="428">
        <f>'Miete-Pacht-Leasing'!A10</f>
        <v>1</v>
      </c>
      <c r="B111" s="429"/>
      <c r="C111" s="430"/>
      <c r="D111" s="430">
        <f>'Miete-Pacht-Leasing'!F10</f>
        <v>0</v>
      </c>
      <c r="E111" s="439"/>
      <c r="F111" s="196"/>
      <c r="G111" s="296">
        <f>D111*Berechnungsdaten!$W$10</f>
        <v>0</v>
      </c>
    </row>
    <row r="112" spans="1:7">
      <c r="A112" s="428">
        <f>'Miete-Pacht-Leasing'!A11</f>
        <v>2</v>
      </c>
      <c r="B112" s="429"/>
      <c r="C112" s="430"/>
      <c r="D112" s="430">
        <f>'Miete-Pacht-Leasing'!F11</f>
        <v>0</v>
      </c>
      <c r="E112" s="439"/>
      <c r="F112" s="196"/>
      <c r="G112" s="296">
        <f>D112*Berechnungsdaten!$W$10</f>
        <v>0</v>
      </c>
    </row>
    <row r="113" spans="1:7">
      <c r="A113" s="428">
        <f>'Miete-Pacht-Leasing'!A12</f>
        <v>3</v>
      </c>
      <c r="B113" s="429"/>
      <c r="C113" s="430"/>
      <c r="D113" s="430">
        <f>'Miete-Pacht-Leasing'!F12</f>
        <v>0</v>
      </c>
      <c r="E113" s="439"/>
      <c r="F113" s="196"/>
      <c r="G113" s="296">
        <f>D113*Berechnungsdaten!$W$10</f>
        <v>0</v>
      </c>
    </row>
    <row r="114" spans="1:7">
      <c r="A114" s="428">
        <f>'Miete-Pacht-Leasing'!A13</f>
        <v>4</v>
      </c>
      <c r="B114" s="429"/>
      <c r="C114" s="430"/>
      <c r="D114" s="430">
        <f>'Miete-Pacht-Leasing'!F13</f>
        <v>0</v>
      </c>
      <c r="E114" s="439"/>
      <c r="F114" s="196"/>
      <c r="G114" s="296">
        <f>D114*Berechnungsdaten!$W$10</f>
        <v>0</v>
      </c>
    </row>
    <row r="115" spans="1:7">
      <c r="A115" s="428">
        <f>'Miete-Pacht-Leasing'!A14</f>
        <v>5</v>
      </c>
      <c r="B115" s="429"/>
      <c r="C115" s="430"/>
      <c r="D115" s="430">
        <f>'Miete-Pacht-Leasing'!F14</f>
        <v>0</v>
      </c>
      <c r="E115" s="439"/>
      <c r="F115" s="196"/>
      <c r="G115" s="296">
        <f>D115*Berechnungsdaten!$W$10</f>
        <v>0</v>
      </c>
    </row>
    <row r="116" spans="1:7">
      <c r="A116" s="428">
        <f>'Miete-Pacht-Leasing'!A15</f>
        <v>6</v>
      </c>
      <c r="B116" s="429"/>
      <c r="C116" s="430"/>
      <c r="D116" s="430">
        <f>'Miete-Pacht-Leasing'!F15</f>
        <v>0</v>
      </c>
      <c r="E116" s="439"/>
      <c r="F116" s="196"/>
      <c r="G116" s="296">
        <f>D116*Berechnungsdaten!$W$10</f>
        <v>0</v>
      </c>
    </row>
    <row r="117" spans="1:7">
      <c r="A117" s="428">
        <f>'Miete-Pacht-Leasing'!A16</f>
        <v>7</v>
      </c>
      <c r="B117" s="429"/>
      <c r="C117" s="430"/>
      <c r="D117" s="430">
        <f>'Miete-Pacht-Leasing'!F16</f>
        <v>0</v>
      </c>
      <c r="E117" s="439"/>
      <c r="F117" s="196"/>
      <c r="G117" s="296">
        <f>D117*Berechnungsdaten!$W$10</f>
        <v>0</v>
      </c>
    </row>
    <row r="118" spans="1:7">
      <c r="A118" s="428">
        <f>'Miete-Pacht-Leasing'!A17</f>
        <v>8</v>
      </c>
      <c r="B118" s="429"/>
      <c r="C118" s="430"/>
      <c r="D118" s="430">
        <f>'Miete-Pacht-Leasing'!F17</f>
        <v>0</v>
      </c>
      <c r="E118" s="439"/>
      <c r="F118" s="196"/>
      <c r="G118" s="296">
        <f>D118*Berechnungsdaten!$W$10</f>
        <v>0</v>
      </c>
    </row>
    <row r="119" spans="1:7">
      <c r="A119" s="428">
        <f>'Miete-Pacht-Leasing'!A18</f>
        <v>9</v>
      </c>
      <c r="B119" s="429"/>
      <c r="C119" s="430"/>
      <c r="D119" s="430">
        <f>'Miete-Pacht-Leasing'!F18</f>
        <v>0</v>
      </c>
      <c r="E119" s="439"/>
      <c r="F119" s="196"/>
      <c r="G119" s="296">
        <f>D119*Berechnungsdaten!$W$10</f>
        <v>0</v>
      </c>
    </row>
    <row r="120" spans="1:7">
      <c r="A120" s="428">
        <f>'Miete-Pacht-Leasing'!A19</f>
        <v>10</v>
      </c>
      <c r="B120" s="429"/>
      <c r="C120" s="430"/>
      <c r="D120" s="430">
        <f>'Miete-Pacht-Leasing'!F19</f>
        <v>0</v>
      </c>
      <c r="E120" s="439"/>
      <c r="F120" s="196"/>
      <c r="G120" s="296">
        <f>D120*Berechnungsdaten!$W$10</f>
        <v>0</v>
      </c>
    </row>
    <row r="121" spans="1:7">
      <c r="A121" s="428">
        <f>'Miete-Pacht-Leasing'!A20</f>
        <v>11</v>
      </c>
      <c r="B121" s="429"/>
      <c r="C121" s="430"/>
      <c r="D121" s="430">
        <f>'Miete-Pacht-Leasing'!F20</f>
        <v>0</v>
      </c>
      <c r="E121" s="439"/>
      <c r="F121" s="196"/>
      <c r="G121" s="296">
        <f>D121*Berechnungsdaten!$W$10</f>
        <v>0</v>
      </c>
    </row>
    <row r="122" spans="1:7" ht="15.75" thickBot="1">
      <c r="A122" s="428">
        <f>'Miete-Pacht-Leasing'!A21</f>
        <v>12</v>
      </c>
      <c r="B122" s="429"/>
      <c r="C122" s="430"/>
      <c r="D122" s="430">
        <f>'Miete-Pacht-Leasing'!F21</f>
        <v>0</v>
      </c>
      <c r="E122" s="439"/>
      <c r="F122" s="196"/>
      <c r="G122" s="296">
        <f>D122*Berechnungsdaten!$W$10</f>
        <v>0</v>
      </c>
    </row>
    <row r="123" spans="1:7" ht="16.5" thickTop="1" thickBot="1">
      <c r="A123" s="435" t="s">
        <v>390</v>
      </c>
      <c r="B123" s="436"/>
      <c r="C123" s="437"/>
      <c r="D123" s="204"/>
      <c r="E123" s="204"/>
      <c r="F123" s="204"/>
      <c r="G123" s="299">
        <f>SUM(G111:G122)</f>
        <v>0</v>
      </c>
    </row>
    <row r="124" spans="1:7">
      <c r="A124" s="256"/>
      <c r="B124" s="257"/>
      <c r="C124" s="350"/>
    </row>
    <row r="125" spans="1:7" ht="14.45" customHeight="1">
      <c r="A125" s="1339" t="s">
        <v>391</v>
      </c>
      <c r="B125" s="1339"/>
      <c r="C125" s="1339"/>
      <c r="D125" s="1339"/>
      <c r="E125" s="1339"/>
      <c r="F125" s="1339"/>
      <c r="G125" s="1339"/>
    </row>
    <row r="126" spans="1:7">
      <c r="A126" s="1339"/>
      <c r="B126" s="1339"/>
      <c r="C126" s="1339"/>
      <c r="D126" s="1339"/>
      <c r="E126" s="1339"/>
      <c r="F126" s="1339"/>
      <c r="G126" s="1339"/>
    </row>
    <row r="127" spans="1:7">
      <c r="A127" s="443"/>
      <c r="B127" s="444"/>
      <c r="C127" s="445"/>
      <c r="D127" s="446"/>
      <c r="E127" s="446"/>
      <c r="F127" s="446"/>
      <c r="G127" s="446"/>
    </row>
    <row r="128" spans="1:7">
      <c r="A128" s="443"/>
      <c r="B128" s="444"/>
      <c r="C128" s="445"/>
      <c r="D128" s="446"/>
      <c r="E128" s="446"/>
      <c r="F128" s="446"/>
      <c r="G128" s="446"/>
    </row>
    <row r="129" spans="1:7">
      <c r="A129" s="443"/>
      <c r="B129" s="444"/>
      <c r="C129" s="445"/>
      <c r="D129" s="446"/>
      <c r="E129" s="446"/>
      <c r="F129" s="446"/>
      <c r="G129" s="446"/>
    </row>
    <row r="130" spans="1:7">
      <c r="A130" s="443"/>
      <c r="B130" s="444"/>
      <c r="C130" s="445"/>
      <c r="D130" s="446"/>
      <c r="E130" s="446"/>
      <c r="F130" s="446"/>
      <c r="G130" s="446"/>
    </row>
    <row r="131" spans="1:7">
      <c r="A131" s="443"/>
      <c r="B131" s="444"/>
      <c r="C131" s="445"/>
      <c r="D131" s="446"/>
      <c r="E131" s="446"/>
      <c r="F131" s="446"/>
      <c r="G131" s="446"/>
    </row>
    <row r="132" spans="1:7">
      <c r="A132" s="443"/>
      <c r="B132" s="444"/>
      <c r="C132" s="445"/>
      <c r="D132" s="446"/>
      <c r="E132" s="446"/>
      <c r="F132" s="446"/>
      <c r="G132" s="446"/>
    </row>
    <row r="133" spans="1:7">
      <c r="A133" s="443"/>
      <c r="B133" s="444"/>
      <c r="C133" s="445"/>
      <c r="D133" s="446"/>
      <c r="E133" s="446"/>
      <c r="F133" s="446"/>
      <c r="G133" s="446"/>
    </row>
    <row r="134" spans="1:7">
      <c r="A134" s="443"/>
      <c r="B134" s="444"/>
      <c r="C134" s="445"/>
      <c r="D134" s="446"/>
      <c r="E134" s="446"/>
      <c r="F134" s="446"/>
      <c r="G134" s="446"/>
    </row>
    <row r="135" spans="1:7">
      <c r="B135" s="257"/>
      <c r="C135" s="350"/>
    </row>
    <row r="136" spans="1:7">
      <c r="B136" s="257"/>
      <c r="C136" s="350"/>
    </row>
    <row r="137" spans="1:7">
      <c r="B137" s="257"/>
      <c r="C137" s="350"/>
    </row>
    <row r="138" spans="1:7">
      <c r="B138" s="257"/>
      <c r="C138" s="350"/>
    </row>
    <row r="139" spans="1:7">
      <c r="B139" s="257"/>
      <c r="C139" s="350"/>
    </row>
    <row r="140" spans="1:7">
      <c r="B140" s="257"/>
      <c r="C140" s="350"/>
    </row>
    <row r="141" spans="1:7">
      <c r="B141" s="257"/>
      <c r="C141" s="350"/>
    </row>
    <row r="142" spans="1:7">
      <c r="B142" s="257"/>
      <c r="C142" s="350"/>
    </row>
    <row r="143" spans="1:7">
      <c r="B143" s="257"/>
      <c r="C143" s="350"/>
    </row>
    <row r="144" spans="1:7">
      <c r="B144" s="257"/>
      <c r="C144" s="350"/>
    </row>
    <row r="145" spans="2:3">
      <c r="B145" s="257"/>
      <c r="C145" s="350"/>
    </row>
    <row r="146" spans="2:3">
      <c r="B146" s="257"/>
      <c r="C146" s="350"/>
    </row>
    <row r="147" spans="2:3">
      <c r="B147" s="257"/>
      <c r="C147" s="350"/>
    </row>
    <row r="148" spans="2:3">
      <c r="B148" s="257"/>
      <c r="C148" s="350"/>
    </row>
    <row r="149" spans="2:3">
      <c r="B149" s="257"/>
      <c r="C149" s="350"/>
    </row>
    <row r="150" spans="2:3">
      <c r="B150" s="257"/>
      <c r="C150" s="350"/>
    </row>
  </sheetData>
  <sheetProtection algorithmName="SHA-512" hashValue="r/6Y/9YDGujA1T7zoIhru/gthk6uBwUgXHkq7EaI7aKJpD9HDwRayN9wX6p+qlKCrIlnT+nxIt3HqOLd7LDd1Q==" saltValue="c7AWUHBjhFF2Dbypm0xIXQ==" spinCount="100000" sheet="1" objects="1" scenarios="1" formatColumns="0" formatRows="0"/>
  <mergeCells count="1">
    <mergeCell ref="A125:G126"/>
  </mergeCells>
  <pageMargins left="0.70866141732283472" right="0.70866141732283472" top="0.78740157480314965" bottom="0.78740157480314965"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AJ891"/>
  <sheetViews>
    <sheetView zoomScale="80" zoomScaleNormal="80" workbookViewId="0">
      <pane ySplit="1" topLeftCell="A299" activePane="bottomLeft" state="frozen"/>
      <selection activeCell="B26" sqref="B26"/>
      <selection pane="bottomLeft" activeCell="D315" sqref="D315"/>
    </sheetView>
  </sheetViews>
  <sheetFormatPr baseColWidth="10" defaultColWidth="11.42578125" defaultRowHeight="18.75"/>
  <cols>
    <col min="1" max="1" width="16.7109375" style="4" bestFit="1" customWidth="1"/>
    <col min="2" max="2" width="10.7109375" style="38" bestFit="1" customWidth="1"/>
    <col min="3" max="3" width="15" style="2" customWidth="1"/>
    <col min="4" max="4" width="15" style="3" customWidth="1"/>
    <col min="5" max="6" width="15" style="2" customWidth="1"/>
    <col min="7" max="7" width="15" style="2" bestFit="1" customWidth="1"/>
    <col min="8" max="10" width="15" style="2" customWidth="1"/>
    <col min="11" max="17" width="15" style="27" customWidth="1"/>
    <col min="18" max="18" width="8.5703125" style="2" customWidth="1"/>
    <col min="19" max="19" width="20.28515625" style="2" customWidth="1"/>
    <col min="20" max="23" width="15" style="2" customWidth="1"/>
    <col min="24" max="24" width="9.7109375" style="2" customWidth="1"/>
    <col min="25" max="25" width="9.7109375" customWidth="1"/>
    <col min="26" max="26" width="15" customWidth="1"/>
    <col min="27" max="27" width="19.7109375" style="2" customWidth="1"/>
    <col min="28" max="34" width="15" style="2" bestFit="1" customWidth="1"/>
    <col min="35" max="16384" width="11.42578125" style="2"/>
  </cols>
  <sheetData>
    <row r="1" spans="1:34">
      <c r="A1" s="5" t="s">
        <v>1</v>
      </c>
      <c r="B1" s="37" t="s">
        <v>32</v>
      </c>
      <c r="C1" s="7" t="s">
        <v>2</v>
      </c>
      <c r="D1" s="8">
        <v>1</v>
      </c>
      <c r="E1" s="8">
        <v>2</v>
      </c>
      <c r="F1" s="8">
        <v>3</v>
      </c>
      <c r="G1" s="8">
        <v>4</v>
      </c>
      <c r="H1" s="8">
        <v>5</v>
      </c>
      <c r="I1" s="8">
        <v>6</v>
      </c>
      <c r="J1" s="8">
        <v>7</v>
      </c>
      <c r="K1" s="8">
        <v>8</v>
      </c>
      <c r="L1" s="8">
        <v>9</v>
      </c>
      <c r="M1" s="8">
        <v>10</v>
      </c>
      <c r="N1" s="8">
        <v>11</v>
      </c>
      <c r="O1" s="8">
        <v>12</v>
      </c>
      <c r="P1" s="989"/>
      <c r="Q1" s="989"/>
      <c r="R1"/>
      <c r="S1" s="3"/>
      <c r="T1" s="3"/>
      <c r="U1" s="3"/>
      <c r="V1" s="3"/>
      <c r="W1" s="3"/>
      <c r="X1" s="844"/>
      <c r="Y1" s="844"/>
    </row>
    <row r="2" spans="1:34">
      <c r="A2" s="1432" t="s">
        <v>848</v>
      </c>
      <c r="B2" s="1432"/>
      <c r="C2" s="1432"/>
      <c r="D2" s="1432"/>
      <c r="E2" s="1432"/>
      <c r="F2" s="1432"/>
      <c r="G2" s="1432"/>
      <c r="H2" s="1432"/>
      <c r="I2" s="1432"/>
      <c r="J2" s="1"/>
      <c r="K2" s="990"/>
      <c r="L2" s="990"/>
      <c r="M2" s="990"/>
      <c r="N2" s="990"/>
      <c r="O2" s="990"/>
      <c r="P2" s="990"/>
      <c r="Q2" s="990"/>
      <c r="R2" s="36" t="s">
        <v>201</v>
      </c>
      <c r="S2" s="36" t="s">
        <v>0</v>
      </c>
      <c r="T2" s="35" t="s">
        <v>194</v>
      </c>
      <c r="U2"/>
      <c r="V2" s="36" t="s">
        <v>201</v>
      </c>
      <c r="W2" s="36" t="s">
        <v>0</v>
      </c>
      <c r="X2" s="841" t="s">
        <v>675</v>
      </c>
      <c r="Y2" s="841" t="s">
        <v>676</v>
      </c>
      <c r="AA2" s="36" t="s">
        <v>201</v>
      </c>
      <c r="AB2" s="24"/>
      <c r="AC2" s="3"/>
      <c r="AD2" s="3"/>
      <c r="AE2" s="3"/>
      <c r="AF2" s="3"/>
      <c r="AG2" s="3"/>
      <c r="AH2" s="3"/>
    </row>
    <row r="3" spans="1:34" ht="18.75" customHeight="1">
      <c r="A3" s="16" t="s">
        <v>797</v>
      </c>
      <c r="B3" s="16" t="s">
        <v>31</v>
      </c>
      <c r="C3" s="19">
        <v>0.70279999999999998</v>
      </c>
      <c r="D3" s="1021">
        <v>4458.2</v>
      </c>
      <c r="E3" s="1021">
        <v>4571.79</v>
      </c>
      <c r="F3" s="1021">
        <v>5134.51</v>
      </c>
      <c r="G3" s="1021">
        <v>5556.51</v>
      </c>
      <c r="H3" s="1021">
        <v>6189.53</v>
      </c>
      <c r="I3" s="1021">
        <v>6576.36</v>
      </c>
      <c r="J3" s="1"/>
      <c r="K3" s="990"/>
      <c r="L3" s="990"/>
      <c r="M3" s="990"/>
      <c r="N3" s="990"/>
      <c r="O3" s="990"/>
      <c r="P3" s="990"/>
      <c r="Q3" s="990"/>
      <c r="R3" t="s">
        <v>205</v>
      </c>
      <c r="S3" t="s">
        <v>480</v>
      </c>
      <c r="T3" s="34" t="s">
        <v>177</v>
      </c>
      <c r="U3"/>
      <c r="V3" t="s">
        <v>567</v>
      </c>
      <c r="W3" t="s">
        <v>537</v>
      </c>
      <c r="X3" s="843">
        <v>131</v>
      </c>
      <c r="Y3" s="1041">
        <f>(X3+100)*10</f>
        <v>2310</v>
      </c>
      <c r="Z3" s="845"/>
      <c r="AA3" t="s">
        <v>205</v>
      </c>
      <c r="AB3" s="26"/>
      <c r="AC3" s="18" t="s">
        <v>1</v>
      </c>
      <c r="AD3" s="1429" t="s">
        <v>33</v>
      </c>
      <c r="AE3" s="1429"/>
      <c r="AF3" s="1429"/>
      <c r="AG3" s="1429"/>
      <c r="AH3" s="1429"/>
    </row>
    <row r="4" spans="1:34">
      <c r="A4" s="16" t="s">
        <v>797</v>
      </c>
      <c r="B4" s="16" t="s">
        <v>30</v>
      </c>
      <c r="C4" s="19">
        <v>0.70279999999999998</v>
      </c>
      <c r="D4" s="1021">
        <v>4110.5200000000004</v>
      </c>
      <c r="E4" s="1021">
        <v>4395.96</v>
      </c>
      <c r="F4" s="1021">
        <v>4853.1400000000003</v>
      </c>
      <c r="G4" s="1021">
        <v>5134.51</v>
      </c>
      <c r="H4" s="1021">
        <v>5697.17</v>
      </c>
      <c r="I4" s="1021">
        <v>6027.75</v>
      </c>
      <c r="J4" s="1"/>
      <c r="K4" s="990"/>
      <c r="L4" s="990"/>
      <c r="M4" s="990"/>
      <c r="N4" s="990"/>
      <c r="O4" s="990"/>
      <c r="P4" s="990"/>
      <c r="Q4" s="990"/>
      <c r="R4" t="s">
        <v>205</v>
      </c>
      <c r="S4" t="s">
        <v>524</v>
      </c>
      <c r="T4" s="34" t="s">
        <v>177</v>
      </c>
      <c r="U4"/>
      <c r="V4" t="s">
        <v>567</v>
      </c>
      <c r="W4" t="s">
        <v>538</v>
      </c>
      <c r="X4" s="843">
        <v>131</v>
      </c>
      <c r="Y4" s="1041">
        <f t="shared" ref="Y4:Y36" si="0">(X4+100)*10</f>
        <v>2310</v>
      </c>
      <c r="Z4" s="845"/>
      <c r="AA4" t="s">
        <v>203</v>
      </c>
      <c r="AB4" s="26"/>
      <c r="AC4" s="17" t="s">
        <v>815</v>
      </c>
      <c r="AD4" s="1175" t="s">
        <v>484</v>
      </c>
      <c r="AE4" s="1175"/>
      <c r="AF4" s="1175"/>
      <c r="AG4" s="1175"/>
      <c r="AH4" s="1175"/>
    </row>
    <row r="5" spans="1:34">
      <c r="A5" s="16" t="s">
        <v>797</v>
      </c>
      <c r="B5" s="16" t="s">
        <v>29</v>
      </c>
      <c r="C5" s="19">
        <v>0.70279999999999998</v>
      </c>
      <c r="D5" s="1021">
        <v>4026.38</v>
      </c>
      <c r="E5" s="1021">
        <v>4304.54</v>
      </c>
      <c r="F5" s="1021">
        <v>4614</v>
      </c>
      <c r="G5" s="1021">
        <v>4993.8100000000004</v>
      </c>
      <c r="H5" s="1021">
        <v>5415.82</v>
      </c>
      <c r="I5" s="1021">
        <v>5669.04</v>
      </c>
      <c r="J5" s="1"/>
      <c r="K5" s="990"/>
      <c r="L5" s="990"/>
      <c r="M5" s="990"/>
      <c r="N5" s="990"/>
      <c r="O5" s="990"/>
      <c r="P5" s="990"/>
      <c r="Q5" s="990"/>
      <c r="R5" t="s">
        <v>205</v>
      </c>
      <c r="S5" t="s">
        <v>525</v>
      </c>
      <c r="T5" s="34" t="s">
        <v>177</v>
      </c>
      <c r="U5"/>
      <c r="V5" t="s">
        <v>567</v>
      </c>
      <c r="W5" t="s">
        <v>539</v>
      </c>
      <c r="X5" s="843">
        <v>131</v>
      </c>
      <c r="Y5" s="1041">
        <f t="shared" si="0"/>
        <v>2310</v>
      </c>
      <c r="Z5" s="845"/>
      <c r="AA5" t="s">
        <v>206</v>
      </c>
      <c r="AB5" s="26"/>
      <c r="AC5" s="17" t="s">
        <v>797</v>
      </c>
      <c r="AD5" s="1175" t="s">
        <v>34</v>
      </c>
      <c r="AE5" s="1175"/>
      <c r="AF5" s="1175"/>
      <c r="AG5" s="1175"/>
      <c r="AH5" s="1175"/>
    </row>
    <row r="6" spans="1:34">
      <c r="A6" s="16" t="s">
        <v>797</v>
      </c>
      <c r="B6" s="16" t="s">
        <v>28</v>
      </c>
      <c r="C6" s="19">
        <v>0.70279999999999998</v>
      </c>
      <c r="D6" s="1021">
        <v>4064.14</v>
      </c>
      <c r="E6" s="1021">
        <v>4329.76</v>
      </c>
      <c r="F6" s="1021">
        <v>4611.1499999999996</v>
      </c>
      <c r="G6" s="1021">
        <v>4934.68</v>
      </c>
      <c r="H6" s="1021">
        <v>5455.17</v>
      </c>
      <c r="I6" s="1021">
        <v>5680.22</v>
      </c>
      <c r="J6" s="1"/>
      <c r="K6" s="990"/>
      <c r="L6" s="990"/>
      <c r="M6" s="990"/>
      <c r="N6" s="990"/>
      <c r="O6" s="990"/>
      <c r="P6" s="990"/>
      <c r="Q6" s="990"/>
      <c r="R6" t="s">
        <v>205</v>
      </c>
      <c r="S6" t="s">
        <v>170</v>
      </c>
      <c r="T6" s="34" t="s">
        <v>179</v>
      </c>
      <c r="U6"/>
      <c r="V6" t="s">
        <v>567</v>
      </c>
      <c r="W6" t="s">
        <v>540</v>
      </c>
      <c r="X6" s="843">
        <v>132</v>
      </c>
      <c r="Y6" s="1041">
        <f t="shared" si="0"/>
        <v>2320</v>
      </c>
      <c r="Z6" s="845"/>
      <c r="AA6" t="s">
        <v>207</v>
      </c>
      <c r="AB6" s="26"/>
      <c r="AC6" s="17" t="s">
        <v>103</v>
      </c>
      <c r="AD6" s="1175" t="s">
        <v>810</v>
      </c>
      <c r="AE6" s="1175"/>
      <c r="AF6" s="1175"/>
      <c r="AG6" s="1175"/>
      <c r="AH6" s="1175"/>
    </row>
    <row r="7" spans="1:34">
      <c r="A7" s="16" t="s">
        <v>797</v>
      </c>
      <c r="B7" s="16" t="s">
        <v>9</v>
      </c>
      <c r="C7" s="19">
        <v>0.70279999999999998</v>
      </c>
      <c r="D7" s="1021">
        <v>4027.03</v>
      </c>
      <c r="E7" s="1021">
        <v>4289.38</v>
      </c>
      <c r="F7" s="1021">
        <v>4602.05</v>
      </c>
      <c r="G7" s="1021">
        <v>4920.1000000000004</v>
      </c>
      <c r="H7" s="1021">
        <v>5271.81</v>
      </c>
      <c r="I7" s="1021">
        <v>5517.97</v>
      </c>
      <c r="J7" s="1"/>
      <c r="K7" s="990"/>
      <c r="L7" s="990"/>
      <c r="M7" s="990"/>
      <c r="N7" s="990"/>
      <c r="O7" s="990"/>
      <c r="P7" s="990"/>
      <c r="Q7" s="990"/>
      <c r="R7" t="s">
        <v>206</v>
      </c>
      <c r="S7" t="s">
        <v>210</v>
      </c>
      <c r="T7" s="34" t="s">
        <v>180</v>
      </c>
      <c r="U7"/>
      <c r="V7" t="s">
        <v>567</v>
      </c>
      <c r="W7" t="s">
        <v>541</v>
      </c>
      <c r="X7" s="843">
        <v>132</v>
      </c>
      <c r="Y7" s="1041">
        <f t="shared" si="0"/>
        <v>2320</v>
      </c>
      <c r="Z7" s="845"/>
      <c r="AA7" t="s">
        <v>587</v>
      </c>
      <c r="AB7" s="26"/>
      <c r="AC7" s="17" t="s">
        <v>807</v>
      </c>
      <c r="AD7" s="1135" t="s">
        <v>809</v>
      </c>
      <c r="AE7" s="1135"/>
      <c r="AF7" s="1135"/>
      <c r="AG7" s="1135"/>
      <c r="AH7" s="1135"/>
    </row>
    <row r="8" spans="1:34">
      <c r="A8" s="16" t="s">
        <v>797</v>
      </c>
      <c r="B8" s="16" t="s">
        <v>4</v>
      </c>
      <c r="C8" s="19">
        <v>0.70279999999999998</v>
      </c>
      <c r="D8" s="1021">
        <v>3756.97</v>
      </c>
      <c r="E8" s="1021">
        <v>4012.6</v>
      </c>
      <c r="F8" s="1021">
        <v>4360.8</v>
      </c>
      <c r="G8" s="1095">
        <v>4642.12</v>
      </c>
      <c r="H8" s="1021">
        <v>4993.8100000000004</v>
      </c>
      <c r="I8" s="1021">
        <v>5169.6499999999996</v>
      </c>
      <c r="J8" s="1"/>
      <c r="K8" s="990"/>
      <c r="L8" s="990"/>
      <c r="M8" s="990"/>
      <c r="N8" s="990"/>
      <c r="O8" s="990"/>
      <c r="P8" s="990"/>
      <c r="Q8" s="990"/>
      <c r="R8" t="s">
        <v>206</v>
      </c>
      <c r="S8" t="s">
        <v>599</v>
      </c>
      <c r="T8" s="34" t="s">
        <v>180</v>
      </c>
      <c r="U8"/>
      <c r="V8" t="s">
        <v>567</v>
      </c>
      <c r="W8" t="s">
        <v>542</v>
      </c>
      <c r="X8" s="843">
        <v>133</v>
      </c>
      <c r="Y8" s="1041">
        <f t="shared" si="0"/>
        <v>2330</v>
      </c>
      <c r="Z8" s="845"/>
      <c r="AA8" t="s">
        <v>204</v>
      </c>
      <c r="AB8" s="26"/>
      <c r="AC8" s="17" t="s">
        <v>798</v>
      </c>
      <c r="AD8" s="1175" t="s">
        <v>35</v>
      </c>
      <c r="AE8" s="1175"/>
      <c r="AF8" s="1175"/>
      <c r="AG8" s="1175"/>
      <c r="AH8" s="1175"/>
    </row>
    <row r="9" spans="1:34">
      <c r="A9" s="16" t="s">
        <v>797</v>
      </c>
      <c r="B9" s="16" t="s">
        <v>3</v>
      </c>
      <c r="C9" s="19">
        <v>0.70279999999999998</v>
      </c>
      <c r="D9" s="1021">
        <v>3927.09</v>
      </c>
      <c r="E9" s="1021">
        <v>4182.01</v>
      </c>
      <c r="F9" s="1021">
        <v>4515.6400000000003</v>
      </c>
      <c r="G9" s="1021">
        <v>4811.04</v>
      </c>
      <c r="H9" s="1021">
        <v>5176.8</v>
      </c>
      <c r="I9" s="1021">
        <v>5331.53</v>
      </c>
      <c r="J9" s="1"/>
      <c r="K9" s="990"/>
      <c r="L9" s="990"/>
      <c r="M9" s="990"/>
      <c r="N9" s="990"/>
      <c r="O9" s="990"/>
      <c r="P9" s="990"/>
      <c r="Q9" s="990"/>
      <c r="R9" t="s">
        <v>206</v>
      </c>
      <c r="S9" t="s">
        <v>600</v>
      </c>
      <c r="T9" s="34" t="s">
        <v>182</v>
      </c>
      <c r="U9"/>
      <c r="V9" t="s">
        <v>567</v>
      </c>
      <c r="W9" t="s">
        <v>543</v>
      </c>
      <c r="X9" s="843">
        <v>133</v>
      </c>
      <c r="Y9" s="1041">
        <f t="shared" si="0"/>
        <v>2330</v>
      </c>
      <c r="Z9" s="845"/>
      <c r="AA9" t="s">
        <v>202</v>
      </c>
      <c r="AB9" s="26"/>
      <c r="AC9" s="17" t="s">
        <v>128</v>
      </c>
      <c r="AD9" s="1175" t="s">
        <v>129</v>
      </c>
      <c r="AE9" s="1175"/>
      <c r="AF9" s="1175"/>
      <c r="AG9" s="1175"/>
      <c r="AH9" s="1175"/>
    </row>
    <row r="10" spans="1:34">
      <c r="A10" s="16" t="s">
        <v>797</v>
      </c>
      <c r="B10" s="16" t="s">
        <v>62</v>
      </c>
      <c r="C10" s="19">
        <v>0.70279999999999998</v>
      </c>
      <c r="D10" s="1021">
        <v>3877.55</v>
      </c>
      <c r="E10" s="1021">
        <v>4128.84</v>
      </c>
      <c r="F10" s="1021">
        <v>4305.3900000000003</v>
      </c>
      <c r="G10" s="1021">
        <v>4755.55</v>
      </c>
      <c r="H10" s="1021">
        <v>5107.22</v>
      </c>
      <c r="I10" s="1021">
        <v>5318.23</v>
      </c>
      <c r="J10" s="1"/>
      <c r="K10" s="990"/>
      <c r="L10" s="990"/>
      <c r="M10" s="990"/>
      <c r="N10" s="990"/>
      <c r="O10" s="990"/>
      <c r="P10" s="990"/>
      <c r="Q10" s="990"/>
      <c r="R10" t="s">
        <v>206</v>
      </c>
      <c r="S10" t="s">
        <v>601</v>
      </c>
      <c r="T10" s="34" t="s">
        <v>182</v>
      </c>
      <c r="U10"/>
      <c r="V10" t="s">
        <v>567</v>
      </c>
      <c r="W10" t="s">
        <v>544</v>
      </c>
      <c r="X10" s="843">
        <v>133</v>
      </c>
      <c r="Y10" s="1041">
        <f t="shared" si="0"/>
        <v>2330</v>
      </c>
      <c r="Z10" s="845"/>
      <c r="AA10" t="s">
        <v>172</v>
      </c>
      <c r="AB10" s="26"/>
      <c r="AC10" s="17" t="s">
        <v>1123</v>
      </c>
      <c r="AD10" s="1430" t="s">
        <v>117</v>
      </c>
      <c r="AE10" s="1175"/>
      <c r="AF10" s="1175"/>
      <c r="AG10" s="1175"/>
      <c r="AH10" s="1175"/>
    </row>
    <row r="11" spans="1:34">
      <c r="A11" s="16" t="s">
        <v>797</v>
      </c>
      <c r="B11" s="25" t="s">
        <v>61</v>
      </c>
      <c r="C11" s="19">
        <v>0.70279999999999998</v>
      </c>
      <c r="D11" s="1021">
        <v>3761.49</v>
      </c>
      <c r="E11" s="1021">
        <v>4007.94</v>
      </c>
      <c r="F11" s="1021">
        <v>4183</v>
      </c>
      <c r="G11" s="1021">
        <v>4631.47</v>
      </c>
      <c r="H11" s="1021">
        <v>4983.1400000000003</v>
      </c>
      <c r="I11" s="1021">
        <v>5194.1499999999996</v>
      </c>
      <c r="J11" s="1"/>
      <c r="K11" s="990"/>
      <c r="L11" s="990"/>
      <c r="M11" s="990"/>
      <c r="N11" s="990"/>
      <c r="O11" s="990"/>
      <c r="P11" s="990"/>
      <c r="Q11" s="990"/>
      <c r="R11" t="s">
        <v>206</v>
      </c>
      <c r="S11" t="s">
        <v>602</v>
      </c>
      <c r="T11" s="34" t="s">
        <v>182</v>
      </c>
      <c r="U11"/>
      <c r="V11" t="s">
        <v>567</v>
      </c>
      <c r="W11" t="s">
        <v>545</v>
      </c>
      <c r="X11" s="843">
        <v>151</v>
      </c>
      <c r="Y11" s="1041">
        <f t="shared" si="0"/>
        <v>2510</v>
      </c>
      <c r="Z11" s="845"/>
      <c r="AA11" t="s">
        <v>655</v>
      </c>
      <c r="AB11" s="26"/>
      <c r="AC11" s="17" t="s">
        <v>119</v>
      </c>
      <c r="AD11" s="1175" t="s">
        <v>130</v>
      </c>
      <c r="AE11" s="1175"/>
      <c r="AF11" s="1175"/>
      <c r="AG11" s="1175"/>
      <c r="AH11" s="1175"/>
    </row>
    <row r="12" spans="1:34">
      <c r="A12" s="16" t="s">
        <v>797</v>
      </c>
      <c r="B12" s="16" t="s">
        <v>27</v>
      </c>
      <c r="C12" s="19">
        <v>0.70279999999999998</v>
      </c>
      <c r="D12" s="1021">
        <v>3528.47</v>
      </c>
      <c r="E12" s="1021">
        <v>3852.29</v>
      </c>
      <c r="F12" s="1021">
        <v>4014.2</v>
      </c>
      <c r="G12" s="1021">
        <v>4498.01</v>
      </c>
      <c r="H12" s="1021">
        <v>4892.57</v>
      </c>
      <c r="I12" s="1021">
        <v>5216.66</v>
      </c>
      <c r="J12" s="1"/>
      <c r="K12" s="990"/>
      <c r="L12" s="990"/>
      <c r="M12" s="990"/>
      <c r="N12" s="990"/>
      <c r="O12" s="990"/>
      <c r="P12" s="990"/>
      <c r="Q12" s="990"/>
      <c r="R12" t="s">
        <v>206</v>
      </c>
      <c r="S12" t="s">
        <v>603</v>
      </c>
      <c r="T12" s="34" t="s">
        <v>181</v>
      </c>
      <c r="U12"/>
      <c r="V12" t="s">
        <v>567</v>
      </c>
      <c r="W12" t="s">
        <v>546</v>
      </c>
      <c r="X12" s="843">
        <v>152</v>
      </c>
      <c r="Y12" s="1041">
        <f t="shared" si="0"/>
        <v>2520</v>
      </c>
      <c r="Z12" s="845"/>
      <c r="AA12"/>
      <c r="AB12" s="26"/>
      <c r="AC12" s="17" t="s">
        <v>118</v>
      </c>
      <c r="AD12" s="1175" t="s">
        <v>150</v>
      </c>
      <c r="AE12" s="1175"/>
      <c r="AF12" s="1175"/>
      <c r="AG12" s="1175"/>
      <c r="AH12" s="1175"/>
    </row>
    <row r="13" spans="1:34">
      <c r="A13" s="16" t="s">
        <v>797</v>
      </c>
      <c r="B13" s="16" t="s">
        <v>26</v>
      </c>
      <c r="C13" s="19">
        <v>0.84509999999999996</v>
      </c>
      <c r="D13" s="1021">
        <v>3501.39</v>
      </c>
      <c r="E13" s="1021">
        <v>3728.79</v>
      </c>
      <c r="F13" s="1021">
        <v>3994.55</v>
      </c>
      <c r="G13" s="1021">
        <v>4383.22</v>
      </c>
      <c r="H13" s="1021">
        <v>4750.71</v>
      </c>
      <c r="I13" s="1021">
        <v>5032.4399999999996</v>
      </c>
      <c r="J13" s="1"/>
      <c r="K13" s="990"/>
      <c r="L13" s="990"/>
      <c r="M13" s="990"/>
      <c r="N13" s="990"/>
      <c r="O13" s="990"/>
      <c r="P13" s="990"/>
      <c r="Q13" s="990"/>
      <c r="R13" t="s">
        <v>206</v>
      </c>
      <c r="S13" t="s">
        <v>208</v>
      </c>
      <c r="T13" s="34" t="s">
        <v>185</v>
      </c>
      <c r="U13"/>
      <c r="V13" t="s">
        <v>567</v>
      </c>
      <c r="W13" t="s">
        <v>196</v>
      </c>
      <c r="X13" s="843">
        <v>141</v>
      </c>
      <c r="Y13" s="1041">
        <f t="shared" si="0"/>
        <v>2410</v>
      </c>
      <c r="Z13" s="845"/>
      <c r="AA13"/>
      <c r="AB13" s="26"/>
      <c r="AC13" s="17" t="s">
        <v>131</v>
      </c>
      <c r="AD13" s="1175" t="s">
        <v>169</v>
      </c>
      <c r="AE13" s="1175"/>
      <c r="AF13" s="1175"/>
      <c r="AG13" s="1175"/>
      <c r="AH13" s="1175"/>
    </row>
    <row r="14" spans="1:34">
      <c r="A14" s="16" t="s">
        <v>797</v>
      </c>
      <c r="B14" s="16" t="s">
        <v>64</v>
      </c>
      <c r="C14" s="19">
        <v>0.84509999999999996</v>
      </c>
      <c r="D14" s="1021">
        <v>3501.39</v>
      </c>
      <c r="E14" s="1021">
        <v>3728.79</v>
      </c>
      <c r="F14" s="1021">
        <v>3994.55</v>
      </c>
      <c r="G14" s="1021">
        <v>4383.22</v>
      </c>
      <c r="H14" s="1021">
        <v>4750.71</v>
      </c>
      <c r="I14" s="1021">
        <v>5032.4399999999996</v>
      </c>
      <c r="J14" s="1"/>
      <c r="K14" s="990"/>
      <c r="L14" s="990"/>
      <c r="M14" s="990"/>
      <c r="N14" s="990"/>
      <c r="O14" s="990"/>
      <c r="P14" s="990"/>
      <c r="Q14" s="990"/>
      <c r="R14" t="s">
        <v>206</v>
      </c>
      <c r="S14" t="s">
        <v>187</v>
      </c>
      <c r="T14" s="34" t="s">
        <v>186</v>
      </c>
      <c r="U14"/>
      <c r="V14" t="s">
        <v>567</v>
      </c>
      <c r="W14" t="s">
        <v>801</v>
      </c>
      <c r="X14" s="843" t="s">
        <v>803</v>
      </c>
      <c r="Y14" s="1041">
        <f t="shared" si="0"/>
        <v>2360</v>
      </c>
      <c r="Z14" s="845"/>
      <c r="AA14"/>
      <c r="AB14" s="26"/>
      <c r="AC14" s="17" t="s">
        <v>216</v>
      </c>
      <c r="AD14" s="1175" t="s">
        <v>215</v>
      </c>
      <c r="AE14" s="1175"/>
      <c r="AF14" s="1175"/>
      <c r="AG14" s="1175"/>
      <c r="AH14" s="1175"/>
    </row>
    <row r="15" spans="1:34">
      <c r="A15" s="16" t="s">
        <v>797</v>
      </c>
      <c r="B15" s="25" t="s">
        <v>63</v>
      </c>
      <c r="C15" s="19">
        <v>0.84509999999999996</v>
      </c>
      <c r="D15" s="1021">
        <v>3433.85</v>
      </c>
      <c r="E15" s="1021">
        <v>3656.31</v>
      </c>
      <c r="F15" s="1021">
        <v>3885.83</v>
      </c>
      <c r="G15" s="1021">
        <v>4103.29</v>
      </c>
      <c r="H15" s="1021">
        <v>4315.8599999999997</v>
      </c>
      <c r="I15" s="1021">
        <v>4539.3900000000003</v>
      </c>
      <c r="J15" s="1"/>
      <c r="K15" s="990"/>
      <c r="L15" s="990"/>
      <c r="M15" s="990"/>
      <c r="N15" s="990"/>
      <c r="O15" s="990"/>
      <c r="P15" s="990"/>
      <c r="Q15" s="990"/>
      <c r="R15" t="s">
        <v>204</v>
      </c>
      <c r="S15" t="s">
        <v>600</v>
      </c>
      <c r="T15" s="34" t="s">
        <v>184</v>
      </c>
      <c r="U15"/>
      <c r="V15" t="s">
        <v>567</v>
      </c>
      <c r="W15" t="s">
        <v>802</v>
      </c>
      <c r="X15" s="843" t="s">
        <v>804</v>
      </c>
      <c r="Y15" s="1041">
        <f t="shared" si="0"/>
        <v>2370</v>
      </c>
      <c r="Z15" s="845"/>
      <c r="AA15"/>
      <c r="AB15" s="26"/>
      <c r="AC15" s="17" t="s">
        <v>742</v>
      </c>
      <c r="AD15" s="1430" t="s">
        <v>743</v>
      </c>
      <c r="AE15" s="1175"/>
      <c r="AF15" s="1175"/>
      <c r="AG15" s="1175"/>
      <c r="AH15" s="1175"/>
    </row>
    <row r="16" spans="1:34">
      <c r="A16" s="16" t="s">
        <v>797</v>
      </c>
      <c r="B16" s="16" t="s">
        <v>25</v>
      </c>
      <c r="C16" s="19">
        <v>0.84509999999999996</v>
      </c>
      <c r="D16" s="1021">
        <v>3353.59</v>
      </c>
      <c r="E16" s="1021">
        <v>3570.19</v>
      </c>
      <c r="F16" s="1021">
        <v>3785.7</v>
      </c>
      <c r="G16" s="1021">
        <v>4001.17</v>
      </c>
      <c r="H16" s="1021">
        <v>4162.82</v>
      </c>
      <c r="I16" s="1021">
        <v>4406.3999999999996</v>
      </c>
      <c r="J16" s="1"/>
      <c r="K16" s="990"/>
      <c r="L16" s="990"/>
      <c r="M16" s="990"/>
      <c r="N16" s="990"/>
      <c r="O16" s="990"/>
      <c r="P16" s="990"/>
      <c r="Q16" s="990"/>
      <c r="R16" t="s">
        <v>204</v>
      </c>
      <c r="S16" t="s">
        <v>602</v>
      </c>
      <c r="T16" s="34" t="s">
        <v>184</v>
      </c>
      <c r="U16"/>
      <c r="V16" t="s">
        <v>536</v>
      </c>
      <c r="W16" t="s">
        <v>479</v>
      </c>
      <c r="X16" s="843">
        <v>134</v>
      </c>
      <c r="Y16" s="1041">
        <f t="shared" si="0"/>
        <v>2340</v>
      </c>
      <c r="Z16" s="845"/>
      <c r="AA16"/>
      <c r="AB16" s="26"/>
      <c r="AC16" s="17" t="s">
        <v>826</v>
      </c>
      <c r="AD16" s="1175" t="s">
        <v>823</v>
      </c>
      <c r="AE16" s="1175"/>
      <c r="AF16" s="1175"/>
      <c r="AG16" s="1175"/>
      <c r="AH16" s="1175"/>
    </row>
    <row r="17" spans="1:34">
      <c r="A17" s="16" t="s">
        <v>797</v>
      </c>
      <c r="B17" s="16" t="s">
        <v>24</v>
      </c>
      <c r="C17" s="19">
        <v>0.84509999999999996</v>
      </c>
      <c r="D17" s="1021">
        <v>3221.81</v>
      </c>
      <c r="E17" s="1021">
        <v>3428.76</v>
      </c>
      <c r="F17" s="1021">
        <v>3617.33</v>
      </c>
      <c r="G17" s="1021">
        <v>3745.3</v>
      </c>
      <c r="H17" s="1021">
        <v>3866.51</v>
      </c>
      <c r="I17" s="1021">
        <v>4055.36</v>
      </c>
      <c r="J17" s="1"/>
      <c r="K17" s="990"/>
      <c r="L17" s="990"/>
      <c r="M17" s="990"/>
      <c r="N17" s="990"/>
      <c r="O17" s="990"/>
      <c r="P17" s="990"/>
      <c r="Q17" s="990"/>
      <c r="R17" t="s">
        <v>204</v>
      </c>
      <c r="S17" t="s">
        <v>601</v>
      </c>
      <c r="T17" s="34" t="s">
        <v>184</v>
      </c>
      <c r="U17"/>
      <c r="V17" t="s">
        <v>536</v>
      </c>
      <c r="W17" t="s">
        <v>550</v>
      </c>
      <c r="X17" s="843" t="s">
        <v>662</v>
      </c>
      <c r="Y17" s="1041">
        <f t="shared" si="0"/>
        <v>2340</v>
      </c>
      <c r="Z17" s="845"/>
      <c r="AA17"/>
      <c r="AB17" s="26"/>
      <c r="AC17" s="17" t="s">
        <v>827</v>
      </c>
      <c r="AD17" s="1430" t="s">
        <v>824</v>
      </c>
      <c r="AE17" s="1175"/>
      <c r="AF17" s="1175"/>
      <c r="AG17" s="1175"/>
      <c r="AH17" s="1175"/>
    </row>
    <row r="18" spans="1:34">
      <c r="A18" s="16" t="s">
        <v>797</v>
      </c>
      <c r="B18" s="16" t="s">
        <v>23</v>
      </c>
      <c r="C18" s="19">
        <v>0.84509999999999996</v>
      </c>
      <c r="D18" s="1021">
        <v>3054.89</v>
      </c>
      <c r="E18" s="1021">
        <v>3249.62</v>
      </c>
      <c r="F18" s="1021">
        <v>3430.78</v>
      </c>
      <c r="G18" s="1021">
        <v>3597.12</v>
      </c>
      <c r="H18" s="1021">
        <v>3673.23</v>
      </c>
      <c r="I18" s="1021">
        <v>3764.14</v>
      </c>
      <c r="J18" s="1"/>
      <c r="K18" s="990"/>
      <c r="L18" s="990"/>
      <c r="M18" s="990"/>
      <c r="N18" s="990"/>
      <c r="O18" s="990"/>
      <c r="P18" s="990"/>
      <c r="Q18" s="990"/>
      <c r="R18" t="s">
        <v>204</v>
      </c>
      <c r="S18" t="s">
        <v>604</v>
      </c>
      <c r="T18" s="34" t="s">
        <v>183</v>
      </c>
      <c r="U18"/>
      <c r="V18" t="s">
        <v>536</v>
      </c>
      <c r="W18" t="s">
        <v>547</v>
      </c>
      <c r="X18" s="843" t="s">
        <v>662</v>
      </c>
      <c r="Y18" s="1041">
        <f t="shared" si="0"/>
        <v>2340</v>
      </c>
      <c r="Z18" s="845"/>
      <c r="AA18"/>
      <c r="AB18" s="26"/>
      <c r="AC18" s="17" t="s">
        <v>828</v>
      </c>
      <c r="AD18" s="1430" t="s">
        <v>825</v>
      </c>
      <c r="AE18" s="1175"/>
      <c r="AF18" s="1175"/>
      <c r="AG18" s="1175"/>
      <c r="AH18" s="1175"/>
    </row>
    <row r="19" spans="1:34">
      <c r="A19" s="16" t="s">
        <v>797</v>
      </c>
      <c r="B19" s="16" t="s">
        <v>22</v>
      </c>
      <c r="C19" s="19">
        <v>0.84509999999999996</v>
      </c>
      <c r="D19" s="1021">
        <v>2849.14</v>
      </c>
      <c r="E19" s="1021">
        <v>2968.41</v>
      </c>
      <c r="F19" s="1021">
        <v>3056.64</v>
      </c>
      <c r="G19" s="1021">
        <v>3152.45</v>
      </c>
      <c r="H19" s="1021">
        <v>3260.19</v>
      </c>
      <c r="I19" s="1021">
        <v>3367.95</v>
      </c>
      <c r="J19" s="1"/>
      <c r="K19" s="990"/>
      <c r="L19" s="990"/>
      <c r="M19" s="990"/>
      <c r="N19" s="990"/>
      <c r="O19" s="990"/>
      <c r="P19" s="990"/>
      <c r="Q19" s="990"/>
      <c r="R19" t="s">
        <v>204</v>
      </c>
      <c r="S19" t="s">
        <v>592</v>
      </c>
      <c r="T19" s="34" t="s">
        <v>183</v>
      </c>
      <c r="U19"/>
      <c r="V19" t="s">
        <v>536</v>
      </c>
      <c r="W19" t="s">
        <v>663</v>
      </c>
      <c r="X19" s="843" t="s">
        <v>662</v>
      </c>
      <c r="Y19" s="1041">
        <f t="shared" si="0"/>
        <v>2340</v>
      </c>
      <c r="Z19" s="845"/>
      <c r="AA19"/>
      <c r="AB19" s="26"/>
      <c r="AC19" s="17" t="s">
        <v>760</v>
      </c>
      <c r="AD19" s="1430" t="s">
        <v>761</v>
      </c>
      <c r="AE19" s="1175"/>
      <c r="AF19" s="1175"/>
      <c r="AG19" s="1175"/>
      <c r="AH19" s="1175"/>
    </row>
    <row r="20" spans="1:34" ht="18" customHeight="1">
      <c r="A20" s="1433" t="s">
        <v>849</v>
      </c>
      <c r="B20" s="1433"/>
      <c r="C20" s="1433"/>
      <c r="D20" s="1433"/>
      <c r="E20" s="1433"/>
      <c r="F20" s="1433"/>
      <c r="G20" s="1433"/>
      <c r="H20" s="1433"/>
      <c r="I20" s="1433"/>
      <c r="J20" s="1"/>
      <c r="K20" s="990"/>
      <c r="L20" s="990"/>
      <c r="M20" s="990"/>
      <c r="N20" s="990"/>
      <c r="O20" s="990"/>
      <c r="P20" s="990"/>
      <c r="Q20" s="990"/>
      <c r="R20" t="s">
        <v>204</v>
      </c>
      <c r="S20" t="s">
        <v>605</v>
      </c>
      <c r="T20" s="34" t="s">
        <v>393</v>
      </c>
      <c r="U20"/>
      <c r="V20" t="s">
        <v>536</v>
      </c>
      <c r="W20" t="s">
        <v>549</v>
      </c>
      <c r="X20" s="843">
        <v>142</v>
      </c>
      <c r="Y20" s="1041">
        <f t="shared" si="0"/>
        <v>2420</v>
      </c>
      <c r="Z20" s="845"/>
      <c r="AA20"/>
      <c r="AB20" s="39"/>
      <c r="AC20" s="17" t="s">
        <v>727</v>
      </c>
      <c r="AD20" s="1175" t="s">
        <v>729</v>
      </c>
      <c r="AE20" s="1175"/>
      <c r="AF20" s="1175"/>
      <c r="AG20" s="1175"/>
      <c r="AH20" s="1175"/>
    </row>
    <row r="21" spans="1:34" ht="18.75" customHeight="1">
      <c r="A21" s="15" t="s">
        <v>798</v>
      </c>
      <c r="B21" s="15" t="s">
        <v>21</v>
      </c>
      <c r="C21" s="19">
        <v>0.51780000000000004</v>
      </c>
      <c r="D21" s="6"/>
      <c r="E21" s="6">
        <v>6752.6</v>
      </c>
      <c r="F21" s="6">
        <v>7462.01</v>
      </c>
      <c r="G21" s="6">
        <v>8134.09</v>
      </c>
      <c r="H21" s="6">
        <v>8582.18</v>
      </c>
      <c r="I21" s="6">
        <v>8686.69</v>
      </c>
      <c r="J21" s="1"/>
      <c r="K21" s="990"/>
      <c r="L21" s="990"/>
      <c r="M21" s="990"/>
      <c r="N21" s="990"/>
      <c r="O21" s="990"/>
      <c r="P21" s="990"/>
      <c r="Q21" s="990"/>
      <c r="R21" t="s">
        <v>204</v>
      </c>
      <c r="S21" t="s">
        <v>606</v>
      </c>
      <c r="T21" s="34" t="s">
        <v>393</v>
      </c>
      <c r="U21"/>
      <c r="V21" t="s">
        <v>536</v>
      </c>
      <c r="W21" t="s">
        <v>548</v>
      </c>
      <c r="X21" s="843">
        <v>144</v>
      </c>
      <c r="Y21" s="1041">
        <f t="shared" si="0"/>
        <v>2440</v>
      </c>
      <c r="Z21" s="845"/>
      <c r="AA21"/>
      <c r="AB21" s="39"/>
      <c r="AC21" s="1018" t="s">
        <v>763</v>
      </c>
      <c r="AD21" s="1175" t="s">
        <v>764</v>
      </c>
      <c r="AE21" s="1175"/>
      <c r="AF21" s="1175"/>
      <c r="AG21" s="1175"/>
      <c r="AH21" s="1175"/>
    </row>
    <row r="22" spans="1:34" ht="18.600000000000001" customHeight="1">
      <c r="A22" s="15" t="s">
        <v>798</v>
      </c>
      <c r="B22" s="15" t="s">
        <v>20</v>
      </c>
      <c r="C22" s="19">
        <v>0.51780000000000004</v>
      </c>
      <c r="D22" s="6">
        <v>5504</v>
      </c>
      <c r="E22" s="6">
        <v>5863.92</v>
      </c>
      <c r="F22" s="6">
        <v>6265.4</v>
      </c>
      <c r="G22" s="6">
        <v>6813.49</v>
      </c>
      <c r="H22" s="6">
        <v>7377.29</v>
      </c>
      <c r="I22" s="6">
        <v>7748.2</v>
      </c>
      <c r="J22" s="1"/>
      <c r="K22" s="990"/>
      <c r="L22" s="990"/>
      <c r="M22" s="990"/>
      <c r="N22" s="990"/>
      <c r="O22" s="990"/>
      <c r="P22" s="990"/>
      <c r="Q22" s="990"/>
      <c r="R22" t="s">
        <v>204</v>
      </c>
      <c r="S22" t="s">
        <v>607</v>
      </c>
      <c r="T22" s="34" t="s">
        <v>393</v>
      </c>
      <c r="U22"/>
      <c r="V22" t="s">
        <v>536</v>
      </c>
      <c r="W22" t="s">
        <v>532</v>
      </c>
      <c r="X22" s="843">
        <v>153</v>
      </c>
      <c r="Y22" s="1041">
        <f t="shared" si="0"/>
        <v>2530</v>
      </c>
      <c r="Z22" s="845"/>
      <c r="AA22"/>
      <c r="AB22" s="39"/>
      <c r="AC22" s="3"/>
      <c r="AD22" s="3"/>
      <c r="AE22" s="3"/>
      <c r="AF22" s="3"/>
      <c r="AG22" s="3"/>
      <c r="AH22" s="3"/>
    </row>
    <row r="23" spans="1:34">
      <c r="A23" s="15" t="s">
        <v>798</v>
      </c>
      <c r="B23" s="15" t="s">
        <v>19</v>
      </c>
      <c r="C23" s="19">
        <v>0.51780000000000004</v>
      </c>
      <c r="D23" s="6">
        <v>5003.84</v>
      </c>
      <c r="E23" s="6">
        <v>5329.75</v>
      </c>
      <c r="F23" s="6">
        <v>5755.37</v>
      </c>
      <c r="G23" s="6">
        <v>6227.68</v>
      </c>
      <c r="H23" s="6">
        <v>6754.16</v>
      </c>
      <c r="I23" s="6">
        <v>7132.13</v>
      </c>
      <c r="J23" s="1"/>
      <c r="K23" s="990"/>
      <c r="L23" s="990"/>
      <c r="M23" s="990"/>
      <c r="N23" s="990"/>
      <c r="O23" s="990"/>
      <c r="P23" s="990"/>
      <c r="Q23" s="990"/>
      <c r="R23" t="s">
        <v>204</v>
      </c>
      <c r="S23" t="s">
        <v>197</v>
      </c>
      <c r="T23" s="34" t="s">
        <v>394</v>
      </c>
      <c r="U23"/>
      <c r="V23" t="s">
        <v>536</v>
      </c>
      <c r="W23" t="s">
        <v>594</v>
      </c>
      <c r="X23" s="843">
        <v>183</v>
      </c>
      <c r="Y23" s="1041">
        <f t="shared" si="0"/>
        <v>2830</v>
      </c>
      <c r="Z23" s="845"/>
      <c r="AA23"/>
      <c r="AB23" s="26"/>
      <c r="AC23" s="3"/>
      <c r="AD23" s="3"/>
      <c r="AE23" s="3"/>
      <c r="AF23" s="3"/>
      <c r="AG23" s="3"/>
      <c r="AH23" s="3"/>
    </row>
    <row r="24" spans="1:34">
      <c r="A24" s="15" t="s">
        <v>798</v>
      </c>
      <c r="B24" s="15" t="s">
        <v>18</v>
      </c>
      <c r="C24" s="19">
        <v>0.51780000000000004</v>
      </c>
      <c r="D24" s="6">
        <v>4628.76</v>
      </c>
      <c r="E24" s="6">
        <v>4985.95</v>
      </c>
      <c r="F24" s="6">
        <v>5392.57</v>
      </c>
      <c r="G24" s="6">
        <v>5834.04</v>
      </c>
      <c r="H24" s="6">
        <v>6353.53</v>
      </c>
      <c r="I24" s="6">
        <v>6635.44</v>
      </c>
      <c r="J24" s="1"/>
      <c r="K24" s="990"/>
      <c r="L24" s="990"/>
      <c r="M24" s="990"/>
      <c r="N24" s="990"/>
      <c r="O24" s="990"/>
      <c r="P24" s="990"/>
      <c r="Q24" s="990"/>
      <c r="R24" t="s">
        <v>204</v>
      </c>
      <c r="S24" t="s">
        <v>589</v>
      </c>
      <c r="T24" s="34" t="s">
        <v>394</v>
      </c>
      <c r="U24"/>
      <c r="V24" t="s">
        <v>536</v>
      </c>
      <c r="W24" s="559" t="s">
        <v>482</v>
      </c>
      <c r="X24" s="843">
        <v>182</v>
      </c>
      <c r="Y24" s="1041">
        <f t="shared" si="0"/>
        <v>2820</v>
      </c>
      <c r="Z24" s="845"/>
      <c r="AA24"/>
      <c r="AB24" s="26"/>
      <c r="AC24" s="3"/>
      <c r="AD24" s="3"/>
      <c r="AE24" s="3"/>
      <c r="AF24" s="3"/>
      <c r="AG24" s="3"/>
      <c r="AH24" s="3"/>
    </row>
    <row r="25" spans="1:34">
      <c r="A25" s="15" t="s">
        <v>798</v>
      </c>
      <c r="B25" s="15" t="s">
        <v>17</v>
      </c>
      <c r="C25" s="19">
        <v>0.70279999999999998</v>
      </c>
      <c r="D25" s="6">
        <v>4170.32</v>
      </c>
      <c r="E25" s="6">
        <v>4581.34</v>
      </c>
      <c r="F25" s="6">
        <v>5061.67</v>
      </c>
      <c r="G25" s="6">
        <v>5594.63</v>
      </c>
      <c r="H25" s="6">
        <v>6220.01</v>
      </c>
      <c r="I25" s="6">
        <v>6516.74</v>
      </c>
      <c r="J25" s="1"/>
      <c r="K25" s="990"/>
      <c r="L25" s="990"/>
      <c r="M25" s="990"/>
      <c r="N25" s="990"/>
      <c r="O25" s="990"/>
      <c r="P25" s="990"/>
      <c r="Q25" s="990"/>
      <c r="R25" t="s">
        <v>204</v>
      </c>
      <c r="S25" t="s">
        <v>550</v>
      </c>
      <c r="T25" s="34" t="s">
        <v>394</v>
      </c>
      <c r="U25"/>
      <c r="V25" t="s">
        <v>536</v>
      </c>
      <c r="W25" t="s">
        <v>200</v>
      </c>
      <c r="X25" s="843">
        <v>181</v>
      </c>
      <c r="Y25" s="1041">
        <f t="shared" si="0"/>
        <v>2810</v>
      </c>
      <c r="Z25" s="845"/>
      <c r="AA25"/>
      <c r="AB25" s="26"/>
      <c r="AC25" s="3"/>
      <c r="AD25" s="3"/>
      <c r="AE25" s="3"/>
      <c r="AF25" s="3"/>
      <c r="AG25" s="3"/>
      <c r="AH25" s="3"/>
    </row>
    <row r="26" spans="1:34">
      <c r="A26" s="15" t="s">
        <v>798</v>
      </c>
      <c r="B26" s="15" t="s">
        <v>16</v>
      </c>
      <c r="C26" s="19">
        <v>0.70279999999999998</v>
      </c>
      <c r="D26" s="6">
        <v>4032.38</v>
      </c>
      <c r="E26" s="6">
        <v>4410.41</v>
      </c>
      <c r="F26" s="6">
        <v>4765.62</v>
      </c>
      <c r="G26" s="6">
        <v>5151.01</v>
      </c>
      <c r="H26" s="6">
        <v>5678.44</v>
      </c>
      <c r="I26" s="6">
        <v>5975.19</v>
      </c>
      <c r="J26" s="1"/>
      <c r="K26" s="990"/>
      <c r="L26" s="990"/>
      <c r="M26" s="990"/>
      <c r="N26" s="990"/>
      <c r="O26" s="990"/>
      <c r="P26" s="990"/>
      <c r="Q26" s="990"/>
      <c r="R26" t="s">
        <v>204</v>
      </c>
      <c r="S26" t="s">
        <v>590</v>
      </c>
      <c r="T26" s="34" t="s">
        <v>394</v>
      </c>
      <c r="U26"/>
      <c r="V26" t="s">
        <v>536</v>
      </c>
      <c r="W26" t="s">
        <v>337</v>
      </c>
      <c r="X26" s="843">
        <v>180</v>
      </c>
      <c r="Y26" s="1041">
        <f t="shared" si="0"/>
        <v>2800</v>
      </c>
      <c r="Z26" s="34"/>
      <c r="AA26"/>
      <c r="AB26" s="26"/>
      <c r="AC26" s="3"/>
      <c r="AD26" s="3"/>
      <c r="AE26" s="3"/>
      <c r="AF26" s="3"/>
      <c r="AG26" s="3"/>
      <c r="AH26" s="3"/>
    </row>
    <row r="27" spans="1:34">
      <c r="A27" s="15" t="s">
        <v>798</v>
      </c>
      <c r="B27" s="15" t="s">
        <v>15</v>
      </c>
      <c r="C27" s="19">
        <v>0.70279999999999998</v>
      </c>
      <c r="D27" s="6">
        <v>3895.33</v>
      </c>
      <c r="E27" s="6">
        <v>4191.53</v>
      </c>
      <c r="F27" s="6">
        <v>4528.25</v>
      </c>
      <c r="G27" s="6">
        <v>4893.4399999999996</v>
      </c>
      <c r="H27" s="6">
        <v>5300.1</v>
      </c>
      <c r="I27" s="6">
        <v>5433.63</v>
      </c>
      <c r="J27" s="1"/>
      <c r="K27" s="990"/>
      <c r="L27" s="990"/>
      <c r="M27" s="990"/>
      <c r="N27" s="990"/>
      <c r="O27" s="990"/>
      <c r="P27" s="990"/>
      <c r="Q27" s="990"/>
      <c r="R27" t="s">
        <v>204</v>
      </c>
      <c r="S27" t="s">
        <v>209</v>
      </c>
      <c r="T27" s="34" t="s">
        <v>551</v>
      </c>
      <c r="U27"/>
      <c r="V27" t="s">
        <v>205</v>
      </c>
      <c r="W27" t="s">
        <v>480</v>
      </c>
      <c r="X27" s="840">
        <v>110</v>
      </c>
      <c r="Y27" s="1041">
        <f t="shared" si="0"/>
        <v>2100</v>
      </c>
      <c r="Z27" s="34"/>
      <c r="AA27"/>
      <c r="AB27" s="26"/>
      <c r="AC27" s="3"/>
      <c r="AD27" s="3"/>
      <c r="AE27" s="3"/>
      <c r="AF27" s="3"/>
      <c r="AG27" s="3"/>
      <c r="AH27" s="3"/>
    </row>
    <row r="28" spans="1:34">
      <c r="A28" s="15" t="s">
        <v>798</v>
      </c>
      <c r="B28" s="15" t="s">
        <v>69</v>
      </c>
      <c r="C28" s="19">
        <v>0.70279999999999998</v>
      </c>
      <c r="D28" s="6">
        <v>3787.84</v>
      </c>
      <c r="E28" s="6">
        <v>4052.08</v>
      </c>
      <c r="F28" s="6">
        <v>4339.43</v>
      </c>
      <c r="G28" s="6">
        <v>4649.0600000000004</v>
      </c>
      <c r="H28" s="6">
        <v>4981.91</v>
      </c>
      <c r="I28" s="6">
        <v>5220.5200000000004</v>
      </c>
      <c r="J28" s="1"/>
      <c r="K28" s="990"/>
      <c r="L28" s="990"/>
      <c r="M28" s="990"/>
      <c r="N28" s="990"/>
      <c r="O28" s="990"/>
      <c r="P28" s="990"/>
      <c r="Q28" s="990"/>
      <c r="R28" t="s">
        <v>655</v>
      </c>
      <c r="S28" t="s">
        <v>591</v>
      </c>
      <c r="T28" s="34" t="s">
        <v>395</v>
      </c>
      <c r="U28"/>
      <c r="V28" t="s">
        <v>205</v>
      </c>
      <c r="W28" t="s">
        <v>524</v>
      </c>
      <c r="X28" s="842">
        <v>110</v>
      </c>
      <c r="Y28" s="1041">
        <f t="shared" si="0"/>
        <v>2100</v>
      </c>
      <c r="Z28" s="34"/>
      <c r="AA28"/>
      <c r="AB28" s="26"/>
      <c r="AC28" s="3"/>
      <c r="AD28" s="3"/>
      <c r="AE28" s="3"/>
      <c r="AF28" s="3"/>
      <c r="AG28" s="3"/>
      <c r="AH28" s="3"/>
    </row>
    <row r="29" spans="1:34">
      <c r="A29" s="15" t="s">
        <v>798</v>
      </c>
      <c r="B29" s="15" t="s">
        <v>70</v>
      </c>
      <c r="C29" s="19">
        <v>0.70279999999999998</v>
      </c>
      <c r="D29" s="6">
        <v>3566.89</v>
      </c>
      <c r="E29" s="6">
        <v>3814.56</v>
      </c>
      <c r="F29" s="6">
        <v>3969.97</v>
      </c>
      <c r="G29" s="6">
        <v>4429.8900000000003</v>
      </c>
      <c r="H29" s="6">
        <v>4702.42</v>
      </c>
      <c r="I29" s="6">
        <v>5018.1099999999997</v>
      </c>
      <c r="J29" s="1"/>
      <c r="K29" s="990"/>
      <c r="L29" s="990"/>
      <c r="M29" s="990"/>
      <c r="N29" s="990"/>
      <c r="O29" s="990"/>
      <c r="P29" s="990"/>
      <c r="Q29" s="990"/>
      <c r="R29" t="s">
        <v>655</v>
      </c>
      <c r="S29" t="s">
        <v>482</v>
      </c>
      <c r="T29" s="34" t="s">
        <v>572</v>
      </c>
      <c r="U29"/>
      <c r="V29" t="s">
        <v>205</v>
      </c>
      <c r="W29" t="s">
        <v>525</v>
      </c>
      <c r="X29" s="842">
        <v>110</v>
      </c>
      <c r="Y29" s="1041">
        <f t="shared" si="0"/>
        <v>2100</v>
      </c>
      <c r="Z29" s="34"/>
      <c r="AA29"/>
      <c r="AB29" s="26"/>
      <c r="AC29" s="3"/>
      <c r="AD29" s="3"/>
      <c r="AE29" s="3"/>
      <c r="AF29" s="3"/>
      <c r="AG29" s="3"/>
      <c r="AH29" s="3"/>
    </row>
    <row r="30" spans="1:34">
      <c r="A30" s="15" t="s">
        <v>798</v>
      </c>
      <c r="B30" s="15" t="s">
        <v>71</v>
      </c>
      <c r="C30" s="19">
        <v>0.70279999999999998</v>
      </c>
      <c r="D30" s="6">
        <v>3448.96</v>
      </c>
      <c r="E30" s="6">
        <v>3662.32</v>
      </c>
      <c r="F30" s="6">
        <v>3869.96</v>
      </c>
      <c r="G30" s="6">
        <v>4331.88</v>
      </c>
      <c r="H30" s="6">
        <v>4436.3900000000003</v>
      </c>
      <c r="I30" s="6">
        <v>4703.2299999999996</v>
      </c>
      <c r="J30" s="1"/>
      <c r="K30" s="990"/>
      <c r="L30" s="990"/>
      <c r="M30" s="990"/>
      <c r="N30" s="990"/>
      <c r="O30" s="990"/>
      <c r="P30" s="990"/>
      <c r="Q30" s="990"/>
      <c r="R30" t="s">
        <v>655</v>
      </c>
      <c r="S30" t="s">
        <v>594</v>
      </c>
      <c r="T30" s="34" t="s">
        <v>533</v>
      </c>
      <c r="U30"/>
      <c r="V30" t="s">
        <v>205</v>
      </c>
      <c r="W30" t="s">
        <v>170</v>
      </c>
      <c r="X30" s="840">
        <v>120</v>
      </c>
      <c r="Y30" s="1041">
        <f t="shared" si="0"/>
        <v>2200</v>
      </c>
      <c r="Z30" s="34"/>
      <c r="AA30"/>
      <c r="AB30" s="26"/>
      <c r="AC30" s="3"/>
      <c r="AD30" s="3"/>
      <c r="AE30" s="3"/>
      <c r="AF30" s="3"/>
      <c r="AG30" s="3"/>
      <c r="AH30" s="3"/>
    </row>
    <row r="31" spans="1:34">
      <c r="A31" s="15" t="s">
        <v>798</v>
      </c>
      <c r="B31" s="15" t="s">
        <v>5</v>
      </c>
      <c r="C31" s="19">
        <v>0.84509999999999996</v>
      </c>
      <c r="D31" s="6">
        <v>3281.44</v>
      </c>
      <c r="E31" s="6">
        <v>3486.59</v>
      </c>
      <c r="F31" s="6">
        <v>3628.68</v>
      </c>
      <c r="G31" s="6">
        <v>3770.54</v>
      </c>
      <c r="H31" s="6">
        <v>3922.69</v>
      </c>
      <c r="I31" s="6">
        <v>3995.85</v>
      </c>
      <c r="J31" s="1"/>
      <c r="K31" s="990"/>
      <c r="L31" s="990"/>
      <c r="M31" s="990"/>
      <c r="N31" s="990"/>
      <c r="O31" s="990"/>
      <c r="P31" s="990"/>
      <c r="Q31" s="990"/>
      <c r="R31" t="s">
        <v>655</v>
      </c>
      <c r="S31" t="s">
        <v>628</v>
      </c>
      <c r="T31" s="34" t="s">
        <v>629</v>
      </c>
      <c r="U31"/>
      <c r="V31" t="s">
        <v>206</v>
      </c>
      <c r="W31" t="s">
        <v>599</v>
      </c>
      <c r="X31" s="1030">
        <v>210</v>
      </c>
      <c r="Y31" s="1041">
        <f t="shared" si="0"/>
        <v>3100</v>
      </c>
      <c r="Z31" s="34"/>
      <c r="AA31"/>
      <c r="AB31" s="26"/>
      <c r="AC31" s="3"/>
      <c r="AD31" s="3"/>
      <c r="AE31" s="3"/>
      <c r="AF31" s="3"/>
      <c r="AG31" s="3"/>
      <c r="AH31" s="3"/>
    </row>
    <row r="32" spans="1:34">
      <c r="A32" s="15" t="s">
        <v>798</v>
      </c>
      <c r="B32" s="15" t="s">
        <v>14</v>
      </c>
      <c r="C32" s="19">
        <v>0.84509999999999996</v>
      </c>
      <c r="D32" s="6">
        <v>3095.23</v>
      </c>
      <c r="E32" s="6">
        <v>3331.58</v>
      </c>
      <c r="F32" s="6">
        <v>3472.38</v>
      </c>
      <c r="G32" s="6">
        <v>3614.47</v>
      </c>
      <c r="H32" s="6">
        <v>3748.49</v>
      </c>
      <c r="I32" s="6">
        <v>3820.45</v>
      </c>
      <c r="J32" s="1"/>
      <c r="K32" s="990"/>
      <c r="L32" s="990"/>
      <c r="M32" s="990"/>
      <c r="N32" s="990"/>
      <c r="O32" s="990"/>
      <c r="P32" s="990"/>
      <c r="Q32" s="990"/>
      <c r="R32" t="s">
        <v>655</v>
      </c>
      <c r="S32" t="s">
        <v>595</v>
      </c>
      <c r="T32" s="34" t="s">
        <v>533</v>
      </c>
      <c r="U32"/>
      <c r="V32" t="s">
        <v>206</v>
      </c>
      <c r="W32" t="s">
        <v>600</v>
      </c>
      <c r="X32" s="1030">
        <v>210</v>
      </c>
      <c r="Y32" s="1041">
        <f t="shared" si="0"/>
        <v>3100</v>
      </c>
      <c r="Z32" s="34"/>
      <c r="AA32"/>
      <c r="AB32" s="26"/>
      <c r="AC32" s="3"/>
      <c r="AD32" s="3"/>
      <c r="AE32" s="3"/>
      <c r="AF32" s="3"/>
      <c r="AG32" s="3"/>
      <c r="AH32" s="3"/>
    </row>
    <row r="33" spans="1:35">
      <c r="A33" s="15" t="s">
        <v>798</v>
      </c>
      <c r="B33" s="15" t="s">
        <v>8</v>
      </c>
      <c r="C33" s="19">
        <v>0.84509999999999996</v>
      </c>
      <c r="D33" s="6">
        <v>3042.04</v>
      </c>
      <c r="E33" s="6">
        <v>3236.55</v>
      </c>
      <c r="F33" s="6">
        <v>3372.94</v>
      </c>
      <c r="G33" s="6">
        <v>3507.92</v>
      </c>
      <c r="H33" s="6">
        <v>3640.49</v>
      </c>
      <c r="I33" s="6">
        <v>3708.02</v>
      </c>
      <c r="J33" s="1"/>
      <c r="K33" s="990"/>
      <c r="L33" s="990"/>
      <c r="M33" s="990"/>
      <c r="N33" s="990"/>
      <c r="O33" s="990"/>
      <c r="P33" s="990"/>
      <c r="Q33" s="990"/>
      <c r="R33" t="s">
        <v>202</v>
      </c>
      <c r="S33" t="s">
        <v>196</v>
      </c>
      <c r="T33" s="34" t="s">
        <v>195</v>
      </c>
      <c r="U33"/>
      <c r="V33" t="s">
        <v>206</v>
      </c>
      <c r="W33" t="s">
        <v>601</v>
      </c>
      <c r="X33" s="1030">
        <v>210</v>
      </c>
      <c r="Y33" s="1041">
        <f t="shared" si="0"/>
        <v>3100</v>
      </c>
      <c r="Z33" s="34"/>
      <c r="AA33"/>
      <c r="AB33" s="26"/>
      <c r="AC33" s="3"/>
      <c r="AD33" s="3"/>
      <c r="AE33" s="3"/>
      <c r="AF33" s="3"/>
      <c r="AG33" s="3"/>
      <c r="AH33" s="3"/>
    </row>
    <row r="34" spans="1:35">
      <c r="A34" s="15" t="s">
        <v>798</v>
      </c>
      <c r="B34" s="15" t="s">
        <v>6</v>
      </c>
      <c r="C34" s="19">
        <v>0.84509999999999996</v>
      </c>
      <c r="D34" s="6">
        <v>2928.99</v>
      </c>
      <c r="E34" s="6">
        <v>3117.67</v>
      </c>
      <c r="F34" s="6">
        <v>3245.11</v>
      </c>
      <c r="G34" s="6">
        <v>3380.06</v>
      </c>
      <c r="H34" s="6">
        <v>3505.47</v>
      </c>
      <c r="I34" s="6">
        <v>3570.28</v>
      </c>
      <c r="J34" s="1"/>
      <c r="K34" s="990"/>
      <c r="L34" s="990"/>
      <c r="M34" s="990"/>
      <c r="N34" s="990"/>
      <c r="O34" s="990"/>
      <c r="P34" s="990"/>
      <c r="Q34" s="990"/>
      <c r="R34" t="s">
        <v>202</v>
      </c>
      <c r="S34" t="s">
        <v>596</v>
      </c>
      <c r="T34" s="34" t="s">
        <v>198</v>
      </c>
      <c r="U34"/>
      <c r="V34" t="s">
        <v>206</v>
      </c>
      <c r="W34" t="s">
        <v>602</v>
      </c>
      <c r="X34" s="1030">
        <v>210</v>
      </c>
      <c r="Y34" s="1041">
        <f t="shared" si="0"/>
        <v>3100</v>
      </c>
      <c r="Z34" s="34"/>
      <c r="AA34"/>
      <c r="AB34" s="26"/>
      <c r="AC34" s="3"/>
      <c r="AD34" s="3"/>
      <c r="AE34" s="3"/>
      <c r="AF34" s="3"/>
      <c r="AG34" s="3"/>
      <c r="AH34" s="3"/>
    </row>
    <row r="35" spans="1:35">
      <c r="A35" s="15" t="s">
        <v>798</v>
      </c>
      <c r="B35" s="15" t="s">
        <v>7</v>
      </c>
      <c r="C35" s="19">
        <v>0.84509999999999996</v>
      </c>
      <c r="D35" s="6">
        <v>2802.62</v>
      </c>
      <c r="E35" s="6">
        <v>2993.55</v>
      </c>
      <c r="F35" s="6">
        <v>3153.75</v>
      </c>
      <c r="G35" s="6">
        <v>3253.48</v>
      </c>
      <c r="H35" s="6">
        <v>3353.2</v>
      </c>
      <c r="I35" s="6">
        <v>3411.6</v>
      </c>
      <c r="J35" s="1"/>
      <c r="K35" s="990"/>
      <c r="L35" s="990"/>
      <c r="M35" s="990"/>
      <c r="N35" s="990"/>
      <c r="O35" s="990"/>
      <c r="P35" s="990"/>
      <c r="Q35" s="990"/>
      <c r="R35" t="s">
        <v>202</v>
      </c>
      <c r="S35" t="s">
        <v>593</v>
      </c>
      <c r="T35" s="34" t="s">
        <v>199</v>
      </c>
      <c r="U35"/>
      <c r="V35" t="s">
        <v>206</v>
      </c>
      <c r="W35" t="s">
        <v>603</v>
      </c>
      <c r="X35" s="1030">
        <v>210</v>
      </c>
      <c r="Y35" s="1041">
        <f t="shared" si="0"/>
        <v>3100</v>
      </c>
      <c r="Z35" s="34"/>
      <c r="AA35"/>
      <c r="AB35" s="26"/>
      <c r="AC35" s="3"/>
      <c r="AD35" s="3"/>
      <c r="AE35" s="3"/>
      <c r="AF35" s="3"/>
      <c r="AG35" s="3"/>
      <c r="AH35" s="3"/>
    </row>
    <row r="36" spans="1:35">
      <c r="A36" s="15" t="s">
        <v>798</v>
      </c>
      <c r="B36" s="15" t="s">
        <v>13</v>
      </c>
      <c r="C36" s="19">
        <v>0.84509999999999996</v>
      </c>
      <c r="D36" s="6">
        <v>2762.69</v>
      </c>
      <c r="E36" s="6">
        <v>2968.02</v>
      </c>
      <c r="F36" s="6">
        <v>3017.99</v>
      </c>
      <c r="G36" s="6">
        <v>3132.21</v>
      </c>
      <c r="H36" s="6">
        <v>3217.92</v>
      </c>
      <c r="I36" s="6">
        <v>3296.43</v>
      </c>
      <c r="J36" s="1"/>
      <c r="K36" s="990"/>
      <c r="L36" s="990"/>
      <c r="M36" s="990"/>
      <c r="N36" s="990"/>
      <c r="O36" s="990"/>
      <c r="P36" s="990"/>
      <c r="Q36" s="990"/>
      <c r="R36" t="s">
        <v>587</v>
      </c>
      <c r="S36" t="s">
        <v>174</v>
      </c>
      <c r="T36" s="34" t="s">
        <v>191</v>
      </c>
      <c r="U36"/>
      <c r="V36" t="s">
        <v>206</v>
      </c>
      <c r="W36" t="s">
        <v>208</v>
      </c>
      <c r="X36" s="1030">
        <v>210</v>
      </c>
      <c r="Y36" s="1041">
        <f t="shared" si="0"/>
        <v>3100</v>
      </c>
      <c r="Z36" s="34"/>
      <c r="AA36"/>
      <c r="AB36" s="26"/>
      <c r="AC36" s="3"/>
      <c r="AD36" s="3"/>
      <c r="AE36" s="3"/>
      <c r="AF36" s="3"/>
      <c r="AG36" s="3"/>
      <c r="AH36" s="3"/>
    </row>
    <row r="37" spans="1:35">
      <c r="A37" s="15" t="s">
        <v>798</v>
      </c>
      <c r="B37" s="15" t="s">
        <v>12</v>
      </c>
      <c r="C37" s="19">
        <v>0.84509999999999996</v>
      </c>
      <c r="D37" s="6">
        <v>2601.6</v>
      </c>
      <c r="E37" s="6">
        <v>2835.82</v>
      </c>
      <c r="F37" s="6">
        <v>2921.62</v>
      </c>
      <c r="G37" s="6">
        <v>3036.03</v>
      </c>
      <c r="H37" s="6">
        <v>3114.63</v>
      </c>
      <c r="I37" s="6">
        <v>3229.97</v>
      </c>
      <c r="J37" s="1"/>
      <c r="K37" s="990"/>
      <c r="L37" s="990"/>
      <c r="M37" s="990"/>
      <c r="N37" s="990"/>
      <c r="O37" s="990"/>
      <c r="P37" s="990"/>
      <c r="Q37" s="990"/>
      <c r="R37" t="s">
        <v>587</v>
      </c>
      <c r="S37" t="s">
        <v>176</v>
      </c>
      <c r="T37" s="34" t="s">
        <v>192</v>
      </c>
      <c r="U37"/>
      <c r="V37" t="s">
        <v>203</v>
      </c>
      <c r="W37" t="s">
        <v>172</v>
      </c>
      <c r="X37" s="840">
        <v>610</v>
      </c>
      <c r="Y37" s="840">
        <f t="shared" ref="Y37:Y46" si="1">X37+100</f>
        <v>710</v>
      </c>
      <c r="Z37" s="34"/>
      <c r="AA37"/>
      <c r="AB37" s="26"/>
      <c r="AC37" s="3"/>
      <c r="AD37" s="3"/>
      <c r="AE37" s="3"/>
      <c r="AF37" s="3"/>
      <c r="AG37" s="3"/>
      <c r="AH37" s="3"/>
    </row>
    <row r="38" spans="1:35">
      <c r="A38" s="15" t="s">
        <v>798</v>
      </c>
      <c r="B38" s="15" t="s">
        <v>11</v>
      </c>
      <c r="C38" s="19">
        <v>0.84509999999999996</v>
      </c>
      <c r="D38" s="6">
        <v>2582.16</v>
      </c>
      <c r="E38" s="6">
        <v>2784.28</v>
      </c>
      <c r="F38" s="6">
        <v>2834.67</v>
      </c>
      <c r="G38" s="6">
        <v>2906.58</v>
      </c>
      <c r="H38" s="6">
        <v>3064.63</v>
      </c>
      <c r="I38" s="6">
        <v>3229.97</v>
      </c>
      <c r="J38" s="1"/>
      <c r="K38" s="990"/>
      <c r="L38" s="990"/>
      <c r="M38" s="990"/>
      <c r="N38" s="990"/>
      <c r="O38" s="990"/>
      <c r="P38" s="990"/>
      <c r="Q38" s="990"/>
      <c r="R38" t="s">
        <v>587</v>
      </c>
      <c r="S38" t="s">
        <v>175</v>
      </c>
      <c r="T38" s="34" t="s">
        <v>193</v>
      </c>
      <c r="U38"/>
      <c r="V38" t="s">
        <v>203</v>
      </c>
      <c r="W38" t="s">
        <v>171</v>
      </c>
      <c r="X38" s="840">
        <v>620</v>
      </c>
      <c r="Y38" s="840">
        <f t="shared" si="1"/>
        <v>720</v>
      </c>
      <c r="AA38"/>
      <c r="AB38"/>
      <c r="AC38" s="3"/>
      <c r="AD38" s="3"/>
      <c r="AE38" s="3"/>
      <c r="AF38" s="3"/>
      <c r="AG38" s="3"/>
      <c r="AH38" s="3"/>
      <c r="AI38"/>
    </row>
    <row r="39" spans="1:35">
      <c r="A39" s="15" t="s">
        <v>798</v>
      </c>
      <c r="B39" s="15" t="s">
        <v>10</v>
      </c>
      <c r="C39" s="19">
        <v>0.84509999999999996</v>
      </c>
      <c r="D39" s="6"/>
      <c r="E39" s="6">
        <v>2355.52</v>
      </c>
      <c r="F39" s="6">
        <v>2388.86</v>
      </c>
      <c r="G39" s="6">
        <v>2430.5500000000002</v>
      </c>
      <c r="H39" s="6">
        <v>2469.42</v>
      </c>
      <c r="I39" s="6">
        <v>2569.4699999999998</v>
      </c>
      <c r="J39" s="1"/>
      <c r="K39" s="990"/>
      <c r="L39" s="990"/>
      <c r="M39" s="990"/>
      <c r="N39" s="990"/>
      <c r="O39" s="990"/>
      <c r="P39" s="990"/>
      <c r="Q39" s="990"/>
      <c r="R39" t="s">
        <v>203</v>
      </c>
      <c r="S39" t="s">
        <v>172</v>
      </c>
      <c r="T39" s="34" t="s">
        <v>189</v>
      </c>
      <c r="U39"/>
      <c r="V39" t="s">
        <v>203</v>
      </c>
      <c r="W39" t="s">
        <v>173</v>
      </c>
      <c r="X39" s="840">
        <v>630</v>
      </c>
      <c r="Y39" s="840">
        <v>730</v>
      </c>
      <c r="AA39"/>
      <c r="AB39"/>
      <c r="AC39" s="3"/>
      <c r="AD39" s="3"/>
      <c r="AE39" s="3"/>
      <c r="AF39" s="3"/>
      <c r="AG39" s="3"/>
      <c r="AH39" s="3"/>
      <c r="AI39"/>
    </row>
    <row r="40" spans="1:35">
      <c r="A40" s="1433" t="s">
        <v>822</v>
      </c>
      <c r="B40" s="1433"/>
      <c r="C40" s="1433"/>
      <c r="D40" s="1433"/>
      <c r="E40" s="1433"/>
      <c r="F40" s="1433"/>
      <c r="G40" s="1433"/>
      <c r="H40" s="1433"/>
      <c r="I40" s="1433"/>
      <c r="J40" s="1"/>
      <c r="K40" s="990"/>
      <c r="L40" s="990"/>
      <c r="M40" s="990"/>
      <c r="N40" s="990"/>
      <c r="O40" s="990"/>
      <c r="P40" s="990"/>
      <c r="Q40" s="990"/>
      <c r="R40" t="s">
        <v>203</v>
      </c>
      <c r="S40" t="s">
        <v>171</v>
      </c>
      <c r="T40" s="34" t="s">
        <v>188</v>
      </c>
      <c r="U40"/>
      <c r="V40" t="s">
        <v>203</v>
      </c>
      <c r="W40" t="s">
        <v>658</v>
      </c>
      <c r="X40" s="840">
        <v>630</v>
      </c>
      <c r="Y40" s="840">
        <v>730</v>
      </c>
      <c r="AA40"/>
      <c r="AB40"/>
      <c r="AC40" s="3"/>
      <c r="AD40" s="3"/>
      <c r="AE40" s="3"/>
      <c r="AF40" s="3"/>
      <c r="AG40" s="3"/>
      <c r="AH40" s="3"/>
      <c r="AI40"/>
    </row>
    <row r="41" spans="1:35">
      <c r="A41" s="15" t="s">
        <v>656</v>
      </c>
      <c r="B41" s="15" t="s">
        <v>86</v>
      </c>
      <c r="C41" s="23">
        <v>0.4647</v>
      </c>
      <c r="D41" s="6">
        <v>4129.7700000000004</v>
      </c>
      <c r="E41" s="6">
        <v>4255.33</v>
      </c>
      <c r="F41" s="6">
        <v>4804.4399999999996</v>
      </c>
      <c r="G41" s="6">
        <v>5216.2299999999996</v>
      </c>
      <c r="H41" s="6">
        <v>5833.95</v>
      </c>
      <c r="I41" s="6">
        <v>6211.42</v>
      </c>
      <c r="J41" s="6"/>
      <c r="K41" s="20"/>
      <c r="L41" s="20"/>
      <c r="M41" s="20"/>
      <c r="N41" s="20"/>
      <c r="O41" s="20"/>
      <c r="P41" s="20"/>
      <c r="Q41" s="20"/>
      <c r="R41" t="s">
        <v>203</v>
      </c>
      <c r="S41" t="s">
        <v>173</v>
      </c>
      <c r="T41" s="34" t="s">
        <v>190</v>
      </c>
      <c r="U41"/>
      <c r="V41" t="s">
        <v>203</v>
      </c>
      <c r="W41" t="s">
        <v>659</v>
      </c>
      <c r="X41" s="840">
        <v>630</v>
      </c>
      <c r="Y41" s="840">
        <f t="shared" si="1"/>
        <v>730</v>
      </c>
      <c r="AA41"/>
      <c r="AB41"/>
      <c r="AC41" s="3"/>
      <c r="AD41" s="3"/>
      <c r="AE41" s="3"/>
      <c r="AF41" s="3"/>
      <c r="AG41" s="3"/>
      <c r="AH41" s="3"/>
      <c r="AI41"/>
    </row>
    <row r="42" spans="1:35">
      <c r="A42" s="15" t="s">
        <v>656</v>
      </c>
      <c r="B42" s="15" t="s">
        <v>87</v>
      </c>
      <c r="C42" s="23">
        <v>0.50449999999999995</v>
      </c>
      <c r="D42" s="6">
        <v>3751.26</v>
      </c>
      <c r="E42" s="6">
        <v>4083.75</v>
      </c>
      <c r="F42" s="6">
        <v>4529.8599999999997</v>
      </c>
      <c r="G42" s="6">
        <v>4804.4399999999996</v>
      </c>
      <c r="H42" s="6">
        <v>5353.48</v>
      </c>
      <c r="I42" s="6">
        <v>5676.08</v>
      </c>
      <c r="J42" s="6"/>
      <c r="K42" s="20"/>
      <c r="L42" s="20"/>
      <c r="M42" s="20"/>
      <c r="N42" s="20"/>
      <c r="O42" s="20"/>
      <c r="P42" s="20"/>
      <c r="Q42" s="20"/>
      <c r="R42" t="s">
        <v>203</v>
      </c>
      <c r="S42" t="s">
        <v>658</v>
      </c>
      <c r="T42" s="34" t="s">
        <v>190</v>
      </c>
      <c r="U42" s="6"/>
      <c r="V42" t="s">
        <v>207</v>
      </c>
      <c r="W42" t="s">
        <v>412</v>
      </c>
      <c r="X42" s="840">
        <v>910</v>
      </c>
      <c r="Y42" s="840">
        <f t="shared" si="1"/>
        <v>1010</v>
      </c>
      <c r="AA42"/>
      <c r="AB42"/>
      <c r="AC42" s="3"/>
      <c r="AD42" s="3"/>
      <c r="AE42" s="3"/>
      <c r="AF42" s="3"/>
      <c r="AG42" s="3"/>
      <c r="AH42" s="3"/>
      <c r="AI42"/>
    </row>
    <row r="43" spans="1:35">
      <c r="A43" s="15" t="s">
        <v>656</v>
      </c>
      <c r="B43" s="15" t="s">
        <v>88</v>
      </c>
      <c r="C43" s="23">
        <v>0.74350000000000005</v>
      </c>
      <c r="D43" s="6">
        <v>3662.48</v>
      </c>
      <c r="E43" s="6">
        <v>3994.55</v>
      </c>
      <c r="F43" s="6">
        <v>4296.5200000000004</v>
      </c>
      <c r="G43" s="6">
        <v>4667.1400000000003</v>
      </c>
      <c r="H43" s="6">
        <v>5078.96</v>
      </c>
      <c r="I43" s="6">
        <v>5326.04</v>
      </c>
      <c r="J43" s="6"/>
      <c r="K43" s="20"/>
      <c r="L43" s="20"/>
      <c r="M43" s="20"/>
      <c r="N43" s="20"/>
      <c r="O43" s="20"/>
      <c r="P43" s="20"/>
      <c r="Q43" s="20"/>
      <c r="R43" t="s">
        <v>203</v>
      </c>
      <c r="S43" t="s">
        <v>659</v>
      </c>
      <c r="T43" s="34" t="s">
        <v>190</v>
      </c>
      <c r="U43" s="6"/>
      <c r="V43" t="s">
        <v>207</v>
      </c>
      <c r="W43" t="s">
        <v>411</v>
      </c>
      <c r="X43" s="840">
        <v>920</v>
      </c>
      <c r="Y43" s="840">
        <f t="shared" si="1"/>
        <v>1020</v>
      </c>
      <c r="AA43"/>
      <c r="AB43"/>
      <c r="AC43"/>
      <c r="AD43"/>
      <c r="AE43"/>
      <c r="AF43"/>
      <c r="AG43"/>
      <c r="AH43"/>
      <c r="AI43"/>
    </row>
    <row r="44" spans="1:35">
      <c r="A44" s="15" t="s">
        <v>656</v>
      </c>
      <c r="B44" s="15" t="s">
        <v>89</v>
      </c>
      <c r="C44" s="23">
        <v>0.74350000000000005</v>
      </c>
      <c r="D44" s="6">
        <v>3525.89</v>
      </c>
      <c r="E44" s="6">
        <v>3843.52</v>
      </c>
      <c r="F44" s="6">
        <v>4118.1000000000004</v>
      </c>
      <c r="G44" s="6">
        <v>4433.8100000000004</v>
      </c>
      <c r="H44" s="6">
        <v>4941.6899999999996</v>
      </c>
      <c r="I44" s="6">
        <v>5161.3</v>
      </c>
      <c r="J44" s="6"/>
      <c r="K44" s="20"/>
      <c r="L44" s="20"/>
      <c r="M44" s="20"/>
      <c r="N44" s="20"/>
      <c r="O44" s="20"/>
      <c r="P44" s="20"/>
      <c r="Q44" s="20"/>
      <c r="R44" t="s">
        <v>207</v>
      </c>
      <c r="S44" t="s">
        <v>412</v>
      </c>
      <c r="T44" s="34" t="s">
        <v>346</v>
      </c>
      <c r="U44" s="6"/>
      <c r="V44" t="s">
        <v>207</v>
      </c>
      <c r="W44" t="s">
        <v>437</v>
      </c>
      <c r="X44" s="840">
        <v>930</v>
      </c>
      <c r="Y44" s="840">
        <f t="shared" si="1"/>
        <v>1030</v>
      </c>
      <c r="AA44"/>
      <c r="AB44"/>
      <c r="AC44"/>
      <c r="AD44"/>
      <c r="AE44"/>
      <c r="AF44"/>
      <c r="AG44"/>
      <c r="AH44"/>
      <c r="AI44"/>
    </row>
    <row r="45" spans="1:35">
      <c r="A45" s="15" t="s">
        <v>656</v>
      </c>
      <c r="B45" s="15" t="s">
        <v>90</v>
      </c>
      <c r="C45" s="23">
        <v>0.74350000000000005</v>
      </c>
      <c r="D45" s="6">
        <v>3507.36</v>
      </c>
      <c r="E45" s="6">
        <v>3804.1</v>
      </c>
      <c r="F45" s="6">
        <v>4109.21</v>
      </c>
      <c r="G45" s="6">
        <v>4419.58</v>
      </c>
      <c r="H45" s="6">
        <v>4762.78</v>
      </c>
      <c r="I45" s="6">
        <v>5002.9799999999996</v>
      </c>
      <c r="J45" s="6"/>
      <c r="K45" s="20"/>
      <c r="L45" s="20"/>
      <c r="M45" s="20"/>
      <c r="N45" s="20"/>
      <c r="O45" s="20"/>
      <c r="P45" s="20"/>
      <c r="Q45" s="20"/>
      <c r="R45" t="s">
        <v>207</v>
      </c>
      <c r="S45" t="s">
        <v>411</v>
      </c>
      <c r="T45" s="34" t="s">
        <v>348</v>
      </c>
      <c r="U45" s="6"/>
      <c r="V45" t="s">
        <v>207</v>
      </c>
      <c r="W45" t="s">
        <v>651</v>
      </c>
      <c r="X45" s="1096">
        <v>940</v>
      </c>
      <c r="Y45" s="1096">
        <f t="shared" ref="Y45" si="2">X45+100</f>
        <v>1040</v>
      </c>
      <c r="AA45"/>
      <c r="AB45"/>
      <c r="AC45"/>
      <c r="AD45"/>
      <c r="AE45"/>
      <c r="AF45"/>
      <c r="AG45"/>
      <c r="AH45"/>
      <c r="AI45"/>
    </row>
    <row r="46" spans="1:35">
      <c r="A46" s="15" t="s">
        <v>656</v>
      </c>
      <c r="B46" s="15" t="s">
        <v>91</v>
      </c>
      <c r="C46" s="23">
        <v>0.74350000000000005</v>
      </c>
      <c r="D46" s="6">
        <v>3447.95</v>
      </c>
      <c r="E46" s="6">
        <v>3708.47</v>
      </c>
      <c r="F46" s="6">
        <v>4049.44</v>
      </c>
      <c r="G46" s="6">
        <v>4323.95</v>
      </c>
      <c r="H46" s="6">
        <v>4667.1400000000003</v>
      </c>
      <c r="I46" s="6">
        <v>4838.72</v>
      </c>
      <c r="J46" s="6"/>
      <c r="K46" s="20"/>
      <c r="L46" s="20"/>
      <c r="M46" s="20"/>
      <c r="N46" s="20"/>
      <c r="O46" s="20"/>
      <c r="P46" s="20"/>
      <c r="Q46" s="20"/>
      <c r="R46" t="s">
        <v>207</v>
      </c>
      <c r="S46" t="s">
        <v>437</v>
      </c>
      <c r="T46" s="34" t="s">
        <v>350</v>
      </c>
      <c r="U46" s="6"/>
      <c r="V46" t="s">
        <v>207</v>
      </c>
      <c r="W46" t="s">
        <v>419</v>
      </c>
      <c r="X46" s="840">
        <v>950</v>
      </c>
      <c r="Y46" s="840">
        <f t="shared" si="1"/>
        <v>1050</v>
      </c>
      <c r="AA46"/>
      <c r="AB46"/>
      <c r="AC46"/>
      <c r="AD46"/>
      <c r="AE46"/>
      <c r="AF46"/>
      <c r="AG46"/>
      <c r="AH46"/>
      <c r="AI46"/>
    </row>
    <row r="47" spans="1:35">
      <c r="A47" s="15" t="s">
        <v>656</v>
      </c>
      <c r="B47" s="15" t="s">
        <v>92</v>
      </c>
      <c r="C47" s="23">
        <v>0.74350000000000005</v>
      </c>
      <c r="D47" s="6">
        <v>3400.6</v>
      </c>
      <c r="E47" s="6">
        <v>3697.96</v>
      </c>
      <c r="F47" s="6">
        <v>4024.89</v>
      </c>
      <c r="G47" s="6">
        <v>4313.1499999999996</v>
      </c>
      <c r="H47" s="6">
        <v>4670.07</v>
      </c>
      <c r="I47" s="6">
        <v>4821.07</v>
      </c>
      <c r="J47" s="6"/>
      <c r="K47" s="20"/>
      <c r="L47" s="20"/>
      <c r="M47" s="20"/>
      <c r="N47" s="20"/>
      <c r="O47" s="20"/>
      <c r="P47" s="20"/>
      <c r="Q47" s="20"/>
      <c r="R47" t="s">
        <v>207</v>
      </c>
      <c r="S47" t="s">
        <v>651</v>
      </c>
      <c r="T47" s="34" t="s">
        <v>438</v>
      </c>
      <c r="U47" s="6"/>
      <c r="V47" t="s">
        <v>587</v>
      </c>
      <c r="W47" t="s">
        <v>174</v>
      </c>
      <c r="X47" s="948">
        <v>810</v>
      </c>
      <c r="Y47" s="948">
        <v>860</v>
      </c>
      <c r="AA47"/>
      <c r="AB47"/>
      <c r="AC47"/>
      <c r="AD47"/>
      <c r="AE47"/>
      <c r="AF47"/>
      <c r="AG47"/>
      <c r="AH47"/>
      <c r="AI47"/>
    </row>
    <row r="48" spans="1:35">
      <c r="A48" s="15" t="s">
        <v>656</v>
      </c>
      <c r="B48" s="15" t="s">
        <v>93</v>
      </c>
      <c r="C48" s="23">
        <v>0.74350000000000005</v>
      </c>
      <c r="D48" s="6">
        <v>3312.44</v>
      </c>
      <c r="E48" s="6">
        <v>3645.37</v>
      </c>
      <c r="F48" s="6">
        <v>3819.73</v>
      </c>
      <c r="G48" s="6">
        <v>4258.9799999999996</v>
      </c>
      <c r="H48" s="6">
        <v>4602.18</v>
      </c>
      <c r="I48" s="6">
        <v>4808.08</v>
      </c>
      <c r="J48" s="6"/>
      <c r="K48" s="20"/>
      <c r="L48" s="20"/>
      <c r="M48" s="20"/>
      <c r="N48" s="20"/>
      <c r="O48" s="20"/>
      <c r="P48" s="20"/>
      <c r="Q48" s="20"/>
      <c r="R48" t="s">
        <v>172</v>
      </c>
      <c r="S48" t="s">
        <v>597</v>
      </c>
      <c r="T48" s="34" t="s">
        <v>517</v>
      </c>
      <c r="U48" s="6"/>
      <c r="V48" t="s">
        <v>587</v>
      </c>
      <c r="W48" t="s">
        <v>176</v>
      </c>
      <c r="X48" s="948">
        <v>820</v>
      </c>
      <c r="Y48" s="948">
        <v>870</v>
      </c>
      <c r="AA48"/>
      <c r="AB48"/>
      <c r="AC48"/>
      <c r="AD48"/>
      <c r="AE48"/>
      <c r="AF48"/>
      <c r="AG48"/>
      <c r="AH48"/>
      <c r="AI48"/>
    </row>
    <row r="49" spans="1:35">
      <c r="A49" s="15" t="s">
        <v>656</v>
      </c>
      <c r="B49" s="15" t="s">
        <v>94</v>
      </c>
      <c r="C49" s="23">
        <v>0.74350000000000005</v>
      </c>
      <c r="D49" s="6">
        <v>3244.38</v>
      </c>
      <c r="E49" s="6">
        <v>3575.21</v>
      </c>
      <c r="F49" s="6">
        <v>3748.45</v>
      </c>
      <c r="G49" s="6">
        <v>4186.72</v>
      </c>
      <c r="H49" s="6">
        <v>4529.8599999999997</v>
      </c>
      <c r="I49" s="6">
        <v>4735.78</v>
      </c>
      <c r="J49" s="6"/>
      <c r="K49" s="20"/>
      <c r="L49" s="20"/>
      <c r="M49" s="20"/>
      <c r="N49" s="20"/>
      <c r="O49" s="20"/>
      <c r="P49" s="20"/>
      <c r="Q49" s="20"/>
      <c r="R49" t="s">
        <v>172</v>
      </c>
      <c r="S49" t="s">
        <v>598</v>
      </c>
      <c r="T49" s="34" t="s">
        <v>518</v>
      </c>
      <c r="U49" s="6"/>
      <c r="V49" t="s">
        <v>587</v>
      </c>
      <c r="W49" t="s">
        <v>175</v>
      </c>
      <c r="X49" s="948">
        <v>830</v>
      </c>
      <c r="Y49" s="948">
        <v>880</v>
      </c>
      <c r="AA49"/>
      <c r="AB49"/>
      <c r="AC49"/>
      <c r="AD49"/>
      <c r="AE49"/>
      <c r="AF49"/>
      <c r="AG49"/>
      <c r="AH49"/>
      <c r="AI49"/>
    </row>
    <row r="50" spans="1:35">
      <c r="A50" s="15" t="s">
        <v>656</v>
      </c>
      <c r="B50" s="15" t="s">
        <v>95</v>
      </c>
      <c r="C50" s="23">
        <v>0.74350000000000005</v>
      </c>
      <c r="D50" s="6">
        <v>3096.29</v>
      </c>
      <c r="E50" s="6">
        <v>3416.24</v>
      </c>
      <c r="F50" s="6">
        <v>3576.22</v>
      </c>
      <c r="G50" s="6">
        <v>4050.58</v>
      </c>
      <c r="H50" s="6">
        <v>4435.04</v>
      </c>
      <c r="I50" s="6">
        <v>4750.84</v>
      </c>
      <c r="J50" s="6"/>
      <c r="K50" s="20"/>
      <c r="L50" s="20"/>
      <c r="M50" s="20"/>
      <c r="N50" s="20"/>
      <c r="O50" s="20"/>
      <c r="P50" s="20"/>
      <c r="Q50" s="20"/>
      <c r="R50" t="s">
        <v>172</v>
      </c>
      <c r="S50" t="s">
        <v>532</v>
      </c>
      <c r="T50" s="34" t="s">
        <v>571</v>
      </c>
      <c r="U50" s="6"/>
      <c r="V50"/>
      <c r="W50"/>
      <c r="X50"/>
      <c r="AA50"/>
      <c r="AB50"/>
      <c r="AC50"/>
      <c r="AD50"/>
      <c r="AE50"/>
      <c r="AF50"/>
      <c r="AG50"/>
      <c r="AH50"/>
      <c r="AI50"/>
    </row>
    <row r="51" spans="1:35">
      <c r="A51" s="15" t="s">
        <v>656</v>
      </c>
      <c r="B51" s="15" t="s">
        <v>96</v>
      </c>
      <c r="C51" s="23">
        <v>0.74350000000000005</v>
      </c>
      <c r="D51" s="6">
        <v>3012.84</v>
      </c>
      <c r="E51" s="6">
        <v>3299.02</v>
      </c>
      <c r="F51" s="6">
        <v>3561.97</v>
      </c>
      <c r="G51" s="6">
        <v>3944.47</v>
      </c>
      <c r="H51" s="6">
        <v>4303.05</v>
      </c>
      <c r="I51" s="6">
        <v>4577.9799999999996</v>
      </c>
      <c r="J51" s="6"/>
      <c r="K51" s="20"/>
      <c r="L51" s="20"/>
      <c r="M51" s="20"/>
      <c r="N51" s="20"/>
      <c r="O51" s="20"/>
      <c r="P51" s="20"/>
      <c r="Q51" s="20"/>
      <c r="R51" s="6"/>
      <c r="S51"/>
      <c r="T51"/>
      <c r="U51" s="6"/>
      <c r="V51"/>
      <c r="W51"/>
      <c r="X51"/>
      <c r="AA51"/>
      <c r="AB51"/>
      <c r="AC51"/>
      <c r="AD51"/>
      <c r="AE51"/>
      <c r="AF51"/>
      <c r="AG51"/>
      <c r="AH51"/>
      <c r="AI51"/>
    </row>
    <row r="52" spans="1:35">
      <c r="A52" s="15" t="s">
        <v>656</v>
      </c>
      <c r="B52" s="15" t="s">
        <v>97</v>
      </c>
      <c r="C52" s="23">
        <v>0.88139999999999996</v>
      </c>
      <c r="D52" s="6">
        <v>3012.84</v>
      </c>
      <c r="E52" s="6">
        <v>3299.02</v>
      </c>
      <c r="F52" s="6">
        <v>3561.97</v>
      </c>
      <c r="G52" s="6">
        <v>3944.47</v>
      </c>
      <c r="H52" s="6">
        <v>4303.05</v>
      </c>
      <c r="I52" s="6">
        <v>4577.9799999999996</v>
      </c>
      <c r="J52" s="6"/>
      <c r="K52" s="20"/>
      <c r="L52" s="20"/>
      <c r="M52" s="20"/>
      <c r="N52" s="20"/>
      <c r="O52" s="20"/>
      <c r="P52" s="20"/>
      <c r="Q52" s="20"/>
      <c r="R52" s="6"/>
      <c r="S52" s="6"/>
      <c r="T52" s="6"/>
      <c r="U52" s="6"/>
      <c r="V52"/>
      <c r="W52"/>
      <c r="X52"/>
      <c r="AA52"/>
      <c r="AB52"/>
      <c r="AC52"/>
      <c r="AD52"/>
      <c r="AE52"/>
      <c r="AF52"/>
      <c r="AG52"/>
      <c r="AH52"/>
      <c r="AI52"/>
    </row>
    <row r="53" spans="1:35">
      <c r="A53" s="15" t="s">
        <v>656</v>
      </c>
      <c r="B53" s="15" t="s">
        <v>98</v>
      </c>
      <c r="C53" s="23">
        <v>0.88139999999999996</v>
      </c>
      <c r="D53" s="6">
        <v>2969.94</v>
      </c>
      <c r="E53" s="6">
        <v>3227.29</v>
      </c>
      <c r="F53" s="6">
        <v>3454.4</v>
      </c>
      <c r="G53" s="6">
        <v>3669.56</v>
      </c>
      <c r="H53" s="6">
        <v>3878.72</v>
      </c>
      <c r="I53" s="6">
        <v>4096.87</v>
      </c>
      <c r="J53" s="6"/>
      <c r="K53" s="20"/>
      <c r="L53" s="20"/>
      <c r="M53" s="20"/>
      <c r="N53" s="20"/>
      <c r="O53" s="20"/>
      <c r="P53" s="20"/>
      <c r="Q53" s="20"/>
      <c r="R53" s="6"/>
      <c r="S53" s="6"/>
      <c r="T53" s="6"/>
      <c r="U53" s="6"/>
      <c r="V53"/>
      <c r="W53"/>
      <c r="X53"/>
      <c r="AA53"/>
      <c r="AB53"/>
      <c r="AC53"/>
      <c r="AD53"/>
      <c r="AE53"/>
      <c r="AF53"/>
      <c r="AG53"/>
      <c r="AH53"/>
      <c r="AI53"/>
    </row>
    <row r="54" spans="1:35">
      <c r="A54" s="15" t="s">
        <v>656</v>
      </c>
      <c r="B54" s="15" t="s">
        <v>99</v>
      </c>
      <c r="C54" s="23">
        <v>0.88139999999999996</v>
      </c>
      <c r="D54" s="6">
        <v>2898.63</v>
      </c>
      <c r="E54" s="6">
        <v>3142.08</v>
      </c>
      <c r="F54" s="6">
        <v>3355.33</v>
      </c>
      <c r="G54" s="6">
        <v>3568.53</v>
      </c>
      <c r="H54" s="6">
        <v>3728.47</v>
      </c>
      <c r="I54" s="6">
        <v>3967.08</v>
      </c>
      <c r="J54" s="6"/>
      <c r="K54" s="20"/>
      <c r="L54" s="20"/>
      <c r="M54" s="20"/>
      <c r="N54" s="20"/>
      <c r="O54" s="20"/>
      <c r="P54" s="20"/>
      <c r="Q54" s="20"/>
      <c r="R54" s="6"/>
      <c r="S54" s="6"/>
      <c r="T54" s="6"/>
      <c r="U54" s="6"/>
      <c r="V54"/>
      <c r="W54"/>
      <c r="X54"/>
      <c r="AA54"/>
      <c r="AB54"/>
      <c r="AC54"/>
      <c r="AD54"/>
      <c r="AE54"/>
      <c r="AF54"/>
      <c r="AG54"/>
      <c r="AH54"/>
      <c r="AI54"/>
    </row>
    <row r="55" spans="1:35">
      <c r="A55" s="15" t="s">
        <v>656</v>
      </c>
      <c r="B55" s="15" t="s">
        <v>100</v>
      </c>
      <c r="C55" s="23">
        <v>0.88139999999999996</v>
      </c>
      <c r="D55" s="6">
        <v>2744.34</v>
      </c>
      <c r="E55" s="6">
        <v>3002.13</v>
      </c>
      <c r="F55" s="6">
        <v>3188.73</v>
      </c>
      <c r="G55" s="6">
        <v>3315.33</v>
      </c>
      <c r="H55" s="6">
        <v>3435.29</v>
      </c>
      <c r="I55" s="6">
        <v>3622.14</v>
      </c>
      <c r="J55" s="6"/>
      <c r="K55" s="20"/>
      <c r="L55" s="20"/>
      <c r="M55" s="20"/>
      <c r="N55" s="20"/>
      <c r="O55" s="20"/>
      <c r="P55" s="20"/>
      <c r="Q55" s="20"/>
      <c r="R55" s="6"/>
      <c r="S55" s="6"/>
      <c r="T55" s="6"/>
      <c r="U55" s="6"/>
      <c r="V55"/>
      <c r="W55"/>
      <c r="X55"/>
      <c r="AA55"/>
      <c r="AB55"/>
      <c r="AC55"/>
      <c r="AD55"/>
      <c r="AE55"/>
      <c r="AF55"/>
      <c r="AG55"/>
      <c r="AH55"/>
      <c r="AI55"/>
    </row>
    <row r="56" spans="1:35">
      <c r="A56" s="15" t="s">
        <v>656</v>
      </c>
      <c r="B56" s="15" t="s">
        <v>101</v>
      </c>
      <c r="C56" s="23">
        <v>0.87429999999999997</v>
      </c>
      <c r="D56" s="6">
        <v>2567.2399999999998</v>
      </c>
      <c r="E56" s="6">
        <v>2824.89</v>
      </c>
      <c r="F56" s="6">
        <v>3004.13</v>
      </c>
      <c r="G56" s="6">
        <v>3168.73</v>
      </c>
      <c r="H56" s="6">
        <v>3244.03</v>
      </c>
      <c r="I56" s="6">
        <v>3333.99</v>
      </c>
      <c r="J56" s="6"/>
      <c r="K56" s="20"/>
      <c r="L56" s="20"/>
      <c r="M56" s="20"/>
      <c r="N56" s="20"/>
      <c r="O56" s="20"/>
      <c r="P56" s="20"/>
      <c r="Q56" s="20"/>
      <c r="R56" s="6"/>
      <c r="S56" s="6"/>
      <c r="T56" s="6"/>
      <c r="U56" s="6"/>
      <c r="V56"/>
      <c r="W56"/>
      <c r="X56"/>
      <c r="AA56"/>
      <c r="AB56"/>
      <c r="AC56"/>
      <c r="AD56"/>
      <c r="AE56"/>
      <c r="AF56"/>
      <c r="AG56"/>
      <c r="AH56"/>
      <c r="AI56"/>
    </row>
    <row r="57" spans="1:35">
      <c r="A57" s="15" t="s">
        <v>656</v>
      </c>
      <c r="B57" s="15" t="s">
        <v>102</v>
      </c>
      <c r="C57" s="23">
        <v>0.87429999999999997</v>
      </c>
      <c r="D57" s="6">
        <v>2468.79</v>
      </c>
      <c r="E57" s="6">
        <v>2681.96</v>
      </c>
      <c r="F57" s="6">
        <v>2743.16</v>
      </c>
      <c r="G57" s="6">
        <v>2841.06</v>
      </c>
      <c r="H57" s="6">
        <v>2920.62</v>
      </c>
      <c r="I57" s="6">
        <v>2987.9</v>
      </c>
      <c r="J57" s="6"/>
      <c r="K57" s="20"/>
      <c r="L57" s="20"/>
      <c r="M57" s="20"/>
      <c r="N57" s="20"/>
      <c r="O57" s="20"/>
      <c r="P57" s="20"/>
      <c r="Q57" s="20"/>
      <c r="R57" s="6"/>
      <c r="S57" s="6"/>
      <c r="T57" s="6"/>
      <c r="U57" s="6"/>
      <c r="V57"/>
      <c r="W57"/>
      <c r="X57"/>
      <c r="AA57"/>
      <c r="AB57"/>
      <c r="AC57"/>
      <c r="AD57"/>
      <c r="AE57"/>
      <c r="AF57"/>
      <c r="AG57"/>
      <c r="AH57"/>
      <c r="AI57"/>
    </row>
    <row r="58" spans="1:35">
      <c r="A58" s="1437" t="s">
        <v>812</v>
      </c>
      <c r="B58" s="1437"/>
      <c r="C58" s="1437"/>
      <c r="D58" s="1437"/>
      <c r="E58" s="1437"/>
      <c r="F58" s="1437"/>
      <c r="G58" s="1437"/>
      <c r="H58" s="1437"/>
      <c r="I58" s="1437"/>
      <c r="J58" s="6"/>
      <c r="K58" s="20"/>
      <c r="L58" s="20"/>
      <c r="M58" s="20"/>
      <c r="N58" s="20"/>
      <c r="O58" s="20"/>
      <c r="P58" s="20"/>
      <c r="Q58" s="20"/>
      <c r="R58" s="6"/>
      <c r="S58" s="6"/>
      <c r="T58" s="6"/>
      <c r="U58" s="6"/>
      <c r="V58"/>
      <c r="W58"/>
      <c r="X58"/>
      <c r="AA58"/>
      <c r="AB58"/>
      <c r="AC58"/>
      <c r="AD58"/>
      <c r="AE58"/>
      <c r="AF58"/>
      <c r="AG58"/>
      <c r="AH58"/>
      <c r="AI58"/>
    </row>
    <row r="59" spans="1:35">
      <c r="A59" s="15" t="s">
        <v>807</v>
      </c>
      <c r="B59" s="15" t="s">
        <v>132</v>
      </c>
      <c r="C59" s="23">
        <v>0.31640000000000001</v>
      </c>
      <c r="D59" s="6">
        <v>6122.63</v>
      </c>
      <c r="E59" s="6">
        <v>6795.9</v>
      </c>
      <c r="F59" s="6">
        <v>7434.88</v>
      </c>
      <c r="G59" s="6">
        <v>7853.95</v>
      </c>
      <c r="H59" s="6">
        <v>7957.04</v>
      </c>
      <c r="I59" s="6"/>
      <c r="J59" s="6"/>
      <c r="K59" s="20"/>
      <c r="L59" s="20"/>
      <c r="M59" s="20"/>
      <c r="N59" s="20"/>
      <c r="O59" s="20"/>
      <c r="P59" s="20"/>
      <c r="Q59" s="20"/>
      <c r="R59" s="6"/>
      <c r="S59" s="6"/>
      <c r="T59" s="6"/>
      <c r="U59" s="6"/>
      <c r="V59"/>
      <c r="W59"/>
      <c r="X59"/>
      <c r="AA59"/>
      <c r="AB59"/>
      <c r="AC59"/>
      <c r="AD59"/>
      <c r="AE59"/>
      <c r="AF59"/>
      <c r="AG59"/>
      <c r="AH59"/>
      <c r="AI59"/>
    </row>
    <row r="60" spans="1:35">
      <c r="A60" s="15" t="s">
        <v>807</v>
      </c>
      <c r="B60" s="15" t="s">
        <v>133</v>
      </c>
      <c r="C60" s="23">
        <v>0.31640000000000001</v>
      </c>
      <c r="D60" s="6">
        <v>5017.3100000000004</v>
      </c>
      <c r="E60" s="6">
        <v>5394.35</v>
      </c>
      <c r="F60" s="6">
        <v>5593.59</v>
      </c>
      <c r="G60" s="6">
        <v>6301.27</v>
      </c>
      <c r="H60" s="6">
        <v>6837.15</v>
      </c>
      <c r="I60" s="6">
        <v>7042.26</v>
      </c>
      <c r="J60" s="6"/>
      <c r="K60" s="20"/>
      <c r="L60" s="20"/>
      <c r="M60" s="20"/>
      <c r="N60" s="20"/>
      <c r="O60" s="20"/>
      <c r="P60" s="20"/>
      <c r="Q60" s="20"/>
      <c r="R60" s="6"/>
      <c r="S60" s="6"/>
      <c r="T60" s="6"/>
      <c r="U60" s="6"/>
      <c r="V60"/>
      <c r="W60"/>
      <c r="X60"/>
      <c r="AA60"/>
      <c r="AB60"/>
      <c r="AC60"/>
      <c r="AD60"/>
      <c r="AE60"/>
      <c r="AF60"/>
      <c r="AG60"/>
      <c r="AH60"/>
      <c r="AI60"/>
    </row>
    <row r="61" spans="1:35">
      <c r="A61" s="15" t="s">
        <v>807</v>
      </c>
      <c r="B61" s="15" t="s">
        <v>134</v>
      </c>
      <c r="C61" s="23">
        <v>0.31640000000000001</v>
      </c>
      <c r="D61" s="6">
        <v>4542.6400000000003</v>
      </c>
      <c r="E61" s="6">
        <v>4885.93</v>
      </c>
      <c r="F61" s="6">
        <v>5167.63</v>
      </c>
      <c r="G61" s="6">
        <v>5593.59</v>
      </c>
      <c r="H61" s="6">
        <v>6246.27</v>
      </c>
      <c r="I61" s="6">
        <v>6433.67</v>
      </c>
      <c r="J61" s="6"/>
      <c r="K61" s="20"/>
      <c r="L61" s="20"/>
      <c r="M61" s="20"/>
      <c r="N61" s="20"/>
      <c r="O61" s="20"/>
      <c r="P61" s="20"/>
      <c r="Q61" s="20"/>
      <c r="R61" s="6"/>
      <c r="S61" s="6"/>
      <c r="T61" s="6"/>
      <c r="U61" s="6"/>
      <c r="V61"/>
      <c r="W61"/>
      <c r="X61"/>
      <c r="AA61"/>
      <c r="AB61"/>
      <c r="AC61"/>
      <c r="AD61"/>
      <c r="AE61"/>
      <c r="AF61"/>
      <c r="AG61"/>
      <c r="AH61"/>
      <c r="AI61"/>
    </row>
    <row r="62" spans="1:35">
      <c r="A62" s="15" t="s">
        <v>807</v>
      </c>
      <c r="B62" s="15" t="s">
        <v>808</v>
      </c>
      <c r="C62" s="23">
        <v>0.45200000000000001</v>
      </c>
      <c r="D62" s="6"/>
      <c r="E62" s="6">
        <v>4508.07</v>
      </c>
      <c r="F62" s="6">
        <v>4748.54</v>
      </c>
      <c r="G62" s="6">
        <v>5593.59</v>
      </c>
      <c r="H62" s="6">
        <v>6246.27</v>
      </c>
      <c r="I62" s="6">
        <v>6433.67</v>
      </c>
      <c r="J62" s="6"/>
      <c r="K62" s="20"/>
      <c r="L62" s="20"/>
      <c r="M62" s="20"/>
      <c r="N62" s="20"/>
      <c r="O62" s="20"/>
      <c r="P62" s="20"/>
      <c r="Q62" s="20"/>
      <c r="R62" s="6"/>
      <c r="S62" s="6"/>
      <c r="T62" s="6"/>
      <c r="U62" s="6"/>
      <c r="V62"/>
      <c r="W62"/>
      <c r="X62"/>
      <c r="AA62"/>
      <c r="AB62"/>
      <c r="AC62"/>
      <c r="AD62"/>
      <c r="AE62"/>
      <c r="AF62"/>
      <c r="AG62"/>
      <c r="AH62"/>
      <c r="AI62"/>
    </row>
    <row r="63" spans="1:35">
      <c r="A63" s="15" t="s">
        <v>807</v>
      </c>
      <c r="B63" s="15" t="s">
        <v>135</v>
      </c>
      <c r="C63" s="23">
        <v>0.45200000000000001</v>
      </c>
      <c r="D63" s="6">
        <v>4188.38</v>
      </c>
      <c r="E63" s="6">
        <v>4508.07</v>
      </c>
      <c r="F63" s="6">
        <v>4748.54</v>
      </c>
      <c r="G63" s="6">
        <v>5215.72</v>
      </c>
      <c r="H63" s="6">
        <v>5861.53</v>
      </c>
      <c r="I63" s="6">
        <v>6037.38</v>
      </c>
      <c r="J63" s="6"/>
      <c r="K63" s="20"/>
      <c r="L63" s="20"/>
      <c r="M63" s="20"/>
      <c r="N63" s="20"/>
      <c r="O63" s="20"/>
      <c r="P63" s="20"/>
      <c r="Q63" s="20"/>
      <c r="R63" s="6"/>
      <c r="S63" s="6"/>
      <c r="T63" s="6"/>
      <c r="U63" s="6"/>
      <c r="V63"/>
      <c r="W63"/>
      <c r="X63"/>
      <c r="AA63"/>
      <c r="AB63"/>
      <c r="AC63"/>
      <c r="AD63"/>
      <c r="AE63"/>
      <c r="AF63"/>
      <c r="AG63"/>
      <c r="AH63"/>
      <c r="AI63"/>
    </row>
    <row r="64" spans="1:35">
      <c r="A64" s="15" t="s">
        <v>807</v>
      </c>
      <c r="B64" s="15" t="s">
        <v>136</v>
      </c>
      <c r="C64" s="23">
        <v>0.45200000000000001</v>
      </c>
      <c r="D64" s="6">
        <v>3774.86</v>
      </c>
      <c r="E64" s="6">
        <v>4040.88</v>
      </c>
      <c r="F64" s="6">
        <v>4604.26</v>
      </c>
      <c r="G64" s="6">
        <v>5098.93</v>
      </c>
      <c r="H64" s="6">
        <v>5737.87</v>
      </c>
      <c r="I64" s="6">
        <v>5910</v>
      </c>
      <c r="J64" s="6"/>
      <c r="K64" s="20"/>
      <c r="L64" s="20"/>
      <c r="M64" s="20"/>
      <c r="N64" s="20"/>
      <c r="O64" s="20"/>
      <c r="P64" s="20"/>
      <c r="Q64" s="20"/>
      <c r="R64" s="6"/>
      <c r="S64" s="6"/>
      <c r="T64" s="6"/>
      <c r="U64" s="6"/>
      <c r="V64"/>
      <c r="W64"/>
      <c r="X64"/>
      <c r="AA64"/>
      <c r="AB64"/>
      <c r="AC64"/>
      <c r="AD64"/>
      <c r="AE64"/>
      <c r="AF64"/>
      <c r="AG64"/>
      <c r="AH64"/>
      <c r="AI64"/>
    </row>
    <row r="65" spans="1:35">
      <c r="A65" s="15" t="s">
        <v>807</v>
      </c>
      <c r="B65" s="15" t="s">
        <v>137</v>
      </c>
      <c r="C65" s="23">
        <v>0.72319999999999995</v>
      </c>
      <c r="D65" s="6">
        <v>3652.64</v>
      </c>
      <c r="E65" s="6">
        <v>3898.38</v>
      </c>
      <c r="F65" s="6">
        <v>4178.29</v>
      </c>
      <c r="G65" s="6">
        <v>4604.26</v>
      </c>
      <c r="H65" s="6">
        <v>5222.6000000000004</v>
      </c>
      <c r="I65" s="6">
        <v>5379.28</v>
      </c>
      <c r="J65" s="6"/>
      <c r="K65" s="20"/>
      <c r="L65" s="20"/>
      <c r="M65" s="20"/>
      <c r="N65" s="20"/>
      <c r="O65" s="20"/>
      <c r="P65" s="20"/>
      <c r="Q65" s="20"/>
      <c r="R65" s="6"/>
      <c r="S65" s="6"/>
      <c r="T65" s="6"/>
      <c r="U65" s="6"/>
      <c r="V65"/>
      <c r="W65"/>
      <c r="X65"/>
      <c r="AA65"/>
      <c r="AB65"/>
      <c r="AC65"/>
      <c r="AD65"/>
      <c r="AE65"/>
      <c r="AF65"/>
      <c r="AG65"/>
      <c r="AH65"/>
      <c r="AI65"/>
    </row>
    <row r="66" spans="1:35">
      <c r="A66" s="15" t="s">
        <v>807</v>
      </c>
      <c r="B66" s="15" t="s">
        <v>138</v>
      </c>
      <c r="C66" s="23">
        <v>0.72319999999999995</v>
      </c>
      <c r="D66" s="6">
        <v>3523.62</v>
      </c>
      <c r="E66" s="6">
        <v>3764.77</v>
      </c>
      <c r="F66" s="6">
        <v>4040.88</v>
      </c>
      <c r="G66" s="6">
        <v>4322.55</v>
      </c>
      <c r="H66" s="6">
        <v>4858.4799999999996</v>
      </c>
      <c r="I66" s="6">
        <v>5004.24</v>
      </c>
      <c r="J66" s="6"/>
      <c r="K66" s="20"/>
      <c r="L66" s="20"/>
      <c r="M66" s="20"/>
      <c r="N66" s="20"/>
      <c r="O66" s="20"/>
      <c r="P66" s="20"/>
      <c r="Q66" s="20"/>
      <c r="R66" s="6"/>
      <c r="S66" s="6"/>
      <c r="T66" s="6"/>
      <c r="U66" s="6"/>
      <c r="V66"/>
      <c r="W66"/>
      <c r="X66"/>
      <c r="AA66"/>
      <c r="AB66"/>
      <c r="AC66"/>
      <c r="AD66"/>
      <c r="AE66"/>
      <c r="AF66"/>
      <c r="AG66"/>
      <c r="AH66"/>
      <c r="AI66"/>
    </row>
    <row r="67" spans="1:35">
      <c r="A67" s="15" t="s">
        <v>807</v>
      </c>
      <c r="B67" s="15" t="s">
        <v>66</v>
      </c>
      <c r="C67" s="23">
        <v>0.72319999999999995</v>
      </c>
      <c r="D67" s="6">
        <v>3136.59</v>
      </c>
      <c r="E67" s="6">
        <v>3369.08</v>
      </c>
      <c r="F67" s="6">
        <v>3520.54</v>
      </c>
      <c r="G67" s="6">
        <v>3939.07</v>
      </c>
      <c r="H67" s="6">
        <v>4295.09</v>
      </c>
      <c r="I67" s="6">
        <v>4423.96</v>
      </c>
      <c r="J67" s="6"/>
      <c r="K67" s="20"/>
      <c r="L67" s="20"/>
      <c r="M67" s="20"/>
      <c r="N67" s="20"/>
      <c r="O67" s="20"/>
      <c r="P67" s="20"/>
      <c r="Q67" s="20"/>
      <c r="R67" s="6"/>
      <c r="S67" s="6"/>
      <c r="T67" s="6"/>
      <c r="U67" s="6"/>
      <c r="V67"/>
      <c r="W67"/>
      <c r="X67"/>
      <c r="AA67"/>
      <c r="AB67"/>
      <c r="AC67"/>
      <c r="AD67"/>
      <c r="AE67"/>
      <c r="AF67"/>
      <c r="AG67"/>
      <c r="AH67"/>
      <c r="AI67"/>
    </row>
    <row r="68" spans="1:35">
      <c r="A68" s="15" t="s">
        <v>807</v>
      </c>
      <c r="B68" s="15" t="s">
        <v>67</v>
      </c>
      <c r="C68" s="23">
        <v>0.72319999999999995</v>
      </c>
      <c r="D68" s="6">
        <v>3136.59</v>
      </c>
      <c r="E68" s="6">
        <v>3369.08</v>
      </c>
      <c r="F68" s="6">
        <v>3419.58</v>
      </c>
      <c r="G68" s="6">
        <v>3520.54</v>
      </c>
      <c r="H68" s="6">
        <v>3939.07</v>
      </c>
      <c r="I68" s="6">
        <v>4055.96</v>
      </c>
      <c r="J68" s="6"/>
      <c r="K68" s="20"/>
      <c r="L68" s="20"/>
      <c r="M68" s="20"/>
      <c r="N68" s="20"/>
      <c r="O68" s="20"/>
      <c r="P68" s="20"/>
      <c r="Q68" s="20"/>
      <c r="R68" s="6"/>
      <c r="S68" s="6"/>
      <c r="T68" s="6"/>
      <c r="U68" s="6"/>
      <c r="V68"/>
      <c r="W68"/>
      <c r="X68"/>
      <c r="AA68"/>
      <c r="AB68"/>
      <c r="AC68"/>
      <c r="AD68"/>
      <c r="AE68"/>
      <c r="AF68"/>
      <c r="AG68"/>
      <c r="AH68"/>
      <c r="AI68"/>
    </row>
    <row r="69" spans="1:35">
      <c r="A69" s="15" t="s">
        <v>807</v>
      </c>
      <c r="B69" s="15" t="s">
        <v>140</v>
      </c>
      <c r="C69" s="23">
        <v>0.85740000000000005</v>
      </c>
      <c r="D69" s="6">
        <v>2946.46</v>
      </c>
      <c r="E69" s="6">
        <v>3173.48</v>
      </c>
      <c r="F69" s="6">
        <v>3299.66</v>
      </c>
      <c r="G69" s="6">
        <v>3419.58</v>
      </c>
      <c r="H69" s="6">
        <v>3552.1</v>
      </c>
      <c r="I69" s="6">
        <v>3634.13</v>
      </c>
      <c r="J69" s="6"/>
      <c r="K69" s="20"/>
      <c r="L69" s="20"/>
      <c r="M69" s="20"/>
      <c r="N69" s="20"/>
      <c r="O69" s="20"/>
      <c r="P69" s="20"/>
      <c r="Q69" s="20"/>
      <c r="R69" s="6"/>
      <c r="S69" s="6"/>
      <c r="T69" s="6"/>
      <c r="U69" s="6"/>
      <c r="V69"/>
      <c r="W69"/>
      <c r="X69"/>
      <c r="AA69"/>
      <c r="AB69"/>
      <c r="AC69"/>
      <c r="AD69"/>
      <c r="AE69"/>
      <c r="AF69"/>
      <c r="AG69"/>
      <c r="AH69"/>
      <c r="AI69"/>
    </row>
    <row r="70" spans="1:35">
      <c r="A70" s="15" t="s">
        <v>807</v>
      </c>
      <c r="B70" s="15" t="s">
        <v>141</v>
      </c>
      <c r="C70" s="23">
        <v>0.85740000000000005</v>
      </c>
      <c r="D70" s="6">
        <v>2772.35</v>
      </c>
      <c r="E70" s="6">
        <v>2994.05</v>
      </c>
      <c r="F70" s="6">
        <v>3160.84</v>
      </c>
      <c r="G70" s="6">
        <v>3287.05</v>
      </c>
      <c r="H70" s="6">
        <v>3388.03</v>
      </c>
      <c r="I70" s="6">
        <v>3476.36</v>
      </c>
      <c r="J70" s="6"/>
      <c r="K70" s="20"/>
      <c r="L70" s="20"/>
      <c r="M70" s="20"/>
      <c r="N70" s="20"/>
      <c r="O70" s="20"/>
      <c r="P70" s="20"/>
      <c r="Q70" s="20"/>
      <c r="R70" s="6"/>
      <c r="S70" s="6"/>
      <c r="T70" s="6"/>
      <c r="U70" s="6"/>
      <c r="V70"/>
      <c r="W70"/>
      <c r="X70"/>
      <c r="AA70"/>
      <c r="AB70"/>
      <c r="AC70"/>
      <c r="AD70"/>
      <c r="AE70"/>
      <c r="AF70"/>
      <c r="AG70"/>
      <c r="AH70"/>
      <c r="AI70"/>
    </row>
    <row r="71" spans="1:35">
      <c r="A71" s="15" t="s">
        <v>807</v>
      </c>
      <c r="B71" s="15" t="s">
        <v>142</v>
      </c>
      <c r="C71" s="23">
        <v>0.85740000000000005</v>
      </c>
      <c r="D71" s="6">
        <v>2725.66</v>
      </c>
      <c r="E71" s="6">
        <v>2945.1</v>
      </c>
      <c r="F71" s="6">
        <v>3067.49</v>
      </c>
      <c r="G71" s="6">
        <v>3192.41</v>
      </c>
      <c r="H71" s="6">
        <v>3274.43</v>
      </c>
      <c r="I71" s="6">
        <v>3362.77</v>
      </c>
      <c r="J71" s="6"/>
      <c r="K71" s="20"/>
      <c r="L71" s="20"/>
      <c r="M71" s="20"/>
      <c r="N71" s="20"/>
      <c r="O71" s="20"/>
      <c r="P71" s="20"/>
      <c r="Q71" s="20"/>
      <c r="R71" s="6"/>
      <c r="S71" s="6"/>
      <c r="T71" s="6"/>
      <c r="U71" s="6"/>
      <c r="V71"/>
      <c r="W71"/>
      <c r="X71"/>
      <c r="AA71"/>
      <c r="AB71"/>
      <c r="AC71"/>
      <c r="AD71"/>
      <c r="AE71"/>
      <c r="AF71"/>
      <c r="AG71"/>
      <c r="AH71"/>
      <c r="AI71"/>
    </row>
    <row r="72" spans="1:35">
      <c r="A72" s="15" t="s">
        <v>807</v>
      </c>
      <c r="B72" s="15" t="s">
        <v>145</v>
      </c>
      <c r="C72" s="23">
        <v>0.85740000000000005</v>
      </c>
      <c r="D72" s="6">
        <v>2618.9299999999998</v>
      </c>
      <c r="E72" s="6">
        <v>2834.95</v>
      </c>
      <c r="F72" s="6">
        <v>2957.34</v>
      </c>
      <c r="G72" s="6">
        <v>3073.61</v>
      </c>
      <c r="H72" s="6">
        <v>3167.15</v>
      </c>
      <c r="I72" s="6">
        <v>3230.26</v>
      </c>
      <c r="J72" s="6"/>
      <c r="K72" s="20"/>
      <c r="L72" s="20"/>
      <c r="M72" s="20"/>
      <c r="N72" s="20"/>
      <c r="O72" s="20"/>
      <c r="P72" s="20"/>
      <c r="Q72" s="20"/>
      <c r="R72" s="6"/>
      <c r="S72" s="6"/>
      <c r="T72" s="6"/>
      <c r="U72" s="6"/>
      <c r="V72"/>
      <c r="W72"/>
      <c r="X72"/>
      <c r="AA72"/>
      <c r="AB72"/>
      <c r="AC72"/>
      <c r="AD72"/>
      <c r="AE72"/>
      <c r="AF72"/>
      <c r="AG72"/>
      <c r="AH72"/>
      <c r="AI72"/>
    </row>
    <row r="73" spans="1:35">
      <c r="A73" s="15" t="s">
        <v>807</v>
      </c>
      <c r="B73" s="15" t="s">
        <v>146</v>
      </c>
      <c r="C73" s="23">
        <v>0.85050000000000003</v>
      </c>
      <c r="D73" s="6">
        <v>2500.6999999999998</v>
      </c>
      <c r="E73" s="6">
        <v>2718.69</v>
      </c>
      <c r="F73" s="6">
        <v>2871.67</v>
      </c>
      <c r="G73" s="6">
        <v>2957.34</v>
      </c>
      <c r="H73" s="6">
        <v>3043.02</v>
      </c>
      <c r="I73" s="6">
        <v>3098.08</v>
      </c>
      <c r="J73" s="6"/>
      <c r="K73" s="20"/>
      <c r="L73" s="20"/>
      <c r="M73" s="20"/>
      <c r="N73" s="20"/>
      <c r="O73" s="20"/>
      <c r="P73" s="20"/>
      <c r="Q73" s="20"/>
      <c r="R73" s="6"/>
      <c r="S73" s="6"/>
      <c r="T73" s="6"/>
      <c r="U73" s="6"/>
      <c r="V73"/>
      <c r="W73"/>
      <c r="X73"/>
      <c r="AA73"/>
      <c r="AB73"/>
      <c r="AC73"/>
      <c r="AD73"/>
      <c r="AE73"/>
      <c r="AF73"/>
      <c r="AG73"/>
      <c r="AH73"/>
      <c r="AI73"/>
    </row>
    <row r="74" spans="1:35">
      <c r="A74" s="15" t="s">
        <v>807</v>
      </c>
      <c r="B74" s="15" t="s">
        <v>147</v>
      </c>
      <c r="C74" s="23">
        <v>0.85050000000000003</v>
      </c>
      <c r="D74" s="6">
        <v>2468.79</v>
      </c>
      <c r="E74" s="6">
        <v>2681.96</v>
      </c>
      <c r="F74" s="6">
        <v>2743.16</v>
      </c>
      <c r="G74" s="6">
        <v>2841.06</v>
      </c>
      <c r="H74" s="6">
        <v>2920.62</v>
      </c>
      <c r="I74" s="6">
        <v>2987.93</v>
      </c>
      <c r="J74" s="6"/>
      <c r="K74" s="20"/>
      <c r="L74" s="20"/>
      <c r="M74" s="20"/>
      <c r="N74" s="20"/>
      <c r="O74" s="20"/>
      <c r="P74" s="20"/>
      <c r="Q74" s="20"/>
      <c r="R74" s="6"/>
      <c r="S74" s="6"/>
      <c r="T74" s="6"/>
      <c r="U74" s="6"/>
      <c r="V74"/>
      <c r="W74"/>
      <c r="X74"/>
      <c r="AA74"/>
      <c r="AB74"/>
      <c r="AC74"/>
      <c r="AD74"/>
      <c r="AE74"/>
      <c r="AF74"/>
      <c r="AG74"/>
      <c r="AH74"/>
      <c r="AI74"/>
    </row>
    <row r="75" spans="1:35">
      <c r="A75" s="15" t="s">
        <v>807</v>
      </c>
      <c r="B75" s="15" t="s">
        <v>728</v>
      </c>
      <c r="C75" s="23">
        <v>0.85050000000000003</v>
      </c>
      <c r="D75" s="6">
        <v>2369.86</v>
      </c>
      <c r="E75" s="6">
        <v>2577.9299999999998</v>
      </c>
      <c r="F75" s="6">
        <v>2657.48</v>
      </c>
      <c r="G75" s="6">
        <v>2755.41</v>
      </c>
      <c r="H75" s="6">
        <v>2822.72</v>
      </c>
      <c r="I75" s="6">
        <v>2914.51</v>
      </c>
      <c r="J75" s="6"/>
      <c r="K75" s="20"/>
      <c r="L75" s="20"/>
      <c r="M75" s="20"/>
      <c r="N75" s="20"/>
      <c r="O75" s="20"/>
      <c r="P75" s="20"/>
      <c r="Q75" s="20"/>
      <c r="R75" s="6"/>
      <c r="S75" s="6"/>
      <c r="T75" s="6"/>
      <c r="U75" s="6"/>
      <c r="V75"/>
      <c r="W75"/>
      <c r="X75"/>
      <c r="AA75"/>
      <c r="AB75"/>
      <c r="AC75"/>
      <c r="AD75"/>
      <c r="AE75"/>
      <c r="AF75"/>
      <c r="AG75"/>
      <c r="AH75"/>
      <c r="AI75"/>
    </row>
    <row r="76" spans="1:35">
      <c r="A76" s="15" t="s">
        <v>807</v>
      </c>
      <c r="B76" s="15" t="s">
        <v>148</v>
      </c>
      <c r="C76" s="23">
        <v>0.85050000000000003</v>
      </c>
      <c r="D76" s="6">
        <v>2302.84</v>
      </c>
      <c r="E76" s="6">
        <v>2504.4899999999998</v>
      </c>
      <c r="F76" s="6">
        <v>2565.69</v>
      </c>
      <c r="G76" s="6">
        <v>2626.88</v>
      </c>
      <c r="H76" s="6">
        <v>2767.62</v>
      </c>
      <c r="I76" s="6">
        <v>2914.51</v>
      </c>
      <c r="J76" s="6"/>
      <c r="K76" s="20"/>
      <c r="L76" s="20"/>
      <c r="M76" s="20"/>
      <c r="N76" s="20"/>
      <c r="O76" s="20"/>
      <c r="P76" s="20"/>
      <c r="Q76" s="20"/>
      <c r="R76" s="6"/>
      <c r="S76" s="6"/>
      <c r="T76" s="6"/>
      <c r="U76" s="6"/>
      <c r="V76"/>
      <c r="W76"/>
      <c r="X76"/>
      <c r="AA76"/>
      <c r="AB76"/>
      <c r="AC76"/>
      <c r="AD76"/>
      <c r="AE76"/>
      <c r="AF76"/>
      <c r="AG76"/>
      <c r="AH76"/>
      <c r="AI76"/>
    </row>
    <row r="77" spans="1:35">
      <c r="A77" s="15" t="s">
        <v>807</v>
      </c>
      <c r="B77" s="15" t="s">
        <v>149</v>
      </c>
      <c r="C77" s="23">
        <v>0.85050000000000003</v>
      </c>
      <c r="D77" s="6"/>
      <c r="E77" s="6">
        <v>2094.4899999999998</v>
      </c>
      <c r="F77" s="6">
        <v>2125.06</v>
      </c>
      <c r="G77" s="6">
        <v>2161.7800000000002</v>
      </c>
      <c r="H77" s="6">
        <v>2198.5100000000002</v>
      </c>
      <c r="I77" s="6">
        <v>2290.3000000000002</v>
      </c>
      <c r="J77" s="6"/>
      <c r="K77" s="20"/>
      <c r="L77" s="20"/>
      <c r="M77" s="20"/>
      <c r="N77" s="20"/>
      <c r="O77" s="20"/>
      <c r="P77" s="20"/>
      <c r="Q77" s="20"/>
      <c r="R77" s="6"/>
      <c r="S77" s="6"/>
      <c r="T77" s="6"/>
      <c r="U77" s="6"/>
      <c r="V77"/>
      <c r="W77"/>
      <c r="X77"/>
      <c r="AA77"/>
      <c r="AB77"/>
      <c r="AC77"/>
      <c r="AD77"/>
      <c r="AE77"/>
      <c r="AF77"/>
      <c r="AG77"/>
      <c r="AH77"/>
      <c r="AI77"/>
    </row>
    <row r="78" spans="1:35">
      <c r="A78" s="1433" t="s">
        <v>1124</v>
      </c>
      <c r="B78" s="1433"/>
      <c r="C78" s="1433"/>
      <c r="D78" s="1433"/>
      <c r="E78" s="1433"/>
      <c r="F78" s="1433"/>
      <c r="G78" s="1433"/>
      <c r="H78" s="1433"/>
      <c r="I78" s="1433"/>
      <c r="J78" s="6"/>
      <c r="K78" s="20"/>
      <c r="L78" s="20"/>
      <c r="M78" s="20"/>
      <c r="N78" s="20"/>
      <c r="O78" s="20"/>
      <c r="P78" s="20"/>
      <c r="Q78" s="20"/>
      <c r="R78" s="6"/>
      <c r="S78" s="6"/>
      <c r="T78" s="6"/>
      <c r="U78" s="6"/>
      <c r="V78"/>
      <c r="W78"/>
      <c r="X78"/>
      <c r="AA78"/>
      <c r="AB78"/>
      <c r="AC78"/>
      <c r="AD78"/>
      <c r="AE78"/>
      <c r="AF78"/>
      <c r="AG78"/>
      <c r="AH78"/>
      <c r="AI78"/>
    </row>
    <row r="79" spans="1:35">
      <c r="A79" s="25" t="s">
        <v>1123</v>
      </c>
      <c r="B79" s="25" t="s">
        <v>104</v>
      </c>
      <c r="C79" s="22">
        <v>0.86</v>
      </c>
      <c r="D79" s="6">
        <v>2268</v>
      </c>
      <c r="E79" s="6">
        <v>2330</v>
      </c>
      <c r="F79" s="6">
        <v>2426</v>
      </c>
      <c r="G79" s="6">
        <v>2559</v>
      </c>
      <c r="H79" s="6">
        <v>2714</v>
      </c>
      <c r="I79" s="24"/>
      <c r="J79" s="6"/>
      <c r="K79" s="20"/>
      <c r="L79" s="20"/>
      <c r="M79" s="20"/>
      <c r="N79" s="20"/>
      <c r="O79" s="20"/>
      <c r="P79" s="20"/>
      <c r="Q79" s="20"/>
      <c r="R79" s="6"/>
      <c r="S79" s="6"/>
      <c r="T79" s="6"/>
      <c r="U79" s="6"/>
      <c r="V79"/>
      <c r="W79"/>
      <c r="X79"/>
      <c r="AA79"/>
      <c r="AB79"/>
      <c r="AC79"/>
      <c r="AD79"/>
      <c r="AE79"/>
      <c r="AF79"/>
      <c r="AG79"/>
      <c r="AH79"/>
      <c r="AI79"/>
    </row>
    <row r="80" spans="1:35">
      <c r="A80" s="25" t="s">
        <v>1123</v>
      </c>
      <c r="B80" s="25" t="s">
        <v>105</v>
      </c>
      <c r="C80" s="22">
        <v>0.86</v>
      </c>
      <c r="D80" s="6">
        <v>2418</v>
      </c>
      <c r="E80" s="6">
        <v>2494</v>
      </c>
      <c r="F80" s="6">
        <v>2606</v>
      </c>
      <c r="G80" s="6">
        <v>2763</v>
      </c>
      <c r="H80" s="6">
        <v>2987</v>
      </c>
      <c r="I80" s="24"/>
      <c r="J80" s="6"/>
      <c r="K80" s="20"/>
      <c r="L80" s="20"/>
      <c r="M80" s="20"/>
      <c r="N80" s="20"/>
      <c r="O80" s="20"/>
      <c r="P80" s="20"/>
      <c r="Q80" s="20"/>
      <c r="R80" s="6"/>
      <c r="S80" s="6"/>
      <c r="T80" s="6"/>
      <c r="U80" s="24"/>
      <c r="V80"/>
      <c r="W80"/>
      <c r="X80"/>
      <c r="AA80"/>
      <c r="AB80"/>
      <c r="AC80"/>
      <c r="AD80"/>
      <c r="AE80"/>
      <c r="AF80"/>
      <c r="AG80"/>
      <c r="AH80"/>
      <c r="AI80"/>
    </row>
    <row r="81" spans="1:35">
      <c r="A81" s="25" t="s">
        <v>1123</v>
      </c>
      <c r="B81" s="25" t="s">
        <v>106</v>
      </c>
      <c r="C81" s="22">
        <v>0.86</v>
      </c>
      <c r="D81" s="6">
        <v>2714</v>
      </c>
      <c r="E81" s="6">
        <v>2794</v>
      </c>
      <c r="F81" s="6">
        <v>2916</v>
      </c>
      <c r="G81" s="6">
        <v>3085</v>
      </c>
      <c r="H81" s="6">
        <v>3256</v>
      </c>
      <c r="I81" s="24"/>
      <c r="J81" s="6"/>
      <c r="K81" s="20"/>
      <c r="L81" s="20"/>
      <c r="M81" s="20"/>
      <c r="N81" s="20"/>
      <c r="O81" s="20"/>
      <c r="P81" s="20"/>
      <c r="Q81" s="20"/>
      <c r="R81" s="6"/>
      <c r="S81" s="6"/>
      <c r="T81" s="6"/>
      <c r="U81" s="24"/>
      <c r="V81"/>
      <c r="W81"/>
      <c r="X81"/>
      <c r="AA81"/>
      <c r="AB81"/>
      <c r="AC81"/>
      <c r="AD81"/>
      <c r="AE81"/>
      <c r="AF81"/>
      <c r="AG81"/>
      <c r="AH81"/>
      <c r="AI81"/>
    </row>
    <row r="82" spans="1:35">
      <c r="A82" s="25" t="s">
        <v>1123</v>
      </c>
      <c r="B82" s="25" t="s">
        <v>107</v>
      </c>
      <c r="C82" s="22">
        <v>0.86</v>
      </c>
      <c r="D82" s="6">
        <v>2884</v>
      </c>
      <c r="E82" s="6">
        <v>2951</v>
      </c>
      <c r="F82" s="6">
        <v>3068</v>
      </c>
      <c r="G82" s="6">
        <v>3222</v>
      </c>
      <c r="H82" s="6">
        <v>3404</v>
      </c>
      <c r="I82" s="24"/>
      <c r="J82" s="6"/>
      <c r="K82" s="20"/>
      <c r="L82" s="20"/>
      <c r="M82" s="20"/>
      <c r="N82" s="20"/>
      <c r="O82" s="20"/>
      <c r="P82" s="20"/>
      <c r="Q82" s="20"/>
      <c r="R82" s="6"/>
      <c r="S82" s="6"/>
      <c r="T82" s="6"/>
      <c r="U82" s="24"/>
      <c r="V82"/>
      <c r="W82"/>
      <c r="X82"/>
      <c r="AA82"/>
      <c r="AB82"/>
      <c r="AC82"/>
      <c r="AD82"/>
      <c r="AE82"/>
      <c r="AF82"/>
      <c r="AG82"/>
      <c r="AH82"/>
      <c r="AI82"/>
    </row>
    <row r="83" spans="1:35">
      <c r="A83" s="25" t="s">
        <v>1123</v>
      </c>
      <c r="B83" s="25" t="s">
        <v>108</v>
      </c>
      <c r="C83" s="22">
        <v>0.86</v>
      </c>
      <c r="D83" s="6">
        <v>3032</v>
      </c>
      <c r="E83" s="6">
        <v>3097</v>
      </c>
      <c r="F83" s="6">
        <v>3195</v>
      </c>
      <c r="G83" s="6">
        <v>3332</v>
      </c>
      <c r="H83" s="6">
        <v>3568</v>
      </c>
      <c r="I83" s="24"/>
      <c r="J83" s="6"/>
      <c r="K83" s="20"/>
      <c r="L83" s="20"/>
      <c r="M83" s="20"/>
      <c r="N83" s="20"/>
      <c r="O83" s="20"/>
      <c r="P83" s="20"/>
      <c r="Q83" s="20"/>
      <c r="R83" s="6"/>
      <c r="S83" s="6"/>
      <c r="T83" s="6"/>
      <c r="U83" s="24"/>
      <c r="V83"/>
      <c r="W83"/>
      <c r="X83"/>
      <c r="AA83"/>
      <c r="AB83"/>
      <c r="AC83"/>
      <c r="AD83"/>
      <c r="AE83"/>
      <c r="AF83"/>
      <c r="AG83"/>
      <c r="AH83"/>
      <c r="AI83"/>
    </row>
    <row r="84" spans="1:35">
      <c r="A84" s="25" t="s">
        <v>1123</v>
      </c>
      <c r="B84" s="25" t="s">
        <v>109</v>
      </c>
      <c r="C84" s="22">
        <v>0.86</v>
      </c>
      <c r="D84" s="6">
        <v>3181</v>
      </c>
      <c r="E84" s="6">
        <v>3264</v>
      </c>
      <c r="F84" s="6">
        <v>3385</v>
      </c>
      <c r="G84" s="6">
        <v>3562</v>
      </c>
      <c r="H84" s="6">
        <v>3795</v>
      </c>
      <c r="I84" s="24"/>
      <c r="J84" s="6"/>
      <c r="K84" s="20"/>
      <c r="L84" s="20"/>
      <c r="M84" s="20"/>
      <c r="N84" s="20"/>
      <c r="O84" s="20"/>
      <c r="P84" s="20"/>
      <c r="Q84" s="20"/>
      <c r="R84" s="6"/>
      <c r="S84" s="6"/>
      <c r="T84" s="6"/>
      <c r="U84" s="24"/>
      <c r="V84"/>
      <c r="W84"/>
      <c r="X84"/>
      <c r="AA84"/>
      <c r="AB84"/>
      <c r="AC84"/>
      <c r="AD84"/>
      <c r="AE84"/>
      <c r="AF84"/>
      <c r="AG84"/>
      <c r="AH84"/>
      <c r="AI84"/>
    </row>
    <row r="85" spans="1:35">
      <c r="A85" s="25" t="s">
        <v>1123</v>
      </c>
      <c r="B85" s="25" t="s">
        <v>110</v>
      </c>
      <c r="C85" s="22">
        <v>0.86</v>
      </c>
      <c r="D85" s="6">
        <v>3472</v>
      </c>
      <c r="E85" s="6">
        <v>3589</v>
      </c>
      <c r="F85" s="6">
        <v>3765</v>
      </c>
      <c r="G85" s="6">
        <v>4011</v>
      </c>
      <c r="H85" s="6">
        <v>4326</v>
      </c>
      <c r="I85" s="24"/>
      <c r="J85" s="6"/>
      <c r="K85" s="20"/>
      <c r="L85" s="20"/>
      <c r="M85" s="20"/>
      <c r="N85" s="20"/>
      <c r="O85" s="20"/>
      <c r="P85" s="20"/>
      <c r="Q85" s="20"/>
      <c r="R85" s="6"/>
      <c r="S85" s="6"/>
      <c r="T85" s="6"/>
      <c r="U85" s="24"/>
      <c r="V85"/>
      <c r="W85"/>
      <c r="X85"/>
      <c r="AA85"/>
      <c r="AB85"/>
      <c r="AC85"/>
      <c r="AD85"/>
      <c r="AE85"/>
      <c r="AF85"/>
      <c r="AG85"/>
      <c r="AH85"/>
      <c r="AI85"/>
    </row>
    <row r="86" spans="1:35">
      <c r="A86" s="25" t="s">
        <v>1123</v>
      </c>
      <c r="B86" s="25" t="s">
        <v>111</v>
      </c>
      <c r="C86" s="22">
        <v>0.86</v>
      </c>
      <c r="D86" s="6">
        <v>3739</v>
      </c>
      <c r="E86" s="6">
        <v>3848</v>
      </c>
      <c r="F86" s="6">
        <v>4013</v>
      </c>
      <c r="G86" s="6">
        <v>4243</v>
      </c>
      <c r="H86" s="6">
        <v>4476</v>
      </c>
      <c r="I86" s="24"/>
      <c r="J86" s="6"/>
      <c r="K86" s="20"/>
      <c r="L86" s="20"/>
      <c r="M86" s="20"/>
      <c r="N86" s="20"/>
      <c r="O86" s="20"/>
      <c r="P86" s="20"/>
      <c r="Q86" s="20"/>
      <c r="R86" s="6"/>
      <c r="S86" s="6"/>
      <c r="T86" s="6"/>
      <c r="U86" s="24"/>
      <c r="V86"/>
      <c r="W86"/>
      <c r="X86"/>
      <c r="AA86"/>
      <c r="AB86"/>
      <c r="AC86"/>
      <c r="AD86"/>
      <c r="AE86"/>
      <c r="AF86"/>
      <c r="AG86"/>
      <c r="AH86"/>
      <c r="AI86"/>
    </row>
    <row r="87" spans="1:35">
      <c r="A87" s="25" t="s">
        <v>1123</v>
      </c>
      <c r="B87" s="25" t="s">
        <v>112</v>
      </c>
      <c r="C87" s="22">
        <v>0.86</v>
      </c>
      <c r="D87" s="6">
        <v>4011</v>
      </c>
      <c r="E87" s="6">
        <v>4150</v>
      </c>
      <c r="F87" s="6">
        <v>4353</v>
      </c>
      <c r="G87" s="6">
        <v>4646</v>
      </c>
      <c r="H87" s="6">
        <v>4941</v>
      </c>
      <c r="I87" s="24"/>
      <c r="J87" s="6"/>
      <c r="K87" s="20"/>
      <c r="L87" s="20"/>
      <c r="M87" s="20"/>
      <c r="N87" s="20"/>
      <c r="O87" s="20"/>
      <c r="P87" s="20"/>
      <c r="Q87" s="20"/>
      <c r="R87" s="6"/>
      <c r="S87" s="6"/>
      <c r="T87" s="6"/>
      <c r="U87" s="24"/>
      <c r="V87"/>
      <c r="W87"/>
      <c r="X87"/>
      <c r="AA87"/>
      <c r="AB87"/>
      <c r="AC87"/>
      <c r="AD87"/>
      <c r="AE87"/>
      <c r="AF87"/>
      <c r="AG87"/>
      <c r="AH87"/>
      <c r="AI87"/>
    </row>
    <row r="88" spans="1:35">
      <c r="A88" s="25" t="s">
        <v>1123</v>
      </c>
      <c r="B88" s="25" t="s">
        <v>113</v>
      </c>
      <c r="C88" s="22">
        <v>0.86</v>
      </c>
      <c r="D88" s="6">
        <v>4399</v>
      </c>
      <c r="E88" s="6">
        <v>4599</v>
      </c>
      <c r="F88" s="6">
        <v>4901</v>
      </c>
      <c r="G88" s="6">
        <v>5325</v>
      </c>
      <c r="H88" s="6">
        <v>5551</v>
      </c>
      <c r="I88" s="24"/>
      <c r="J88" s="6"/>
      <c r="K88" s="20"/>
      <c r="L88" s="20"/>
      <c r="M88" s="20"/>
      <c r="N88" s="20"/>
      <c r="O88" s="20"/>
      <c r="P88" s="20"/>
      <c r="Q88" s="20"/>
      <c r="R88" s="6"/>
      <c r="S88" s="6"/>
      <c r="T88" s="6"/>
      <c r="U88" s="24"/>
      <c r="V88"/>
      <c r="W88" s="540"/>
      <c r="X88" s="540"/>
      <c r="AA88"/>
      <c r="AB88"/>
      <c r="AC88"/>
      <c r="AD88"/>
      <c r="AE88"/>
      <c r="AF88"/>
      <c r="AG88"/>
      <c r="AH88"/>
      <c r="AI88"/>
    </row>
    <row r="89" spans="1:35">
      <c r="A89" s="25" t="s">
        <v>1123</v>
      </c>
      <c r="B89" s="25" t="s">
        <v>114</v>
      </c>
      <c r="C89" s="22">
        <v>0.86</v>
      </c>
      <c r="D89" s="6">
        <v>4822</v>
      </c>
      <c r="E89" s="6">
        <v>5065</v>
      </c>
      <c r="F89" s="6">
        <v>5428</v>
      </c>
      <c r="G89" s="6">
        <v>5939</v>
      </c>
      <c r="H89" s="6">
        <v>6317</v>
      </c>
      <c r="I89" s="24"/>
      <c r="J89" s="6"/>
      <c r="K89" s="20"/>
      <c r="L89" s="20"/>
      <c r="M89" s="20"/>
      <c r="N89" s="20"/>
      <c r="O89" s="20"/>
      <c r="P89" s="20"/>
      <c r="Q89" s="20"/>
      <c r="R89" s="6"/>
      <c r="S89" s="6"/>
      <c r="T89" s="6"/>
      <c r="U89" s="24"/>
      <c r="V89" s="540"/>
      <c r="W89" s="540"/>
      <c r="X89" s="540"/>
      <c r="AA89"/>
      <c r="AB89"/>
      <c r="AC89"/>
      <c r="AD89"/>
      <c r="AE89"/>
      <c r="AF89"/>
      <c r="AG89"/>
      <c r="AH89"/>
      <c r="AI89"/>
    </row>
    <row r="90" spans="1:35">
      <c r="A90" s="25" t="s">
        <v>1123</v>
      </c>
      <c r="B90" s="25" t="s">
        <v>115</v>
      </c>
      <c r="C90" s="22">
        <v>0.86</v>
      </c>
      <c r="D90" s="6">
        <v>5148</v>
      </c>
      <c r="E90" s="6">
        <v>5412</v>
      </c>
      <c r="F90" s="6">
        <v>5759</v>
      </c>
      <c r="G90" s="6">
        <v>6219</v>
      </c>
      <c r="H90" s="6">
        <v>6759</v>
      </c>
      <c r="I90" s="24"/>
      <c r="J90" s="6"/>
      <c r="K90" s="20"/>
      <c r="L90" s="20"/>
      <c r="M90" s="20"/>
      <c r="N90" s="20"/>
      <c r="O90" s="20"/>
      <c r="P90" s="20"/>
      <c r="Q90" s="20"/>
      <c r="R90" s="6"/>
      <c r="S90" s="6"/>
      <c r="T90" s="6"/>
      <c r="U90" s="24"/>
      <c r="V90" s="540"/>
      <c r="W90" s="540"/>
      <c r="X90" s="540"/>
      <c r="AA90"/>
      <c r="AB90"/>
      <c r="AC90"/>
      <c r="AD90"/>
      <c r="AE90"/>
      <c r="AF90"/>
      <c r="AG90"/>
      <c r="AH90"/>
      <c r="AI90"/>
    </row>
    <row r="91" spans="1:35">
      <c r="A91" s="25" t="s">
        <v>1123</v>
      </c>
      <c r="B91" s="25" t="s">
        <v>116</v>
      </c>
      <c r="C91" s="22">
        <v>0.86</v>
      </c>
      <c r="D91" s="6">
        <v>5477</v>
      </c>
      <c r="E91" s="6">
        <v>5771</v>
      </c>
      <c r="F91" s="6">
        <v>6158</v>
      </c>
      <c r="G91" s="6">
        <v>6668</v>
      </c>
      <c r="H91" s="6">
        <v>7273</v>
      </c>
      <c r="I91" s="24"/>
      <c r="J91" s="6"/>
      <c r="K91" s="20"/>
      <c r="L91" s="20"/>
      <c r="M91" s="20"/>
      <c r="N91" s="20"/>
      <c r="O91" s="20"/>
      <c r="P91" s="20"/>
      <c r="Q91" s="20"/>
      <c r="R91" s="6"/>
      <c r="S91" s="6"/>
      <c r="T91" s="6"/>
      <c r="U91" s="24"/>
      <c r="V91" s="540"/>
      <c r="W91" s="540"/>
      <c r="X91" s="540"/>
      <c r="AA91"/>
      <c r="AB91"/>
      <c r="AC91"/>
      <c r="AD91"/>
      <c r="AE91"/>
      <c r="AF91"/>
      <c r="AG91"/>
      <c r="AH91"/>
      <c r="AI91"/>
    </row>
    <row r="92" spans="1:35">
      <c r="A92" s="1433" t="s">
        <v>1118</v>
      </c>
      <c r="B92" s="1433"/>
      <c r="C92" s="1433"/>
      <c r="D92" s="1433"/>
      <c r="E92" s="1433"/>
      <c r="F92" s="1433"/>
      <c r="G92" s="1433"/>
      <c r="H92" s="1433"/>
      <c r="I92" s="1433"/>
      <c r="J92" s="6"/>
      <c r="K92" s="20"/>
      <c r="L92" s="20"/>
      <c r="M92" s="20"/>
      <c r="N92" s="20"/>
      <c r="O92" s="20"/>
      <c r="P92" s="20"/>
      <c r="Q92" s="20"/>
      <c r="R92" s="6"/>
      <c r="S92" s="6"/>
      <c r="T92" s="6"/>
      <c r="U92" s="24"/>
      <c r="V92" s="540"/>
      <c r="W92" s="540"/>
      <c r="X92" s="540"/>
      <c r="AA92"/>
      <c r="AB92"/>
      <c r="AC92"/>
      <c r="AD92"/>
      <c r="AE92"/>
      <c r="AF92"/>
      <c r="AG92"/>
      <c r="AH92"/>
      <c r="AI92"/>
    </row>
    <row r="93" spans="1:35">
      <c r="A93" s="25" t="s">
        <v>118</v>
      </c>
      <c r="B93" s="25" t="s">
        <v>72</v>
      </c>
      <c r="C93" s="22"/>
      <c r="D93" s="6"/>
      <c r="E93" s="6">
        <v>2224.0500000000002</v>
      </c>
      <c r="F93" s="6">
        <v>2323.4299999999998</v>
      </c>
      <c r="G93" s="6"/>
      <c r="H93" s="6"/>
      <c r="I93" s="24"/>
      <c r="J93" s="1435" t="s">
        <v>767</v>
      </c>
      <c r="K93" s="1435"/>
      <c r="L93" s="1435"/>
      <c r="M93" s="1435"/>
      <c r="N93" s="1435"/>
      <c r="O93" s="1435"/>
      <c r="P93" s="1435"/>
      <c r="Q93" s="20"/>
      <c r="R93" s="6"/>
      <c r="S93" s="6"/>
      <c r="T93" s="6"/>
      <c r="U93" s="24"/>
      <c r="V93" s="540"/>
      <c r="W93" s="540"/>
      <c r="X93" s="540"/>
      <c r="AA93"/>
      <c r="AB93"/>
      <c r="AC93"/>
      <c r="AD93"/>
      <c r="AE93"/>
      <c r="AF93"/>
      <c r="AG93"/>
      <c r="AH93"/>
      <c r="AI93"/>
    </row>
    <row r="94" spans="1:35" ht="21" customHeight="1">
      <c r="A94" s="25" t="s">
        <v>118</v>
      </c>
      <c r="B94" s="25" t="s">
        <v>73</v>
      </c>
      <c r="C94" s="22"/>
      <c r="D94" s="6"/>
      <c r="E94" s="6">
        <v>2516.23</v>
      </c>
      <c r="F94" s="6">
        <v>2630.27</v>
      </c>
      <c r="G94" s="6"/>
      <c r="H94" s="6"/>
      <c r="I94" s="24"/>
      <c r="J94" s="1435"/>
      <c r="K94" s="1435"/>
      <c r="L94" s="1435"/>
      <c r="M94" s="1435"/>
      <c r="N94" s="1435"/>
      <c r="O94" s="1435"/>
      <c r="P94" s="1435"/>
      <c r="Q94" s="991"/>
      <c r="R94" s="6"/>
      <c r="S94" s="6"/>
      <c r="T94" s="6"/>
      <c r="U94" s="24"/>
      <c r="V94" s="540"/>
      <c r="W94" s="540"/>
      <c r="X94" s="540"/>
      <c r="AA94"/>
      <c r="AB94"/>
      <c r="AC94"/>
      <c r="AD94"/>
      <c r="AE94"/>
      <c r="AF94"/>
      <c r="AG94"/>
      <c r="AH94"/>
      <c r="AI94"/>
    </row>
    <row r="95" spans="1:35" ht="18" customHeight="1">
      <c r="A95" s="25" t="s">
        <v>118</v>
      </c>
      <c r="B95" s="25" t="s">
        <v>74</v>
      </c>
      <c r="C95" s="22"/>
      <c r="D95" s="6">
        <v>2675.21</v>
      </c>
      <c r="E95" s="6">
        <v>2806.33</v>
      </c>
      <c r="F95" s="6">
        <v>2937.44</v>
      </c>
      <c r="G95" s="6"/>
      <c r="H95" s="6"/>
      <c r="I95" s="24"/>
      <c r="J95" s="1435"/>
      <c r="K95" s="1435"/>
      <c r="L95" s="1435"/>
      <c r="M95" s="1435"/>
      <c r="N95" s="1435"/>
      <c r="O95" s="1435"/>
      <c r="P95" s="1435"/>
      <c r="Q95" s="991"/>
      <c r="R95" s="6"/>
      <c r="S95" s="6"/>
      <c r="T95" s="6"/>
      <c r="U95" s="540"/>
      <c r="V95" s="540"/>
      <c r="W95" s="540"/>
      <c r="X95" s="540"/>
      <c r="AA95"/>
      <c r="AB95"/>
      <c r="AC95"/>
      <c r="AD95"/>
      <c r="AE95"/>
      <c r="AF95"/>
      <c r="AG95"/>
      <c r="AH95"/>
      <c r="AI95"/>
    </row>
    <row r="96" spans="1:35">
      <c r="A96" s="25" t="s">
        <v>118</v>
      </c>
      <c r="B96" s="25" t="s">
        <v>75</v>
      </c>
      <c r="C96" s="22"/>
      <c r="D96" s="6">
        <v>2866.72</v>
      </c>
      <c r="E96" s="6">
        <v>3007.91</v>
      </c>
      <c r="F96" s="6">
        <v>3149.09</v>
      </c>
      <c r="G96" s="6"/>
      <c r="H96" s="6"/>
      <c r="I96" s="24"/>
      <c r="J96" s="1435"/>
      <c r="K96" s="1435"/>
      <c r="L96" s="1435"/>
      <c r="M96" s="1435"/>
      <c r="N96" s="1435"/>
      <c r="O96" s="1435"/>
      <c r="P96" s="1435"/>
      <c r="Q96" s="991"/>
      <c r="R96" s="6"/>
      <c r="S96" s="6"/>
      <c r="T96" s="6"/>
      <c r="U96" s="540"/>
      <c r="V96" s="540"/>
      <c r="W96" s="540"/>
      <c r="X96" s="540"/>
      <c r="AA96"/>
      <c r="AB96"/>
      <c r="AC96"/>
      <c r="AD96"/>
      <c r="AE96"/>
      <c r="AF96"/>
      <c r="AG96"/>
      <c r="AH96"/>
      <c r="AI96"/>
    </row>
    <row r="97" spans="1:36">
      <c r="A97" s="25" t="s">
        <v>118</v>
      </c>
      <c r="B97" s="25" t="s">
        <v>76</v>
      </c>
      <c r="C97" s="22"/>
      <c r="D97" s="6">
        <v>3107.22</v>
      </c>
      <c r="E97" s="6">
        <v>3261.06</v>
      </c>
      <c r="F97" s="6">
        <v>3414.92</v>
      </c>
      <c r="G97" s="6">
        <v>3568.76</v>
      </c>
      <c r="H97" s="6"/>
      <c r="I97" s="24"/>
      <c r="J97" s="1435"/>
      <c r="K97" s="1435"/>
      <c r="L97" s="1435"/>
      <c r="M97" s="1435"/>
      <c r="N97" s="1435"/>
      <c r="O97" s="1435"/>
      <c r="P97" s="1435"/>
      <c r="Q97" s="991"/>
      <c r="R97" s="6"/>
      <c r="S97" s="6"/>
      <c r="T97" s="6"/>
      <c r="U97" s="540"/>
      <c r="V97" s="540"/>
      <c r="W97" s="540"/>
      <c r="X97" s="540"/>
      <c r="AA97"/>
      <c r="AB97"/>
      <c r="AC97"/>
      <c r="AD97"/>
      <c r="AE97"/>
      <c r="AF97"/>
      <c r="AG97"/>
      <c r="AH97"/>
      <c r="AI97"/>
    </row>
    <row r="98" spans="1:36">
      <c r="A98" s="25" t="s">
        <v>118</v>
      </c>
      <c r="B98" s="25" t="s">
        <v>77</v>
      </c>
      <c r="C98" s="22"/>
      <c r="D98" s="6">
        <v>3219.5</v>
      </c>
      <c r="E98" s="6">
        <v>3379.26</v>
      </c>
      <c r="F98" s="6">
        <v>3539.02</v>
      </c>
      <c r="G98" s="6">
        <v>3698.79</v>
      </c>
      <c r="H98" s="6"/>
      <c r="I98" s="24"/>
      <c r="J98" s="1435"/>
      <c r="K98" s="1435"/>
      <c r="L98" s="1435"/>
      <c r="M98" s="1435"/>
      <c r="N98" s="1435"/>
      <c r="O98" s="1435"/>
      <c r="P98" s="1435"/>
      <c r="Q98" s="991"/>
      <c r="R98" s="6"/>
      <c r="S98" s="6"/>
      <c r="T98" s="6"/>
      <c r="U98" s="540"/>
      <c r="V98" s="540"/>
      <c r="W98" s="540"/>
      <c r="X98" s="540"/>
      <c r="AA98"/>
      <c r="AB98"/>
      <c r="AC98"/>
      <c r="AD98"/>
      <c r="AE98"/>
      <c r="AF98"/>
      <c r="AG98"/>
      <c r="AH98"/>
      <c r="AI98"/>
    </row>
    <row r="99" spans="1:36">
      <c r="A99" s="25" t="s">
        <v>118</v>
      </c>
      <c r="B99" s="25" t="s">
        <v>78</v>
      </c>
      <c r="C99" s="22"/>
      <c r="D99" s="6">
        <v>3611.31</v>
      </c>
      <c r="E99" s="6">
        <v>3791.27</v>
      </c>
      <c r="F99" s="6">
        <v>3977.12</v>
      </c>
      <c r="G99" s="6">
        <v>4162.95</v>
      </c>
      <c r="H99" s="6">
        <v>4255.8900000000003</v>
      </c>
      <c r="I99" s="24"/>
      <c r="J99" s="1435"/>
      <c r="K99" s="1435"/>
      <c r="L99" s="1435"/>
      <c r="M99" s="1435"/>
      <c r="N99" s="1435"/>
      <c r="O99" s="1435"/>
      <c r="P99" s="1435"/>
      <c r="Q99" s="991"/>
      <c r="R99" s="6"/>
      <c r="S99" s="6"/>
      <c r="T99" s="6"/>
      <c r="U99" s="540"/>
      <c r="V99" s="540"/>
      <c r="W99" s="540"/>
      <c r="X99" s="540"/>
      <c r="AA99"/>
      <c r="AB99"/>
      <c r="AC99"/>
      <c r="AD99"/>
      <c r="AE99"/>
      <c r="AF99"/>
      <c r="AG99"/>
      <c r="AH99"/>
      <c r="AI99"/>
    </row>
    <row r="100" spans="1:36">
      <c r="A100" s="25" t="s">
        <v>118</v>
      </c>
      <c r="B100" s="25" t="s">
        <v>79</v>
      </c>
      <c r="C100" s="22"/>
      <c r="D100" s="6">
        <v>3968.87</v>
      </c>
      <c r="E100" s="6">
        <v>4173.46</v>
      </c>
      <c r="F100" s="6">
        <v>4378.05</v>
      </c>
      <c r="G100" s="6">
        <v>4582.62</v>
      </c>
      <c r="H100" s="6">
        <v>4684.91</v>
      </c>
      <c r="I100" s="24"/>
      <c r="J100" s="1435"/>
      <c r="K100" s="1435"/>
      <c r="L100" s="1435"/>
      <c r="M100" s="1435"/>
      <c r="N100" s="1435"/>
      <c r="O100" s="1435"/>
      <c r="P100" s="1435"/>
      <c r="Q100" s="991"/>
      <c r="R100" s="6"/>
      <c r="S100" s="6"/>
      <c r="T100" s="6"/>
      <c r="U100" s="540"/>
      <c r="V100" s="540"/>
      <c r="W100" s="540"/>
      <c r="X100" s="540"/>
      <c r="AA100"/>
      <c r="AB100"/>
      <c r="AC100"/>
      <c r="AD100"/>
      <c r="AE100"/>
      <c r="AF100"/>
      <c r="AG100"/>
      <c r="AH100"/>
      <c r="AI100"/>
    </row>
    <row r="101" spans="1:36">
      <c r="A101" s="25" t="s">
        <v>118</v>
      </c>
      <c r="B101" s="25" t="s">
        <v>80</v>
      </c>
      <c r="C101" s="22"/>
      <c r="D101" s="6">
        <v>4337</v>
      </c>
      <c r="E101" s="6">
        <v>4560.55</v>
      </c>
      <c r="F101" s="6">
        <v>4784.1099999999997</v>
      </c>
      <c r="G101" s="6">
        <v>5007.66</v>
      </c>
      <c r="H101" s="6">
        <v>5119.4399999999996</v>
      </c>
      <c r="I101" s="24"/>
      <c r="J101" s="1435"/>
      <c r="K101" s="1435"/>
      <c r="L101" s="1435"/>
      <c r="M101" s="1435"/>
      <c r="N101" s="1435"/>
      <c r="O101" s="1435"/>
      <c r="P101" s="1435"/>
      <c r="Q101" s="991"/>
      <c r="R101" s="6"/>
      <c r="S101" s="6"/>
      <c r="T101" s="6"/>
      <c r="U101" s="540"/>
      <c r="V101" s="540"/>
      <c r="W101"/>
      <c r="X101"/>
      <c r="AA101"/>
      <c r="AB101"/>
      <c r="AC101"/>
      <c r="AD101"/>
      <c r="AE101"/>
      <c r="AF101"/>
      <c r="AG101"/>
      <c r="AH101"/>
      <c r="AI101"/>
    </row>
    <row r="102" spans="1:36">
      <c r="A102" s="25" t="s">
        <v>118</v>
      </c>
      <c r="B102" s="25" t="s">
        <v>81</v>
      </c>
      <c r="C102" s="22"/>
      <c r="D102" s="6">
        <v>4929.3999999999996</v>
      </c>
      <c r="E102" s="6">
        <v>5183.49</v>
      </c>
      <c r="F102" s="6">
        <v>5437.59</v>
      </c>
      <c r="G102" s="6">
        <v>5691.68</v>
      </c>
      <c r="H102" s="6">
        <v>5818.73</v>
      </c>
      <c r="I102" s="24"/>
      <c r="J102" s="1435"/>
      <c r="K102" s="1435"/>
      <c r="L102" s="1435"/>
      <c r="M102" s="1435"/>
      <c r="N102" s="1435"/>
      <c r="O102" s="1435"/>
      <c r="P102" s="1435"/>
      <c r="Q102" s="991"/>
      <c r="R102" s="6"/>
      <c r="S102" s="6"/>
      <c r="T102" s="6"/>
      <c r="U102" s="540"/>
      <c r="V102"/>
      <c r="W102"/>
      <c r="X102"/>
      <c r="AA102"/>
      <c r="AB102"/>
      <c r="AC102"/>
      <c r="AD102"/>
      <c r="AE102"/>
      <c r="AF102"/>
      <c r="AG102"/>
      <c r="AH102"/>
      <c r="AI102"/>
    </row>
    <row r="103" spans="1:36">
      <c r="A103" s="25" t="s">
        <v>118</v>
      </c>
      <c r="B103" s="25" t="s">
        <v>82</v>
      </c>
      <c r="C103" s="22"/>
      <c r="D103" s="6">
        <v>5597.58</v>
      </c>
      <c r="E103" s="6">
        <v>5886.11</v>
      </c>
      <c r="F103" s="6">
        <v>6174.63</v>
      </c>
      <c r="G103" s="6">
        <v>6463.17</v>
      </c>
      <c r="H103" s="6">
        <v>6607.44</v>
      </c>
      <c r="I103" s="24"/>
      <c r="J103" s="1435"/>
      <c r="K103" s="1435"/>
      <c r="L103" s="1435"/>
      <c r="M103" s="1435"/>
      <c r="N103" s="1435"/>
      <c r="O103" s="1435"/>
      <c r="P103" s="1435"/>
      <c r="Q103" s="991"/>
      <c r="R103" s="6"/>
      <c r="S103" s="6"/>
      <c r="T103" s="6"/>
      <c r="U103" s="540"/>
      <c r="V103"/>
      <c r="W103"/>
      <c r="X103"/>
      <c r="AA103"/>
      <c r="AB103"/>
      <c r="AC103"/>
      <c r="AD103"/>
      <c r="AE103"/>
      <c r="AF103"/>
      <c r="AG103"/>
      <c r="AH103"/>
      <c r="AI103"/>
    </row>
    <row r="104" spans="1:36" ht="19.5" thickBot="1">
      <c r="A104" s="25" t="s">
        <v>118</v>
      </c>
      <c r="B104" s="25" t="s">
        <v>83</v>
      </c>
      <c r="C104" s="22"/>
      <c r="D104" s="6">
        <v>5897.63</v>
      </c>
      <c r="E104" s="6">
        <v>6201.63</v>
      </c>
      <c r="F104" s="6">
        <v>6505.64</v>
      </c>
      <c r="G104" s="6">
        <v>6809.64</v>
      </c>
      <c r="H104" s="6">
        <v>6961.64</v>
      </c>
      <c r="I104" s="24"/>
      <c r="J104" s="1435"/>
      <c r="K104" s="1435"/>
      <c r="L104" s="1435"/>
      <c r="M104" s="1435"/>
      <c r="N104" s="1435"/>
      <c r="O104" s="1435"/>
      <c r="P104" s="1435"/>
      <c r="Q104" s="991"/>
      <c r="R104" s="540"/>
      <c r="S104" s="66" t="s">
        <v>213</v>
      </c>
      <c r="T104" s="67" t="s">
        <v>214</v>
      </c>
      <c r="U104" s="540"/>
      <c r="V104"/>
      <c r="W104"/>
      <c r="X104"/>
      <c r="AA104"/>
      <c r="AB104"/>
      <c r="AC104"/>
      <c r="AD104"/>
      <c r="AE104"/>
      <c r="AF104"/>
      <c r="AG104"/>
      <c r="AH104"/>
      <c r="AI104"/>
    </row>
    <row r="105" spans="1:36">
      <c r="A105" s="25" t="s">
        <v>118</v>
      </c>
      <c r="B105" s="25" t="s">
        <v>84</v>
      </c>
      <c r="C105" s="22"/>
      <c r="D105" s="6">
        <v>6664.83</v>
      </c>
      <c r="E105" s="6">
        <v>7008.38</v>
      </c>
      <c r="F105" s="6">
        <v>7351.92</v>
      </c>
      <c r="G105" s="6">
        <v>7695.46</v>
      </c>
      <c r="H105" s="6">
        <v>7867.25</v>
      </c>
      <c r="I105" s="24"/>
      <c r="J105" s="1435"/>
      <c r="K105" s="1435"/>
      <c r="L105" s="1435"/>
      <c r="M105" s="1435"/>
      <c r="N105" s="1435"/>
      <c r="O105" s="1435"/>
      <c r="P105" s="1435"/>
      <c r="Q105" s="991"/>
      <c r="R105" s="540"/>
      <c r="S105" s="68">
        <v>44197</v>
      </c>
      <c r="T105" s="69">
        <v>1</v>
      </c>
      <c r="U105" s="540"/>
      <c r="V105"/>
      <c r="W105"/>
      <c r="X105"/>
      <c r="AA105"/>
      <c r="AB105"/>
      <c r="AC105"/>
      <c r="AD105"/>
      <c r="AE105"/>
      <c r="AF105"/>
      <c r="AG105"/>
      <c r="AH105"/>
      <c r="AI105"/>
    </row>
    <row r="106" spans="1:36">
      <c r="A106" s="1434" t="s">
        <v>1117</v>
      </c>
      <c r="B106" s="1434"/>
      <c r="C106" s="1434"/>
      <c r="D106" s="1434"/>
      <c r="E106" s="1434"/>
      <c r="F106" s="1434"/>
      <c r="G106" s="1434"/>
      <c r="H106" s="1434"/>
      <c r="I106" s="1434"/>
      <c r="J106" s="1023"/>
      <c r="K106" s="20"/>
      <c r="L106" s="20"/>
      <c r="M106" s="20"/>
      <c r="N106" s="20"/>
      <c r="O106" s="20"/>
      <c r="P106" s="20"/>
      <c r="Q106" s="991"/>
      <c r="R106" s="540"/>
      <c r="S106" s="68">
        <v>44228</v>
      </c>
      <c r="T106" s="69">
        <f>9/10</f>
        <v>0.9</v>
      </c>
      <c r="U106" s="540"/>
      <c r="V106"/>
      <c r="W106"/>
      <c r="X106"/>
      <c r="AA106"/>
      <c r="AB106"/>
      <c r="AC106"/>
      <c r="AD106"/>
      <c r="AE106"/>
      <c r="AF106"/>
      <c r="AG106"/>
      <c r="AH106"/>
      <c r="AI106"/>
    </row>
    <row r="107" spans="1:36">
      <c r="A107" s="867" t="s">
        <v>119</v>
      </c>
      <c r="B107" s="867" t="s">
        <v>120</v>
      </c>
      <c r="C107" s="1020"/>
      <c r="D107" s="1020"/>
      <c r="E107" s="1021">
        <v>2261</v>
      </c>
      <c r="F107" s="1021">
        <v>2290</v>
      </c>
      <c r="G107" s="1021">
        <v>2320</v>
      </c>
      <c r="H107" s="1021">
        <v>2465.14</v>
      </c>
      <c r="I107" s="1021"/>
      <c r="J107" s="1021"/>
      <c r="K107" s="6"/>
      <c r="L107" s="20"/>
      <c r="M107" s="20"/>
      <c r="N107" s="20"/>
      <c r="O107" s="20"/>
      <c r="P107" s="20"/>
      <c r="Q107" s="20"/>
      <c r="R107" s="540"/>
      <c r="S107" s="68">
        <v>44256</v>
      </c>
      <c r="T107" s="69">
        <f>8/10</f>
        <v>0.8</v>
      </c>
      <c r="U107" s="540"/>
      <c r="V107"/>
      <c r="W107"/>
      <c r="X107"/>
      <c r="AA107"/>
      <c r="AB107"/>
      <c r="AC107"/>
      <c r="AD107"/>
      <c r="AE107"/>
      <c r="AF107"/>
      <c r="AG107"/>
      <c r="AH107"/>
      <c r="AI107"/>
    </row>
    <row r="108" spans="1:36">
      <c r="A108" s="867" t="s">
        <v>119</v>
      </c>
      <c r="B108" s="867" t="s">
        <v>121</v>
      </c>
      <c r="C108" s="1020"/>
      <c r="D108" s="1021">
        <v>2275.19</v>
      </c>
      <c r="E108" s="1021">
        <v>2424.4899999999998</v>
      </c>
      <c r="F108" s="1021">
        <v>2579.5</v>
      </c>
      <c r="G108" s="1021">
        <v>2734.67</v>
      </c>
      <c r="H108" s="1021">
        <v>2839.39</v>
      </c>
      <c r="I108" s="1022"/>
      <c r="J108" s="6"/>
      <c r="K108" s="20"/>
      <c r="L108" s="20"/>
      <c r="M108" s="20"/>
      <c r="N108" s="20"/>
      <c r="O108" s="20"/>
      <c r="P108" s="20"/>
      <c r="Q108" s="20"/>
      <c r="R108" s="20"/>
      <c r="S108" s="540"/>
      <c r="T108" s="68">
        <v>44287</v>
      </c>
      <c r="U108" s="69">
        <f>7/10</f>
        <v>0.7</v>
      </c>
      <c r="V108" s="24"/>
      <c r="W108"/>
      <c r="X108"/>
      <c r="AA108"/>
      <c r="AB108"/>
      <c r="AC108"/>
      <c r="AD108"/>
      <c r="AE108"/>
      <c r="AF108"/>
      <c r="AG108"/>
      <c r="AH108"/>
      <c r="AI108"/>
      <c r="AJ108"/>
    </row>
    <row r="109" spans="1:36">
      <c r="A109" s="867" t="s">
        <v>119</v>
      </c>
      <c r="B109" s="867" t="s">
        <v>122</v>
      </c>
      <c r="C109" s="1020"/>
      <c r="D109" s="1021">
        <v>2508.4899999999998</v>
      </c>
      <c r="E109" s="1021">
        <v>2697.03</v>
      </c>
      <c r="F109" s="1021">
        <v>2818.86</v>
      </c>
      <c r="G109" s="1021">
        <v>3134.4</v>
      </c>
      <c r="H109" s="1021">
        <v>3484.99</v>
      </c>
      <c r="I109" s="1022"/>
      <c r="J109" s="6"/>
      <c r="K109" s="20"/>
      <c r="L109" s="20"/>
      <c r="M109" s="20"/>
      <c r="N109" s="20"/>
      <c r="O109" s="20"/>
      <c r="P109" s="20"/>
      <c r="Q109" s="20"/>
      <c r="R109" s="540"/>
      <c r="S109" s="68">
        <v>44317</v>
      </c>
      <c r="T109" s="69">
        <f>6/10</f>
        <v>0.6</v>
      </c>
      <c r="U109" s="24"/>
      <c r="V109"/>
      <c r="W109"/>
      <c r="X109"/>
      <c r="AA109"/>
      <c r="AB109"/>
      <c r="AC109"/>
      <c r="AD109"/>
      <c r="AE109"/>
      <c r="AF109"/>
      <c r="AG109"/>
      <c r="AH109"/>
      <c r="AI109"/>
    </row>
    <row r="110" spans="1:36">
      <c r="A110" s="867" t="s">
        <v>119</v>
      </c>
      <c r="B110" s="867" t="s">
        <v>123</v>
      </c>
      <c r="C110" s="1020"/>
      <c r="D110" s="1021">
        <v>3206.64</v>
      </c>
      <c r="E110" s="1021">
        <v>3441.43</v>
      </c>
      <c r="F110" s="1021">
        <v>3599.83</v>
      </c>
      <c r="G110" s="1021">
        <v>3758.42</v>
      </c>
      <c r="H110" s="1021">
        <v>3918.65</v>
      </c>
      <c r="I110" s="1022"/>
      <c r="J110" s="6"/>
      <c r="K110" s="20"/>
      <c r="L110" s="20"/>
      <c r="M110" s="20"/>
      <c r="N110" s="20"/>
      <c r="O110" s="20"/>
      <c r="P110" s="20"/>
      <c r="Q110" s="20"/>
      <c r="R110" s="540"/>
      <c r="S110" s="68">
        <v>44348</v>
      </c>
      <c r="T110" s="69">
        <f>5/10</f>
        <v>0.5</v>
      </c>
      <c r="U110" s="24"/>
      <c r="V110"/>
      <c r="W110"/>
      <c r="X110"/>
      <c r="AA110"/>
      <c r="AB110"/>
      <c r="AC110"/>
      <c r="AD110"/>
      <c r="AE110"/>
      <c r="AF110"/>
      <c r="AG110"/>
      <c r="AH110"/>
      <c r="AI110"/>
    </row>
    <row r="111" spans="1:36">
      <c r="A111" s="867" t="s">
        <v>119</v>
      </c>
      <c r="B111" s="867" t="s">
        <v>124</v>
      </c>
      <c r="C111" s="1020"/>
      <c r="D111" s="1021">
        <v>3755.29</v>
      </c>
      <c r="E111" s="1021">
        <v>3918.65</v>
      </c>
      <c r="F111" s="1021">
        <v>4081.82</v>
      </c>
      <c r="G111" s="1021">
        <v>4245.16</v>
      </c>
      <c r="H111" s="1021">
        <v>4408.33</v>
      </c>
      <c r="I111" s="1022"/>
      <c r="J111" s="6"/>
      <c r="K111" s="20"/>
      <c r="L111" s="20"/>
      <c r="M111" s="20"/>
      <c r="N111" s="20"/>
      <c r="O111" s="20"/>
      <c r="P111" s="20"/>
      <c r="Q111" s="20"/>
      <c r="R111" s="540"/>
      <c r="S111" s="68">
        <v>44378</v>
      </c>
      <c r="T111" s="69">
        <f>4/10</f>
        <v>0.4</v>
      </c>
      <c r="U111" s="24"/>
      <c r="V111"/>
      <c r="W111"/>
      <c r="X111"/>
      <c r="AA111"/>
      <c r="AB111"/>
      <c r="AC111"/>
      <c r="AD111"/>
      <c r="AE111"/>
      <c r="AF111"/>
      <c r="AG111"/>
      <c r="AH111"/>
      <c r="AI111"/>
    </row>
    <row r="112" spans="1:36">
      <c r="A112" s="867" t="s">
        <v>119</v>
      </c>
      <c r="B112" s="867" t="s">
        <v>125</v>
      </c>
      <c r="C112" s="1020"/>
      <c r="D112" s="1021">
        <v>4245.16</v>
      </c>
      <c r="E112" s="1021">
        <v>4408.33</v>
      </c>
      <c r="F112" s="1021">
        <v>4571.7</v>
      </c>
      <c r="G112" s="1021">
        <v>4734.8599999999997</v>
      </c>
      <c r="H112" s="1021">
        <v>5061.57</v>
      </c>
      <c r="I112" s="1022"/>
      <c r="J112" s="6"/>
      <c r="K112" s="20"/>
      <c r="L112" s="20"/>
      <c r="M112" s="20"/>
      <c r="N112" s="20"/>
      <c r="O112" s="20"/>
      <c r="P112" s="20"/>
      <c r="Q112" s="20"/>
      <c r="R112" s="540"/>
      <c r="S112" s="68">
        <v>44409</v>
      </c>
      <c r="T112" s="69">
        <f>3/10</f>
        <v>0.3</v>
      </c>
      <c r="U112" s="24"/>
      <c r="V112"/>
      <c r="W112"/>
      <c r="X112"/>
      <c r="AA112"/>
      <c r="AB112"/>
      <c r="AC112"/>
      <c r="AD112"/>
      <c r="AE112"/>
      <c r="AF112"/>
      <c r="AG112"/>
      <c r="AH112"/>
      <c r="AI112"/>
    </row>
    <row r="113" spans="1:35">
      <c r="A113" s="867" t="s">
        <v>119</v>
      </c>
      <c r="B113" s="867" t="s">
        <v>126</v>
      </c>
      <c r="C113" s="1020"/>
      <c r="D113" s="1021">
        <v>4816.54</v>
      </c>
      <c r="E113" s="1021">
        <v>5061.58</v>
      </c>
      <c r="F113" s="1021">
        <v>5306.42</v>
      </c>
      <c r="G113" s="1021">
        <v>5469.58</v>
      </c>
      <c r="H113" s="1021">
        <v>5714.6</v>
      </c>
      <c r="I113" s="1022"/>
      <c r="J113" s="6"/>
      <c r="K113" s="20"/>
      <c r="L113" s="20"/>
      <c r="M113" s="20"/>
      <c r="N113" s="20"/>
      <c r="O113" s="20"/>
      <c r="P113" s="20"/>
      <c r="Q113" s="20"/>
      <c r="R113" s="540"/>
      <c r="S113" s="68">
        <v>44440</v>
      </c>
      <c r="T113" s="69">
        <f>2/10</f>
        <v>0.2</v>
      </c>
      <c r="U113" s="24"/>
      <c r="V113"/>
      <c r="W113"/>
      <c r="X113"/>
      <c r="AA113"/>
      <c r="AB113"/>
      <c r="AC113"/>
      <c r="AD113"/>
      <c r="AE113"/>
      <c r="AF113"/>
      <c r="AG113"/>
      <c r="AH113"/>
      <c r="AI113"/>
    </row>
    <row r="114" spans="1:35">
      <c r="A114" s="867" t="s">
        <v>119</v>
      </c>
      <c r="B114" s="867" t="s">
        <v>127</v>
      </c>
      <c r="C114" s="1020"/>
      <c r="D114" s="1021">
        <v>5469.58</v>
      </c>
      <c r="E114" s="1021">
        <v>5714.6</v>
      </c>
      <c r="F114" s="1021">
        <v>6041.14</v>
      </c>
      <c r="G114" s="1021">
        <v>6367.65</v>
      </c>
      <c r="H114" s="1021">
        <v>6703.2</v>
      </c>
      <c r="I114" s="1022"/>
      <c r="J114" s="6"/>
      <c r="K114" s="20"/>
      <c r="L114" s="20"/>
      <c r="M114" s="20"/>
      <c r="N114" s="20"/>
      <c r="O114" s="20"/>
      <c r="P114" s="20"/>
      <c r="Q114" s="20"/>
      <c r="R114" s="540"/>
      <c r="S114" s="68">
        <v>44470</v>
      </c>
      <c r="T114" s="69">
        <v>0.1</v>
      </c>
      <c r="U114" s="24"/>
      <c r="V114"/>
      <c r="W114"/>
      <c r="X114"/>
      <c r="AA114"/>
      <c r="AB114"/>
      <c r="AC114"/>
      <c r="AD114"/>
      <c r="AE114"/>
      <c r="AF114"/>
      <c r="AG114"/>
      <c r="AH114"/>
      <c r="AI114"/>
    </row>
    <row r="115" spans="1:35">
      <c r="A115" s="1433" t="s">
        <v>1119</v>
      </c>
      <c r="B115" s="1433"/>
      <c r="C115" s="1433"/>
      <c r="D115" s="1433"/>
      <c r="E115" s="1433"/>
      <c r="F115" s="1433"/>
      <c r="G115" s="1433"/>
      <c r="H115" s="1433"/>
      <c r="I115" s="1433"/>
      <c r="J115" s="6"/>
      <c r="K115" s="20"/>
      <c r="L115" s="20"/>
      <c r="M115" s="20"/>
      <c r="N115" s="20"/>
      <c r="O115" s="20"/>
      <c r="P115" s="20"/>
      <c r="Q115" s="20"/>
      <c r="R115" s="540"/>
      <c r="S115" s="68">
        <v>44501</v>
      </c>
      <c r="T115" s="69">
        <v>0.1</v>
      </c>
      <c r="U115" s="24"/>
      <c r="V115"/>
      <c r="W115"/>
      <c r="X115"/>
      <c r="AA115"/>
      <c r="AB115"/>
      <c r="AC115"/>
      <c r="AD115"/>
      <c r="AE115"/>
      <c r="AF115"/>
      <c r="AG115"/>
      <c r="AH115"/>
      <c r="AI115"/>
    </row>
    <row r="116" spans="1:35">
      <c r="A116" s="25" t="s">
        <v>128</v>
      </c>
      <c r="B116" s="25" t="s">
        <v>72</v>
      </c>
      <c r="C116" s="22">
        <v>0.86</v>
      </c>
      <c r="D116" s="6">
        <v>2344</v>
      </c>
      <c r="E116" s="6">
        <v>2426</v>
      </c>
      <c r="F116" s="6">
        <v>2510</v>
      </c>
      <c r="G116" s="6">
        <v>2676</v>
      </c>
      <c r="H116" s="24"/>
      <c r="I116" s="24"/>
      <c r="J116" s="6"/>
      <c r="K116" s="20"/>
      <c r="L116" s="20"/>
      <c r="M116" s="20"/>
      <c r="N116" s="20"/>
      <c r="O116" s="20"/>
      <c r="P116" s="20"/>
      <c r="Q116" s="20"/>
      <c r="R116" s="540"/>
      <c r="S116" s="68">
        <v>44531</v>
      </c>
      <c r="T116" s="69">
        <v>0</v>
      </c>
      <c r="U116" s="24"/>
      <c r="V116"/>
      <c r="W116"/>
      <c r="X116"/>
      <c r="AA116"/>
      <c r="AB116"/>
      <c r="AC116"/>
      <c r="AD116"/>
      <c r="AE116"/>
      <c r="AF116"/>
      <c r="AG116"/>
      <c r="AH116"/>
      <c r="AI116"/>
    </row>
    <row r="117" spans="1:35" s="27" customFormat="1">
      <c r="A117" s="25" t="s">
        <v>128</v>
      </c>
      <c r="B117" s="25" t="s">
        <v>73</v>
      </c>
      <c r="C117" s="22">
        <v>0.86</v>
      </c>
      <c r="D117" s="6">
        <v>2426</v>
      </c>
      <c r="E117" s="6">
        <v>2543</v>
      </c>
      <c r="F117" s="6">
        <v>2727</v>
      </c>
      <c r="G117" s="6">
        <v>2924</v>
      </c>
      <c r="H117" s="24"/>
      <c r="I117" s="24"/>
      <c r="J117" s="6"/>
      <c r="K117" s="20"/>
      <c r="L117" s="20"/>
      <c r="M117" s="20"/>
      <c r="N117" s="20"/>
      <c r="O117" s="20"/>
      <c r="P117" s="20"/>
      <c r="Q117" s="20"/>
      <c r="R117" s="20"/>
      <c r="S117" s="6"/>
      <c r="T117" s="6"/>
      <c r="U117" s="24"/>
      <c r="V117"/>
      <c r="W117"/>
      <c r="X117"/>
      <c r="Y117"/>
      <c r="Z117"/>
      <c r="AA117"/>
      <c r="AB117"/>
      <c r="AC117"/>
      <c r="AD117"/>
      <c r="AE117"/>
      <c r="AF117"/>
      <c r="AG117"/>
      <c r="AH117"/>
      <c r="AI117"/>
    </row>
    <row r="118" spans="1:35" s="27" customFormat="1">
      <c r="A118" s="25" t="s">
        <v>128</v>
      </c>
      <c r="B118" s="25" t="s">
        <v>74</v>
      </c>
      <c r="C118" s="22">
        <v>0.86</v>
      </c>
      <c r="D118" s="6">
        <v>2592</v>
      </c>
      <c r="E118" s="6">
        <v>2727</v>
      </c>
      <c r="F118" s="6">
        <v>2924</v>
      </c>
      <c r="G118" s="6">
        <v>3224</v>
      </c>
      <c r="H118" s="6">
        <v>3269</v>
      </c>
      <c r="I118" s="24"/>
      <c r="J118" s="6"/>
      <c r="K118" s="20"/>
      <c r="L118" s="20"/>
      <c r="M118" s="20"/>
      <c r="N118" s="20"/>
      <c r="O118" s="20"/>
      <c r="P118" s="20"/>
      <c r="Q118" s="20"/>
      <c r="R118" s="6"/>
      <c r="S118" s="6"/>
      <c r="T118" s="6"/>
      <c r="U118" s="24"/>
      <c r="V118"/>
      <c r="W118"/>
      <c r="X118"/>
      <c r="Y118"/>
      <c r="Z118"/>
      <c r="AA118"/>
      <c r="AB118"/>
      <c r="AC118"/>
      <c r="AD118"/>
      <c r="AE118"/>
      <c r="AF118"/>
      <c r="AG118"/>
      <c r="AH118"/>
      <c r="AI118"/>
    </row>
    <row r="119" spans="1:35" s="27" customFormat="1">
      <c r="A119" s="25" t="s">
        <v>128</v>
      </c>
      <c r="B119" s="25" t="s">
        <v>75</v>
      </c>
      <c r="C119" s="22">
        <v>0.86</v>
      </c>
      <c r="D119" s="6">
        <v>2924</v>
      </c>
      <c r="E119" s="6">
        <v>3015</v>
      </c>
      <c r="F119" s="6">
        <v>3270</v>
      </c>
      <c r="G119" s="6">
        <v>3519</v>
      </c>
      <c r="H119" s="6">
        <v>3568</v>
      </c>
      <c r="I119" s="24"/>
      <c r="J119" s="6"/>
      <c r="K119" s="20"/>
      <c r="L119" s="20"/>
      <c r="M119" s="20"/>
      <c r="N119" s="20"/>
      <c r="O119" s="20"/>
      <c r="P119" s="20"/>
      <c r="Q119" s="20"/>
      <c r="R119" s="6"/>
      <c r="S119" s="6"/>
      <c r="T119" s="6"/>
      <c r="U119" s="24"/>
      <c r="V119"/>
      <c r="W119"/>
      <c r="X119"/>
      <c r="Y119"/>
      <c r="Z119"/>
      <c r="AA119"/>
      <c r="AB119"/>
      <c r="AC119"/>
      <c r="AD119"/>
      <c r="AE119"/>
      <c r="AF119"/>
      <c r="AG119"/>
      <c r="AH119"/>
      <c r="AI119"/>
    </row>
    <row r="120" spans="1:35" s="27" customFormat="1">
      <c r="A120" s="25" t="s">
        <v>128</v>
      </c>
      <c r="B120" s="25" t="s">
        <v>76</v>
      </c>
      <c r="C120" s="22">
        <v>0.86</v>
      </c>
      <c r="D120" s="6">
        <v>3105</v>
      </c>
      <c r="E120" s="6">
        <v>3270</v>
      </c>
      <c r="F120" s="6">
        <v>3438</v>
      </c>
      <c r="G120" s="6">
        <v>3691</v>
      </c>
      <c r="H120" s="6">
        <v>3743</v>
      </c>
      <c r="I120" s="24"/>
      <c r="J120" s="6"/>
      <c r="K120" s="20"/>
      <c r="L120" s="20"/>
      <c r="M120" s="20"/>
      <c r="N120" s="20"/>
      <c r="O120" s="20"/>
      <c r="P120" s="20"/>
      <c r="Q120" s="20"/>
      <c r="R120" s="6"/>
      <c r="S120" s="6"/>
      <c r="T120" s="6"/>
      <c r="U120" s="24"/>
      <c r="V120"/>
      <c r="W120"/>
      <c r="X120"/>
      <c r="Y120"/>
      <c r="Z120"/>
      <c r="AA120"/>
      <c r="AB120"/>
      <c r="AC120"/>
      <c r="AD120"/>
      <c r="AE120"/>
      <c r="AF120"/>
      <c r="AG120"/>
      <c r="AH120"/>
      <c r="AI120"/>
    </row>
    <row r="121" spans="1:35" s="27" customFormat="1">
      <c r="A121" s="25" t="s">
        <v>128</v>
      </c>
      <c r="B121" s="25" t="s">
        <v>77</v>
      </c>
      <c r="C121" s="22">
        <v>0.86</v>
      </c>
      <c r="D121" s="6">
        <v>3270</v>
      </c>
      <c r="E121" s="6">
        <v>3389</v>
      </c>
      <c r="F121" s="6">
        <v>3570</v>
      </c>
      <c r="G121" s="6">
        <v>3865</v>
      </c>
      <c r="H121" s="6">
        <v>3935</v>
      </c>
      <c r="I121" s="24"/>
      <c r="J121" s="6"/>
      <c r="K121" s="20"/>
      <c r="L121" s="20"/>
      <c r="M121" s="20"/>
      <c r="N121" s="20"/>
      <c r="O121" s="20"/>
      <c r="P121" s="20"/>
      <c r="Q121" s="20"/>
      <c r="R121" s="6"/>
      <c r="S121" s="6"/>
      <c r="T121" s="6"/>
      <c r="U121" s="24"/>
      <c r="V121"/>
      <c r="W121"/>
      <c r="X121"/>
      <c r="Y121"/>
      <c r="Z121"/>
      <c r="AA121"/>
      <c r="AB121"/>
      <c r="AC121"/>
      <c r="AD121"/>
      <c r="AE121"/>
      <c r="AF121"/>
      <c r="AG121"/>
      <c r="AH121"/>
      <c r="AI121"/>
    </row>
    <row r="122" spans="1:35" s="27" customFormat="1">
      <c r="A122" s="25" t="s">
        <v>128</v>
      </c>
      <c r="B122" s="25" t="s">
        <v>78</v>
      </c>
      <c r="C122" s="22">
        <v>0.86</v>
      </c>
      <c r="D122" s="6">
        <v>3438</v>
      </c>
      <c r="E122" s="6">
        <v>3653</v>
      </c>
      <c r="F122" s="6">
        <v>3768</v>
      </c>
      <c r="G122" s="6">
        <v>4115</v>
      </c>
      <c r="H122" s="6">
        <v>4190</v>
      </c>
      <c r="I122" s="24"/>
      <c r="J122" s="6"/>
      <c r="K122" s="20"/>
      <c r="L122" s="20"/>
      <c r="M122" s="20"/>
      <c r="N122" s="20"/>
      <c r="O122" s="20"/>
      <c r="P122" s="20"/>
      <c r="Q122" s="20"/>
      <c r="R122" s="6"/>
      <c r="S122" s="6"/>
      <c r="T122" s="6"/>
      <c r="U122" s="24"/>
      <c r="V122"/>
      <c r="W122"/>
      <c r="X122"/>
      <c r="Y122"/>
      <c r="Z122"/>
      <c r="AA122"/>
      <c r="AB122"/>
      <c r="AC122"/>
      <c r="AD122"/>
      <c r="AE122"/>
      <c r="AF122"/>
      <c r="AG122"/>
      <c r="AH122"/>
      <c r="AI122"/>
    </row>
    <row r="123" spans="1:35" s="27" customFormat="1">
      <c r="A123" s="25" t="s">
        <v>128</v>
      </c>
      <c r="B123" s="25" t="s">
        <v>79</v>
      </c>
      <c r="C123" s="22">
        <v>0.86</v>
      </c>
      <c r="D123" s="6">
        <v>3759</v>
      </c>
      <c r="E123" s="6">
        <v>3975</v>
      </c>
      <c r="F123" s="6">
        <v>4271</v>
      </c>
      <c r="G123" s="6">
        <v>4703</v>
      </c>
      <c r="H123" s="6">
        <v>4787</v>
      </c>
      <c r="I123" s="24"/>
      <c r="J123" s="6"/>
      <c r="K123" s="20"/>
      <c r="L123" s="20"/>
      <c r="M123" s="20"/>
      <c r="N123" s="20"/>
      <c r="O123" s="20"/>
      <c r="P123" s="20"/>
      <c r="Q123" s="20"/>
      <c r="R123"/>
      <c r="S123" s="6"/>
      <c r="T123" s="6"/>
      <c r="U123" s="24"/>
      <c r="V123"/>
      <c r="W123"/>
      <c r="X123"/>
      <c r="Y123"/>
      <c r="Z123"/>
      <c r="AA123"/>
      <c r="AB123"/>
      <c r="AC123"/>
      <c r="AD123"/>
      <c r="AE123"/>
      <c r="AF123"/>
      <c r="AG123"/>
      <c r="AH123"/>
      <c r="AI123"/>
    </row>
    <row r="124" spans="1:35" s="27" customFormat="1">
      <c r="A124" s="25" t="s">
        <v>128</v>
      </c>
      <c r="B124" s="25" t="s">
        <v>80</v>
      </c>
      <c r="C124" s="22">
        <v>0.86</v>
      </c>
      <c r="D124" s="6">
        <v>4057</v>
      </c>
      <c r="E124" s="6">
        <v>4322</v>
      </c>
      <c r="F124" s="6">
        <v>4522</v>
      </c>
      <c r="G124" s="6">
        <v>4872</v>
      </c>
      <c r="H124" s="6">
        <v>4960</v>
      </c>
      <c r="I124" s="24"/>
      <c r="J124" s="6"/>
      <c r="K124" s="20"/>
      <c r="L124" s="20"/>
      <c r="M124" s="20"/>
      <c r="N124" s="20"/>
      <c r="O124" s="20"/>
      <c r="P124" s="20"/>
      <c r="Q124" s="20"/>
      <c r="R124"/>
      <c r="S124" s="6"/>
      <c r="T124" s="6"/>
      <c r="U124" s="24"/>
      <c r="V124"/>
      <c r="W124"/>
      <c r="X124"/>
      <c r="Y124"/>
      <c r="Z124"/>
      <c r="AA124"/>
      <c r="AB124"/>
      <c r="AC124"/>
      <c r="AD124"/>
      <c r="AE124"/>
      <c r="AF124"/>
      <c r="AG124"/>
      <c r="AH124"/>
      <c r="AI124"/>
    </row>
    <row r="125" spans="1:35">
      <c r="A125" s="25" t="s">
        <v>128</v>
      </c>
      <c r="B125" s="25" t="s">
        <v>81</v>
      </c>
      <c r="C125" s="22">
        <v>0.86</v>
      </c>
      <c r="D125" s="6">
        <v>4356</v>
      </c>
      <c r="E125" s="6">
        <v>4654</v>
      </c>
      <c r="F125" s="6">
        <v>4950</v>
      </c>
      <c r="G125" s="6">
        <v>5381</v>
      </c>
      <c r="H125" s="6">
        <v>5478</v>
      </c>
      <c r="I125" s="24"/>
      <c r="J125" s="6"/>
      <c r="K125" s="20"/>
      <c r="L125" s="20"/>
      <c r="M125" s="20"/>
      <c r="N125" s="20"/>
      <c r="O125" s="20"/>
      <c r="P125" s="20"/>
      <c r="Q125" s="20"/>
      <c r="R125"/>
      <c r="S125" s="6"/>
      <c r="T125" s="6"/>
      <c r="U125" s="24"/>
      <c r="V125"/>
      <c r="W125"/>
      <c r="X125"/>
      <c r="AA125"/>
      <c r="AB125"/>
      <c r="AC125"/>
      <c r="AD125"/>
      <c r="AE125"/>
      <c r="AF125"/>
      <c r="AG125"/>
      <c r="AH125"/>
      <c r="AI125"/>
    </row>
    <row r="126" spans="1:35">
      <c r="A126" s="25" t="s">
        <v>128</v>
      </c>
      <c r="B126" s="25" t="s">
        <v>82</v>
      </c>
      <c r="C126" s="22">
        <v>0.86</v>
      </c>
      <c r="D126" s="6">
        <v>4786</v>
      </c>
      <c r="E126" s="6">
        <v>5202</v>
      </c>
      <c r="F126" s="6">
        <v>5712</v>
      </c>
      <c r="G126" s="6">
        <v>6060</v>
      </c>
      <c r="H126" s="6">
        <v>6169</v>
      </c>
      <c r="I126" s="24"/>
      <c r="J126" s="6"/>
      <c r="K126" s="20"/>
      <c r="L126" s="20"/>
      <c r="M126" s="20"/>
      <c r="N126" s="20"/>
      <c r="O126" s="20"/>
      <c r="P126" s="20"/>
      <c r="Q126" s="20"/>
      <c r="R126" s="21"/>
      <c r="S126" s="6"/>
      <c r="T126" s="6"/>
      <c r="U126" s="24"/>
      <c r="V126"/>
      <c r="W126"/>
      <c r="X126"/>
      <c r="AA126"/>
      <c r="AB126"/>
      <c r="AC126"/>
      <c r="AD126"/>
      <c r="AE126"/>
      <c r="AF126"/>
      <c r="AG126"/>
      <c r="AH126"/>
      <c r="AI126"/>
    </row>
    <row r="127" spans="1:35">
      <c r="A127" s="25" t="s">
        <v>128</v>
      </c>
      <c r="B127" s="25" t="s">
        <v>83</v>
      </c>
      <c r="C127" s="22">
        <v>0.86</v>
      </c>
      <c r="D127" s="6">
        <v>5253</v>
      </c>
      <c r="E127" s="6">
        <v>5712</v>
      </c>
      <c r="F127" s="6">
        <v>6342</v>
      </c>
      <c r="G127" s="6">
        <v>6907</v>
      </c>
      <c r="H127" s="6">
        <v>7031</v>
      </c>
      <c r="I127" s="24"/>
      <c r="J127" s="6"/>
      <c r="K127" s="20"/>
      <c r="L127" s="20"/>
      <c r="M127" s="20"/>
      <c r="N127" s="20"/>
      <c r="O127" s="20"/>
      <c r="P127" s="20"/>
      <c r="Q127" s="20"/>
      <c r="R127" s="6"/>
      <c r="S127" s="6"/>
      <c r="T127" s="6"/>
      <c r="U127" s="24"/>
      <c r="V127"/>
      <c r="W127"/>
      <c r="X127"/>
      <c r="AA127"/>
      <c r="AB127"/>
      <c r="AC127"/>
      <c r="AD127"/>
      <c r="AE127"/>
      <c r="AF127"/>
      <c r="AG127"/>
      <c r="AH127"/>
      <c r="AI127"/>
    </row>
    <row r="128" spans="1:35">
      <c r="A128" s="25" t="s">
        <v>128</v>
      </c>
      <c r="B128" s="25" t="s">
        <v>84</v>
      </c>
      <c r="C128" s="22">
        <v>0.86</v>
      </c>
      <c r="D128" s="6">
        <v>5712</v>
      </c>
      <c r="E128" s="6">
        <v>6306</v>
      </c>
      <c r="F128" s="6">
        <v>6907</v>
      </c>
      <c r="G128" s="6">
        <v>7666</v>
      </c>
      <c r="H128" s="6">
        <v>7803</v>
      </c>
      <c r="I128" s="24"/>
      <c r="J128" s="6"/>
      <c r="K128" s="20"/>
      <c r="L128" s="20"/>
      <c r="M128" s="20"/>
      <c r="N128" s="20"/>
      <c r="O128" s="20"/>
      <c r="P128" s="20"/>
      <c r="Q128" s="20"/>
      <c r="R128" s="6"/>
      <c r="S128" s="6"/>
      <c r="T128" s="6"/>
      <c r="U128" s="24"/>
      <c r="V128"/>
      <c r="W128"/>
      <c r="X128"/>
      <c r="AA128"/>
      <c r="AB128"/>
      <c r="AC128"/>
      <c r="AD128"/>
      <c r="AE128"/>
      <c r="AF128"/>
      <c r="AG128"/>
      <c r="AH128"/>
      <c r="AI128"/>
    </row>
    <row r="129" spans="1:35">
      <c r="A129" s="25" t="s">
        <v>128</v>
      </c>
      <c r="B129" s="25" t="s">
        <v>507</v>
      </c>
      <c r="C129" s="22">
        <v>0.86</v>
      </c>
      <c r="D129" s="6">
        <v>2592</v>
      </c>
      <c r="E129" s="6">
        <v>2727</v>
      </c>
      <c r="F129" s="6">
        <v>2924</v>
      </c>
      <c r="G129" s="6">
        <v>3224</v>
      </c>
      <c r="H129" s="6">
        <v>3269</v>
      </c>
      <c r="I129" s="24"/>
      <c r="J129" s="6"/>
      <c r="K129" s="20"/>
      <c r="L129" s="20"/>
      <c r="M129" s="20"/>
      <c r="N129" s="20"/>
      <c r="O129" s="20"/>
      <c r="P129" s="20"/>
      <c r="Q129" s="20"/>
      <c r="R129" s="6"/>
      <c r="S129" s="6"/>
      <c r="T129" s="6"/>
      <c r="U129" s="24"/>
      <c r="V129"/>
      <c r="W129"/>
      <c r="X129"/>
      <c r="AA129"/>
      <c r="AB129"/>
      <c r="AC129"/>
      <c r="AD129"/>
      <c r="AE129"/>
      <c r="AF129"/>
      <c r="AG129"/>
      <c r="AH129"/>
      <c r="AI129"/>
    </row>
    <row r="130" spans="1:35">
      <c r="A130" s="25" t="s">
        <v>128</v>
      </c>
      <c r="B130" s="25" t="s">
        <v>508</v>
      </c>
      <c r="C130" s="22">
        <v>0.86</v>
      </c>
      <c r="D130" s="6">
        <v>2924</v>
      </c>
      <c r="E130" s="6">
        <v>3124</v>
      </c>
      <c r="F130" s="6">
        <v>3292</v>
      </c>
      <c r="G130" s="6">
        <v>3553</v>
      </c>
      <c r="H130" s="6">
        <v>3603</v>
      </c>
      <c r="I130" s="24"/>
      <c r="J130" s="6"/>
      <c r="K130" s="20"/>
      <c r="L130" s="20"/>
      <c r="M130" s="20"/>
      <c r="N130" s="20"/>
      <c r="O130" s="20"/>
      <c r="P130" s="20"/>
      <c r="Q130" s="20"/>
      <c r="R130" s="6"/>
      <c r="S130" s="6"/>
      <c r="T130" s="6"/>
      <c r="U130" s="24"/>
      <c r="V130"/>
      <c r="W130"/>
      <c r="X130"/>
      <c r="AA130"/>
      <c r="AB130"/>
      <c r="AC130"/>
      <c r="AD130"/>
      <c r="AE130"/>
      <c r="AF130"/>
      <c r="AG130"/>
      <c r="AH130"/>
      <c r="AI130"/>
    </row>
    <row r="131" spans="1:35">
      <c r="A131" s="25" t="s">
        <v>128</v>
      </c>
      <c r="B131" s="25" t="s">
        <v>509</v>
      </c>
      <c r="C131" s="22">
        <v>0.86</v>
      </c>
      <c r="D131" s="6">
        <v>3105</v>
      </c>
      <c r="E131" s="6">
        <v>3292</v>
      </c>
      <c r="F131" s="6">
        <v>3461</v>
      </c>
      <c r="G131" s="6">
        <v>3727</v>
      </c>
      <c r="H131" s="6">
        <v>3779</v>
      </c>
      <c r="I131" s="24"/>
      <c r="J131" s="6"/>
      <c r="K131" s="20"/>
      <c r="L131" s="20"/>
      <c r="M131" s="20"/>
      <c r="N131" s="20"/>
      <c r="O131" s="20"/>
      <c r="P131" s="20"/>
      <c r="Q131" s="20"/>
      <c r="R131" s="6"/>
      <c r="S131" s="6"/>
      <c r="T131" s="6"/>
      <c r="U131" s="24"/>
      <c r="V131"/>
      <c r="W131"/>
      <c r="X131"/>
      <c r="AA131"/>
      <c r="AB131"/>
      <c r="AC131"/>
      <c r="AD131"/>
      <c r="AE131"/>
      <c r="AF131"/>
      <c r="AG131"/>
      <c r="AH131"/>
      <c r="AI131"/>
    </row>
    <row r="132" spans="1:35">
      <c r="A132" s="25" t="s">
        <v>128</v>
      </c>
      <c r="B132" s="25" t="s">
        <v>510</v>
      </c>
      <c r="C132" s="22">
        <v>0.86</v>
      </c>
      <c r="D132" s="6">
        <v>3438</v>
      </c>
      <c r="E132" s="6">
        <v>3771</v>
      </c>
      <c r="F132" s="6">
        <v>3906</v>
      </c>
      <c r="G132" s="6">
        <v>4131</v>
      </c>
      <c r="H132" s="6">
        <v>4236</v>
      </c>
      <c r="I132" s="24"/>
      <c r="J132" s="6"/>
      <c r="K132" s="20"/>
      <c r="L132" s="20"/>
      <c r="M132" s="20"/>
      <c r="N132" s="20"/>
      <c r="O132" s="20"/>
      <c r="P132" s="20"/>
      <c r="Q132" s="20"/>
      <c r="R132" s="6"/>
      <c r="S132" s="6"/>
      <c r="T132" s="6"/>
      <c r="U132" s="24"/>
      <c r="V132"/>
      <c r="W132"/>
      <c r="X132"/>
      <c r="AA132"/>
      <c r="AB132"/>
      <c r="AC132"/>
      <c r="AD132"/>
      <c r="AE132"/>
      <c r="AF132"/>
      <c r="AG132"/>
      <c r="AH132"/>
      <c r="AI132"/>
    </row>
    <row r="133" spans="1:35">
      <c r="A133" s="25" t="s">
        <v>128</v>
      </c>
      <c r="B133" s="25" t="s">
        <v>511</v>
      </c>
      <c r="C133" s="22">
        <v>0.86</v>
      </c>
      <c r="D133" s="6">
        <v>3597</v>
      </c>
      <c r="E133" s="6">
        <v>3901</v>
      </c>
      <c r="F133" s="6">
        <v>4111</v>
      </c>
      <c r="G133" s="6">
        <v>4408</v>
      </c>
      <c r="H133" s="6">
        <v>4506</v>
      </c>
      <c r="I133" s="24"/>
      <c r="J133" s="6"/>
      <c r="K133" s="20"/>
      <c r="L133" s="20"/>
      <c r="M133" s="20"/>
      <c r="N133" s="20"/>
      <c r="O133" s="20"/>
      <c r="P133" s="20"/>
      <c r="Q133" s="20"/>
      <c r="R133" s="6"/>
      <c r="S133" s="6"/>
      <c r="T133" s="6"/>
      <c r="U133" s="24"/>
      <c r="V133"/>
      <c r="W133"/>
      <c r="X133"/>
      <c r="AA133"/>
      <c r="AB133"/>
      <c r="AC133"/>
      <c r="AD133"/>
      <c r="AE133"/>
      <c r="AF133"/>
      <c r="AG133"/>
      <c r="AH133"/>
      <c r="AI133"/>
    </row>
    <row r="134" spans="1:35">
      <c r="A134" s="25" t="s">
        <v>128</v>
      </c>
      <c r="B134" s="25" t="s">
        <v>512</v>
      </c>
      <c r="C134" s="22">
        <v>0.86</v>
      </c>
      <c r="D134" s="6">
        <v>3759</v>
      </c>
      <c r="E134" s="6">
        <v>4065</v>
      </c>
      <c r="F134" s="6">
        <v>4366</v>
      </c>
      <c r="G134" s="6">
        <v>4703</v>
      </c>
      <c r="H134" s="6">
        <v>4804</v>
      </c>
      <c r="I134" s="24"/>
      <c r="J134" s="6"/>
      <c r="K134" s="20"/>
      <c r="L134" s="20"/>
      <c r="M134" s="20"/>
      <c r="N134" s="20"/>
      <c r="O134" s="20"/>
      <c r="P134" s="20"/>
      <c r="Q134" s="20"/>
      <c r="R134" s="6"/>
      <c r="S134" s="6"/>
      <c r="T134" s="6"/>
      <c r="U134" s="24"/>
      <c r="V134"/>
      <c r="W134"/>
      <c r="X134"/>
      <c r="AA134"/>
      <c r="AB134"/>
      <c r="AC134"/>
      <c r="AD134"/>
      <c r="AE134"/>
      <c r="AF134"/>
      <c r="AG134"/>
      <c r="AH134"/>
      <c r="AI134"/>
    </row>
    <row r="135" spans="1:35">
      <c r="A135" s="25" t="s">
        <v>128</v>
      </c>
      <c r="B135" s="25" t="s">
        <v>513</v>
      </c>
      <c r="C135" s="22">
        <v>0.86</v>
      </c>
      <c r="D135" s="6">
        <v>4057</v>
      </c>
      <c r="E135" s="6">
        <v>4419</v>
      </c>
      <c r="F135" s="6">
        <v>4623</v>
      </c>
      <c r="G135" s="6">
        <v>4872</v>
      </c>
      <c r="H135" s="6">
        <v>4982</v>
      </c>
      <c r="I135" s="24"/>
      <c r="J135" s="6"/>
      <c r="K135" s="20"/>
      <c r="L135" s="20"/>
      <c r="M135" s="20"/>
      <c r="N135" s="20"/>
      <c r="O135" s="20"/>
      <c r="P135" s="20"/>
      <c r="Q135" s="20"/>
      <c r="R135" s="6"/>
      <c r="S135" s="6"/>
      <c r="T135" s="6"/>
      <c r="U135" s="24"/>
      <c r="V135"/>
      <c r="W135"/>
      <c r="X135"/>
      <c r="AA135"/>
      <c r="AB135"/>
      <c r="AC135"/>
      <c r="AD135"/>
      <c r="AE135"/>
      <c r="AF135"/>
      <c r="AG135"/>
      <c r="AH135"/>
      <c r="AI135"/>
    </row>
    <row r="136" spans="1:35">
      <c r="A136" s="25" t="s">
        <v>128</v>
      </c>
      <c r="B136" s="25" t="s">
        <v>514</v>
      </c>
      <c r="C136" s="22">
        <v>0.86</v>
      </c>
      <c r="D136" s="6">
        <v>4356</v>
      </c>
      <c r="E136" s="6">
        <v>4758</v>
      </c>
      <c r="F136" s="6">
        <v>5061</v>
      </c>
      <c r="G136" s="6">
        <v>5381</v>
      </c>
      <c r="H136" s="6">
        <v>5501</v>
      </c>
      <c r="I136" s="24"/>
      <c r="J136" s="6"/>
      <c r="K136" s="20"/>
      <c r="L136" s="20"/>
      <c r="M136" s="20"/>
      <c r="N136" s="20"/>
      <c r="O136" s="20"/>
      <c r="P136" s="20"/>
      <c r="Q136" s="20"/>
      <c r="R136" s="6"/>
      <c r="S136" s="6"/>
      <c r="T136" s="6"/>
      <c r="U136" s="24"/>
      <c r="V136"/>
      <c r="W136"/>
      <c r="X136"/>
      <c r="AA136"/>
      <c r="AB136"/>
      <c r="AC136"/>
      <c r="AD136"/>
      <c r="AE136"/>
      <c r="AF136"/>
      <c r="AG136"/>
      <c r="AH136"/>
      <c r="AI136"/>
    </row>
    <row r="137" spans="1:35">
      <c r="A137" s="25" t="s">
        <v>128</v>
      </c>
      <c r="B137" s="25" t="s">
        <v>515</v>
      </c>
      <c r="C137" s="22">
        <v>0.86</v>
      </c>
      <c r="D137" s="6">
        <v>4786</v>
      </c>
      <c r="E137" s="6">
        <v>5320</v>
      </c>
      <c r="F137" s="6">
        <v>5842</v>
      </c>
      <c r="G137" s="6">
        <v>6060</v>
      </c>
      <c r="H137" s="6">
        <v>6194</v>
      </c>
      <c r="I137" s="24"/>
      <c r="J137" s="6"/>
      <c r="K137" s="20"/>
      <c r="L137" s="20"/>
      <c r="M137" s="20"/>
      <c r="N137" s="20"/>
      <c r="O137" s="20"/>
      <c r="P137" s="20"/>
      <c r="Q137" s="20"/>
      <c r="R137" s="6"/>
      <c r="S137" s="6"/>
      <c r="T137" s="6"/>
      <c r="U137" s="24"/>
      <c r="V137"/>
      <c r="W137"/>
      <c r="X137"/>
      <c r="AA137"/>
      <c r="AB137"/>
      <c r="AC137"/>
      <c r="AD137"/>
      <c r="AE137"/>
      <c r="AF137"/>
      <c r="AG137"/>
      <c r="AH137"/>
      <c r="AI137"/>
    </row>
    <row r="138" spans="1:35">
      <c r="A138" s="1433" t="s">
        <v>682</v>
      </c>
      <c r="B138" s="1433"/>
      <c r="C138" s="1433"/>
      <c r="D138" s="1433"/>
      <c r="E138" s="1433"/>
      <c r="F138" s="1433"/>
      <c r="G138" s="1433"/>
      <c r="H138" s="1433"/>
      <c r="I138" s="1433"/>
      <c r="J138" s="6"/>
      <c r="K138" s="20"/>
      <c r="L138" s="20"/>
      <c r="M138" s="20"/>
      <c r="N138" s="20"/>
      <c r="O138" s="20"/>
      <c r="P138" s="20"/>
      <c r="Q138" s="20"/>
      <c r="R138" s="6"/>
      <c r="S138" s="6"/>
      <c r="T138" s="6"/>
      <c r="U138" s="24"/>
      <c r="V138"/>
      <c r="W138"/>
      <c r="X138"/>
      <c r="AA138"/>
      <c r="AB138"/>
      <c r="AC138"/>
      <c r="AD138"/>
      <c r="AE138"/>
      <c r="AF138"/>
      <c r="AG138"/>
      <c r="AH138"/>
      <c r="AI138"/>
    </row>
    <row r="139" spans="1:35">
      <c r="A139" s="25" t="s">
        <v>131</v>
      </c>
      <c r="B139" s="25" t="s">
        <v>132</v>
      </c>
      <c r="C139" s="22">
        <v>0.6</v>
      </c>
      <c r="D139" s="28">
        <v>6037.48</v>
      </c>
      <c r="E139" s="28">
        <v>6700.52</v>
      </c>
      <c r="F139" s="28">
        <v>7328.72</v>
      </c>
      <c r="G139" s="28">
        <v>7747.47</v>
      </c>
      <c r="H139" s="29">
        <v>7845.21</v>
      </c>
      <c r="I139" s="28"/>
      <c r="J139" s="872"/>
      <c r="K139" s="872"/>
      <c r="L139" s="872"/>
      <c r="M139" s="872"/>
      <c r="N139" s="872"/>
      <c r="O139" s="872"/>
      <c r="P139" s="872"/>
      <c r="Q139" s="20"/>
      <c r="R139" s="6"/>
      <c r="S139" s="6"/>
      <c r="T139" s="6"/>
      <c r="U139" s="24"/>
      <c r="V139"/>
      <c r="W139"/>
      <c r="X139"/>
      <c r="AA139"/>
      <c r="AB139"/>
      <c r="AC139"/>
      <c r="AD139"/>
      <c r="AE139"/>
      <c r="AF139"/>
      <c r="AG139"/>
      <c r="AH139"/>
      <c r="AI139"/>
    </row>
    <row r="140" spans="1:35" ht="18" customHeight="1">
      <c r="A140" s="25" t="s">
        <v>131</v>
      </c>
      <c r="B140" s="25" t="s">
        <v>133</v>
      </c>
      <c r="C140" s="22">
        <v>0.6</v>
      </c>
      <c r="D140" s="28">
        <v>4923.88</v>
      </c>
      <c r="E140" s="28">
        <v>5258.68</v>
      </c>
      <c r="F140" s="28">
        <v>5632.16</v>
      </c>
      <c r="G140" s="28">
        <v>6142.03</v>
      </c>
      <c r="H140" s="29">
        <v>6666.51</v>
      </c>
      <c r="I140" s="28">
        <v>7011.58</v>
      </c>
      <c r="J140" s="872"/>
      <c r="K140" s="872"/>
      <c r="L140" s="872"/>
      <c r="M140" s="872"/>
      <c r="N140" s="872"/>
      <c r="O140" s="872"/>
      <c r="P140" s="872"/>
      <c r="Q140" s="872"/>
      <c r="R140"/>
      <c r="S140"/>
      <c r="T140"/>
      <c r="U140" s="24"/>
      <c r="V140"/>
      <c r="W140"/>
      <c r="X140"/>
      <c r="AA140"/>
      <c r="AB140"/>
      <c r="AC140"/>
      <c r="AD140"/>
      <c r="AE140"/>
      <c r="AF140"/>
      <c r="AG140"/>
      <c r="AH140"/>
      <c r="AI140"/>
    </row>
    <row r="141" spans="1:35">
      <c r="A141" s="25" t="s">
        <v>131</v>
      </c>
      <c r="B141" s="25" t="s">
        <v>134</v>
      </c>
      <c r="C141" s="22">
        <v>0.6</v>
      </c>
      <c r="D141" s="28">
        <v>4458.59</v>
      </c>
      <c r="E141" s="28">
        <v>4761.79</v>
      </c>
      <c r="F141" s="28">
        <v>5157.72</v>
      </c>
      <c r="G141" s="28">
        <v>5597.07</v>
      </c>
      <c r="H141" s="29">
        <v>6086.83</v>
      </c>
      <c r="I141" s="28">
        <v>6438.45</v>
      </c>
      <c r="J141" s="872"/>
      <c r="K141" s="872"/>
      <c r="L141" s="872"/>
      <c r="M141" s="872"/>
      <c r="N141" s="872"/>
      <c r="O141" s="872"/>
      <c r="P141" s="872"/>
      <c r="Q141" s="872"/>
      <c r="R141"/>
      <c r="S141"/>
      <c r="T141"/>
      <c r="U141" s="24"/>
      <c r="V141"/>
      <c r="W141"/>
      <c r="X141"/>
      <c r="AA141"/>
      <c r="AB141"/>
      <c r="AC141"/>
      <c r="AD141"/>
      <c r="AE141"/>
      <c r="AF141"/>
      <c r="AG141"/>
      <c r="AH141"/>
      <c r="AI141"/>
    </row>
    <row r="142" spans="1:35">
      <c r="A142" s="25" t="s">
        <v>131</v>
      </c>
      <c r="B142" s="25" t="s">
        <v>135</v>
      </c>
      <c r="C142" s="22">
        <v>0.6</v>
      </c>
      <c r="D142" s="28">
        <v>4109.67</v>
      </c>
      <c r="E142" s="28">
        <v>4441.9399999999996</v>
      </c>
      <c r="F142" s="28">
        <v>4820.2</v>
      </c>
      <c r="G142" s="28">
        <v>5230.8999999999996</v>
      </c>
      <c r="H142" s="29">
        <v>5714.15</v>
      </c>
      <c r="I142" s="28">
        <v>5976.41</v>
      </c>
      <c r="J142" s="872"/>
      <c r="K142" s="872"/>
      <c r="L142" s="872"/>
      <c r="M142" s="872"/>
      <c r="N142" s="872"/>
      <c r="O142" s="872"/>
      <c r="P142" s="872"/>
      <c r="Q142" s="872"/>
      <c r="R142"/>
      <c r="S142"/>
      <c r="T142"/>
      <c r="U142" s="24"/>
      <c r="V142"/>
      <c r="W142"/>
      <c r="X142"/>
      <c r="AA142"/>
      <c r="AB142"/>
      <c r="AC142"/>
      <c r="AD142"/>
      <c r="AE142"/>
      <c r="AF142"/>
      <c r="AG142"/>
      <c r="AH142"/>
      <c r="AI142"/>
    </row>
    <row r="143" spans="1:35">
      <c r="A143" s="25" t="s">
        <v>131</v>
      </c>
      <c r="B143" s="25" t="s">
        <v>136</v>
      </c>
      <c r="C143" s="22">
        <v>0.8</v>
      </c>
      <c r="D143" s="28">
        <v>3682.58</v>
      </c>
      <c r="E143" s="28">
        <v>4065.55</v>
      </c>
      <c r="F143" s="28">
        <v>4512.38</v>
      </c>
      <c r="G143" s="28">
        <v>5008.18</v>
      </c>
      <c r="H143" s="29">
        <v>5589.94</v>
      </c>
      <c r="I143" s="28">
        <v>5865.98</v>
      </c>
      <c r="J143" s="872"/>
      <c r="K143" s="872"/>
      <c r="L143" s="872"/>
      <c r="M143" s="872"/>
      <c r="N143" s="872"/>
      <c r="O143" s="872"/>
      <c r="P143" s="872"/>
      <c r="Q143" s="872"/>
      <c r="R143"/>
      <c r="S143"/>
      <c r="T143"/>
      <c r="U143" s="24"/>
      <c r="V143"/>
      <c r="W143"/>
      <c r="X143"/>
      <c r="AA143"/>
      <c r="AB143"/>
      <c r="AC143"/>
      <c r="AD143"/>
      <c r="AE143"/>
      <c r="AF143"/>
      <c r="AG143"/>
      <c r="AH143"/>
      <c r="AI143"/>
    </row>
    <row r="144" spans="1:35">
      <c r="A144" s="25" t="s">
        <v>131</v>
      </c>
      <c r="B144" s="25" t="s">
        <v>137</v>
      </c>
      <c r="C144" s="22">
        <v>0.8</v>
      </c>
      <c r="D144" s="28">
        <v>3551.51</v>
      </c>
      <c r="E144" s="28">
        <v>3906.51</v>
      </c>
      <c r="F144" s="28">
        <v>4236.9799999999996</v>
      </c>
      <c r="G144" s="28">
        <v>4595.4799999999996</v>
      </c>
      <c r="H144" s="29">
        <v>5086.1400000000003</v>
      </c>
      <c r="I144" s="28">
        <v>5362.2</v>
      </c>
      <c r="J144" s="872"/>
      <c r="K144" s="872"/>
      <c r="L144" s="872"/>
      <c r="M144" s="872"/>
      <c r="N144" s="872"/>
      <c r="O144" s="872"/>
      <c r="P144" s="872"/>
      <c r="Q144" s="872"/>
      <c r="R144"/>
      <c r="S144"/>
      <c r="T144"/>
      <c r="U144"/>
      <c r="V144"/>
      <c r="W144"/>
      <c r="X144"/>
      <c r="AA144"/>
      <c r="AB144"/>
      <c r="AC144"/>
      <c r="AD144"/>
      <c r="AE144"/>
      <c r="AF144"/>
      <c r="AG144"/>
      <c r="AH144"/>
      <c r="AI144"/>
    </row>
    <row r="145" spans="1:35">
      <c r="A145" s="25" t="s">
        <v>131</v>
      </c>
      <c r="B145" s="25" t="s">
        <v>138</v>
      </c>
      <c r="C145" s="22">
        <v>0.8</v>
      </c>
      <c r="D145" s="28">
        <v>3420.38</v>
      </c>
      <c r="E145" s="28">
        <v>3702.93</v>
      </c>
      <c r="F145" s="28">
        <v>4016.16</v>
      </c>
      <c r="G145" s="28">
        <v>4355.87</v>
      </c>
      <c r="H145" s="29">
        <v>4734.1899999999996</v>
      </c>
      <c r="I145" s="28">
        <v>4858.41</v>
      </c>
      <c r="J145" s="872"/>
      <c r="K145" s="872"/>
      <c r="L145" s="872"/>
      <c r="M145" s="872"/>
      <c r="N145" s="872"/>
      <c r="O145" s="872"/>
      <c r="P145" s="872"/>
      <c r="Q145" s="872"/>
      <c r="R145"/>
      <c r="S145"/>
      <c r="T145"/>
      <c r="U145"/>
      <c r="V145"/>
      <c r="W145"/>
      <c r="X145"/>
      <c r="AA145"/>
      <c r="AB145"/>
      <c r="AC145"/>
      <c r="AD145"/>
      <c r="AE145"/>
      <c r="AF145"/>
      <c r="AG145"/>
      <c r="AH145"/>
      <c r="AI145"/>
    </row>
    <row r="146" spans="1:35">
      <c r="A146" s="25" t="s">
        <v>131</v>
      </c>
      <c r="B146" s="25" t="s">
        <v>139</v>
      </c>
      <c r="C146" s="22">
        <v>0.8</v>
      </c>
      <c r="D146" s="28">
        <v>3111.59</v>
      </c>
      <c r="E146" s="28">
        <v>3343.75</v>
      </c>
      <c r="F146" s="28">
        <v>3492.24</v>
      </c>
      <c r="G146" s="28">
        <v>3924.66</v>
      </c>
      <c r="H146" s="29">
        <v>4178.1899999999996</v>
      </c>
      <c r="I146" s="28">
        <v>4471.8599999999997</v>
      </c>
      <c r="J146" s="872"/>
      <c r="K146" s="872"/>
      <c r="L146" s="872"/>
      <c r="M146" s="872"/>
      <c r="N146" s="872"/>
      <c r="O146" s="872"/>
      <c r="P146" s="872"/>
      <c r="Q146" s="872"/>
      <c r="R146"/>
      <c r="S146"/>
      <c r="T146"/>
      <c r="U146"/>
      <c r="V146"/>
      <c r="W146"/>
      <c r="X146"/>
      <c r="AA146"/>
      <c r="AB146"/>
      <c r="AC146"/>
      <c r="AD146"/>
      <c r="AE146"/>
      <c r="AF146"/>
      <c r="AG146"/>
      <c r="AH146"/>
      <c r="AI146"/>
    </row>
    <row r="147" spans="1:35">
      <c r="A147" s="25" t="s">
        <v>131</v>
      </c>
      <c r="B147" s="25" t="s">
        <v>67</v>
      </c>
      <c r="C147" s="22">
        <v>0.8</v>
      </c>
      <c r="D147" s="28">
        <v>3111.59</v>
      </c>
      <c r="E147" s="28">
        <v>3343.75</v>
      </c>
      <c r="F147" s="28">
        <v>3343.75</v>
      </c>
      <c r="G147" s="28">
        <v>3492.24</v>
      </c>
      <c r="H147" s="29">
        <v>3492.24</v>
      </c>
      <c r="I147" s="28">
        <v>3924.66</v>
      </c>
      <c r="J147" s="872"/>
      <c r="K147" s="872"/>
      <c r="L147" s="872"/>
      <c r="M147" s="872"/>
      <c r="N147" s="872"/>
      <c r="O147" s="872"/>
      <c r="P147" s="872"/>
      <c r="Q147" s="872"/>
      <c r="R147"/>
      <c r="S147"/>
      <c r="T147"/>
      <c r="U147"/>
      <c r="V147"/>
      <c r="W147" s="25"/>
      <c r="X147" s="25"/>
      <c r="AA147"/>
      <c r="AB147"/>
      <c r="AC147"/>
      <c r="AD147"/>
      <c r="AE147"/>
      <c r="AF147"/>
      <c r="AG147"/>
      <c r="AH147"/>
      <c r="AI147"/>
    </row>
    <row r="148" spans="1:35">
      <c r="A148" s="25" t="s">
        <v>131</v>
      </c>
      <c r="B148" s="25" t="s">
        <v>66</v>
      </c>
      <c r="C148" s="22">
        <v>0.8</v>
      </c>
      <c r="D148" s="28">
        <v>2846.97</v>
      </c>
      <c r="E148" s="28">
        <v>3037.13</v>
      </c>
      <c r="F148" s="28">
        <v>3343.75</v>
      </c>
      <c r="G148" s="28">
        <v>3492.24</v>
      </c>
      <c r="H148" s="29">
        <v>3492.24</v>
      </c>
      <c r="I148" s="28">
        <v>3924.66</v>
      </c>
      <c r="J148" s="872"/>
      <c r="K148" s="872"/>
      <c r="L148" s="872"/>
      <c r="M148" s="872"/>
      <c r="N148" s="872"/>
      <c r="O148" s="872"/>
      <c r="P148" s="872"/>
      <c r="Q148" s="872"/>
      <c r="R148"/>
      <c r="S148"/>
      <c r="T148"/>
      <c r="U148"/>
      <c r="V148" s="25"/>
      <c r="W148" s="25"/>
      <c r="X148" s="25"/>
      <c r="AA148"/>
      <c r="AB148"/>
      <c r="AC148"/>
      <c r="AD148"/>
      <c r="AE148"/>
      <c r="AF148"/>
      <c r="AG148"/>
      <c r="AH148"/>
      <c r="AI148"/>
    </row>
    <row r="149" spans="1:35">
      <c r="A149" s="25" t="s">
        <v>131</v>
      </c>
      <c r="B149" s="25" t="s">
        <v>65</v>
      </c>
      <c r="C149" s="22">
        <v>0.9</v>
      </c>
      <c r="D149" s="28">
        <v>3042.97</v>
      </c>
      <c r="E149" s="28">
        <v>3042.97</v>
      </c>
      <c r="F149" s="28">
        <v>3188.81</v>
      </c>
      <c r="G149" s="28">
        <v>3375.79</v>
      </c>
      <c r="H149" s="29">
        <v>3528.95</v>
      </c>
      <c r="I149" s="28">
        <v>3741.53</v>
      </c>
      <c r="J149" s="872"/>
      <c r="K149" s="872"/>
      <c r="L149" s="872"/>
      <c r="M149" s="872"/>
      <c r="N149" s="872"/>
      <c r="O149" s="872"/>
      <c r="P149" s="872"/>
      <c r="Q149" s="872"/>
      <c r="R149" s="6"/>
      <c r="S149" s="6"/>
      <c r="T149" s="6"/>
      <c r="U149"/>
      <c r="V149" s="25"/>
      <c r="W149" s="25"/>
      <c r="X149" s="25"/>
      <c r="AA149"/>
      <c r="AB149"/>
      <c r="AC149"/>
      <c r="AD149"/>
      <c r="AE149"/>
      <c r="AF149"/>
      <c r="AG149"/>
      <c r="AH149"/>
      <c r="AI149"/>
    </row>
    <row r="150" spans="1:35">
      <c r="A150" s="25" t="s">
        <v>131</v>
      </c>
      <c r="B150" s="25" t="s">
        <v>140</v>
      </c>
      <c r="C150" s="22">
        <v>0.9</v>
      </c>
      <c r="D150" s="28">
        <v>2846.97</v>
      </c>
      <c r="E150" s="28">
        <v>3037.13</v>
      </c>
      <c r="F150" s="28">
        <v>3170.17</v>
      </c>
      <c r="G150" s="28">
        <v>3303.76</v>
      </c>
      <c r="H150" s="29">
        <v>3448.12</v>
      </c>
      <c r="I150" s="28">
        <v>3518.41</v>
      </c>
      <c r="J150" s="872"/>
      <c r="K150" s="872"/>
      <c r="L150" s="872"/>
      <c r="M150" s="872"/>
      <c r="N150" s="872"/>
      <c r="O150" s="872"/>
      <c r="P150" s="872"/>
      <c r="Q150" s="872"/>
      <c r="R150" s="6"/>
      <c r="S150" s="6"/>
      <c r="T150" s="6"/>
      <c r="U150"/>
      <c r="V150" s="25"/>
      <c r="W150" s="25"/>
      <c r="X150" s="25"/>
      <c r="AA150"/>
      <c r="AB150"/>
      <c r="AC150"/>
      <c r="AD150"/>
      <c r="AE150"/>
      <c r="AF150"/>
      <c r="AG150"/>
      <c r="AH150"/>
      <c r="AI150"/>
    </row>
    <row r="151" spans="1:35">
      <c r="A151" s="25" t="s">
        <v>131</v>
      </c>
      <c r="B151" s="25" t="s">
        <v>141</v>
      </c>
      <c r="C151" s="22">
        <v>0.9</v>
      </c>
      <c r="D151" s="28">
        <v>2625.04</v>
      </c>
      <c r="E151" s="28">
        <v>2805.33</v>
      </c>
      <c r="F151" s="28">
        <v>3050.97</v>
      </c>
      <c r="G151" s="28">
        <v>3303.76</v>
      </c>
      <c r="H151" s="29">
        <v>3448.12</v>
      </c>
      <c r="I151" s="28">
        <v>3518.41</v>
      </c>
      <c r="J151" s="872"/>
      <c r="K151" s="872"/>
      <c r="L151" s="872"/>
      <c r="M151" s="872"/>
      <c r="N151" s="872"/>
      <c r="O151" s="872"/>
      <c r="P151" s="872"/>
      <c r="Q151" s="872"/>
      <c r="R151" s="6"/>
      <c r="S151" s="6"/>
      <c r="T151" s="6"/>
      <c r="U151"/>
      <c r="V151" s="25"/>
      <c r="W151" s="25"/>
      <c r="X151" s="25"/>
      <c r="AA151"/>
      <c r="AB151"/>
      <c r="AC151"/>
      <c r="AD151"/>
      <c r="AE151"/>
      <c r="AF151"/>
      <c r="AG151"/>
      <c r="AH151"/>
      <c r="AI151"/>
    </row>
    <row r="152" spans="1:35">
      <c r="A152" s="25" t="s">
        <v>131</v>
      </c>
      <c r="B152" s="25" t="s">
        <v>68</v>
      </c>
      <c r="C152" s="22">
        <v>0.9</v>
      </c>
      <c r="D152" s="28">
        <v>2625.04</v>
      </c>
      <c r="E152" s="28">
        <v>2805.33</v>
      </c>
      <c r="F152" s="28">
        <v>2931.77</v>
      </c>
      <c r="G152" s="28">
        <v>3303.76</v>
      </c>
      <c r="H152" s="29">
        <v>3448.12</v>
      </c>
      <c r="I152" s="28">
        <v>3518.41</v>
      </c>
      <c r="J152" s="872"/>
      <c r="K152" s="872"/>
      <c r="L152" s="872"/>
      <c r="M152" s="872"/>
      <c r="N152" s="872"/>
      <c r="O152" s="872"/>
      <c r="P152" s="872"/>
      <c r="Q152" s="872"/>
      <c r="R152" s="6"/>
      <c r="S152" s="6"/>
      <c r="T152" s="6"/>
      <c r="U152"/>
      <c r="V152" s="25"/>
      <c r="W152" s="25"/>
      <c r="X152" s="25"/>
      <c r="AA152"/>
      <c r="AB152"/>
      <c r="AC152"/>
      <c r="AD152"/>
      <c r="AE152"/>
      <c r="AF152"/>
      <c r="AG152"/>
      <c r="AH152"/>
      <c r="AI152"/>
    </row>
    <row r="153" spans="1:35">
      <c r="A153" s="25" t="s">
        <v>131</v>
      </c>
      <c r="B153" s="25" t="s">
        <v>142</v>
      </c>
      <c r="C153" s="22">
        <v>0.9</v>
      </c>
      <c r="D153" s="28">
        <v>2625.04</v>
      </c>
      <c r="E153" s="28">
        <v>2805.33</v>
      </c>
      <c r="F153" s="28">
        <v>2931.77</v>
      </c>
      <c r="G153" s="28">
        <v>3056.89</v>
      </c>
      <c r="H153" s="29">
        <v>3180.66</v>
      </c>
      <c r="I153" s="28">
        <v>3244.77</v>
      </c>
      <c r="J153" s="872"/>
      <c r="K153" s="872"/>
      <c r="L153" s="872"/>
      <c r="M153" s="872"/>
      <c r="N153" s="872"/>
      <c r="O153" s="872"/>
      <c r="P153" s="872"/>
      <c r="Q153" s="872"/>
      <c r="R153" s="6"/>
      <c r="S153"/>
      <c r="T153"/>
      <c r="U153"/>
      <c r="V153" s="25"/>
      <c r="W153" s="25"/>
      <c r="X153" s="25"/>
      <c r="AA153"/>
      <c r="AB153"/>
      <c r="AC153"/>
      <c r="AD153"/>
      <c r="AE153"/>
      <c r="AF153"/>
      <c r="AG153"/>
      <c r="AH153"/>
      <c r="AI153"/>
    </row>
    <row r="154" spans="1:35">
      <c r="A154" s="25" t="s">
        <v>131</v>
      </c>
      <c r="B154" s="25" t="s">
        <v>143</v>
      </c>
      <c r="C154" s="22">
        <v>0.9</v>
      </c>
      <c r="D154" s="28">
        <v>2520.25</v>
      </c>
      <c r="E154" s="28">
        <v>2695.13</v>
      </c>
      <c r="F154" s="28">
        <v>2872.52</v>
      </c>
      <c r="G154" s="28">
        <v>3056.89</v>
      </c>
      <c r="H154" s="29">
        <v>3180.66</v>
      </c>
      <c r="I154" s="28">
        <v>3244.77</v>
      </c>
      <c r="J154" s="872"/>
      <c r="K154" s="872"/>
      <c r="L154" s="872"/>
      <c r="M154" s="872"/>
      <c r="N154" s="872"/>
      <c r="O154" s="872"/>
      <c r="P154" s="872"/>
      <c r="Q154" s="872"/>
      <c r="R154" s="6"/>
      <c r="S154"/>
      <c r="T154"/>
      <c r="U154" s="25"/>
      <c r="V154" s="25"/>
      <c r="W154" s="25"/>
      <c r="X154" s="25"/>
      <c r="AA154"/>
      <c r="AB154"/>
      <c r="AC154"/>
      <c r="AD154"/>
      <c r="AE154"/>
      <c r="AF154"/>
      <c r="AG154"/>
      <c r="AH154"/>
      <c r="AI154"/>
    </row>
    <row r="155" spans="1:35">
      <c r="A155" s="25" t="s">
        <v>131</v>
      </c>
      <c r="B155" s="25" t="s">
        <v>144</v>
      </c>
      <c r="C155" s="22">
        <v>0.9</v>
      </c>
      <c r="D155" s="28">
        <v>2520.25</v>
      </c>
      <c r="E155" s="28">
        <v>2695.13</v>
      </c>
      <c r="F155" s="28">
        <v>2813.26</v>
      </c>
      <c r="G155" s="28">
        <v>3056.89</v>
      </c>
      <c r="H155" s="29">
        <v>3180.66</v>
      </c>
      <c r="I155" s="28">
        <v>3244.77</v>
      </c>
      <c r="J155" s="872"/>
      <c r="K155" s="872"/>
      <c r="L155" s="872"/>
      <c r="M155" s="872"/>
      <c r="N155" s="872"/>
      <c r="O155" s="872"/>
      <c r="P155" s="872"/>
      <c r="Q155" s="872"/>
      <c r="R155" s="6"/>
      <c r="S155"/>
      <c r="T155"/>
      <c r="U155" s="25"/>
      <c r="V155" s="25"/>
      <c r="W155" s="25"/>
      <c r="X155" s="25"/>
      <c r="AA155"/>
      <c r="AB155"/>
      <c r="AC155"/>
      <c r="AD155"/>
      <c r="AE155"/>
      <c r="AF155"/>
      <c r="AG155"/>
      <c r="AH155"/>
      <c r="AI155"/>
    </row>
    <row r="156" spans="1:35">
      <c r="A156" s="25" t="s">
        <v>131</v>
      </c>
      <c r="B156" s="25" t="s">
        <v>145</v>
      </c>
      <c r="C156" s="22">
        <v>0.9</v>
      </c>
      <c r="D156" s="28">
        <v>2520.25</v>
      </c>
      <c r="E156" s="28">
        <v>2695.13</v>
      </c>
      <c r="F156" s="28">
        <v>2813.26</v>
      </c>
      <c r="G156" s="28">
        <v>2938.37</v>
      </c>
      <c r="H156" s="29">
        <v>3054.61</v>
      </c>
      <c r="I156" s="28">
        <v>3114.77</v>
      </c>
      <c r="J156" s="872"/>
      <c r="K156" s="872"/>
      <c r="L156" s="872"/>
      <c r="M156" s="872"/>
      <c r="N156" s="872"/>
      <c r="O156" s="872"/>
      <c r="P156" s="872"/>
      <c r="Q156" s="872"/>
      <c r="R156"/>
      <c r="S156"/>
      <c r="T156"/>
      <c r="U156" s="25"/>
      <c r="V156" s="25"/>
      <c r="W156" s="25"/>
      <c r="X156" s="25"/>
      <c r="AA156"/>
      <c r="AB156"/>
      <c r="AC156"/>
      <c r="AD156"/>
      <c r="AE156"/>
      <c r="AF156"/>
      <c r="AG156"/>
      <c r="AH156"/>
      <c r="AI156"/>
    </row>
    <row r="157" spans="1:35">
      <c r="A157" s="25" t="s">
        <v>131</v>
      </c>
      <c r="B157" s="25" t="s">
        <v>146</v>
      </c>
      <c r="C157" s="22">
        <v>0.9</v>
      </c>
      <c r="D157" s="28">
        <v>2366.0700000000002</v>
      </c>
      <c r="E157" s="28">
        <v>2556.4299999999998</v>
      </c>
      <c r="F157" s="28">
        <v>2708</v>
      </c>
      <c r="G157" s="28">
        <v>2938.37</v>
      </c>
      <c r="H157" s="29">
        <v>3054.61</v>
      </c>
      <c r="I157" s="28">
        <v>3114.77</v>
      </c>
      <c r="J157" s="872"/>
      <c r="K157" s="872"/>
      <c r="L157" s="872"/>
      <c r="M157" s="872"/>
      <c r="N157" s="872"/>
      <c r="O157" s="872"/>
      <c r="P157" s="872"/>
      <c r="Q157" s="872"/>
      <c r="R157"/>
      <c r="S157"/>
      <c r="T157"/>
      <c r="U157" s="25"/>
      <c r="V157" s="25"/>
      <c r="W157" s="25"/>
      <c r="X157" s="25"/>
      <c r="AA157"/>
      <c r="AB157"/>
      <c r="AC157"/>
      <c r="AD157"/>
      <c r="AE157"/>
      <c r="AF157"/>
      <c r="AG157"/>
      <c r="AH157"/>
      <c r="AI157"/>
    </row>
    <row r="158" spans="1:35">
      <c r="A158" s="25" t="s">
        <v>131</v>
      </c>
      <c r="B158" s="25" t="s">
        <v>147</v>
      </c>
      <c r="C158" s="22">
        <v>0.9</v>
      </c>
      <c r="D158" s="28">
        <v>2366.0700000000002</v>
      </c>
      <c r="E158" s="28">
        <v>2556.4299999999998</v>
      </c>
      <c r="F158" s="28">
        <v>2602.73</v>
      </c>
      <c r="G158" s="28">
        <v>2708.62</v>
      </c>
      <c r="H158" s="29">
        <v>2788.05</v>
      </c>
      <c r="I158" s="28">
        <v>2860.85</v>
      </c>
      <c r="J158" s="872"/>
      <c r="K158" s="872"/>
      <c r="L158" s="872"/>
      <c r="M158" s="872"/>
      <c r="N158" s="872"/>
      <c r="O158" s="872"/>
      <c r="P158" s="872"/>
      <c r="Q158" s="872"/>
      <c r="R158"/>
      <c r="S158"/>
      <c r="T158"/>
      <c r="U158" s="25"/>
      <c r="V158" s="25"/>
      <c r="W158" s="25"/>
      <c r="X158" s="25"/>
      <c r="AA158"/>
      <c r="AB158"/>
      <c r="AC158"/>
      <c r="AD158"/>
      <c r="AE158"/>
      <c r="AF158"/>
      <c r="AG158"/>
      <c r="AH158"/>
      <c r="AI158"/>
    </row>
    <row r="159" spans="1:35" ht="23.45" customHeight="1">
      <c r="A159" s="25" t="s">
        <v>131</v>
      </c>
      <c r="B159" s="25" t="s">
        <v>148</v>
      </c>
      <c r="C159" s="22">
        <v>0.9</v>
      </c>
      <c r="D159" s="28">
        <v>2193.48</v>
      </c>
      <c r="E159" s="28">
        <v>2386.11</v>
      </c>
      <c r="F159" s="28">
        <v>2432.8000000000002</v>
      </c>
      <c r="G159" s="28">
        <v>2499.44</v>
      </c>
      <c r="H159" s="29">
        <v>2645.98</v>
      </c>
      <c r="I159" s="28">
        <v>2799.23</v>
      </c>
      <c r="J159" s="872"/>
      <c r="K159" s="872"/>
      <c r="L159" s="872"/>
      <c r="M159" s="872"/>
      <c r="N159" s="872"/>
      <c r="O159" s="872"/>
      <c r="P159" s="872"/>
      <c r="Q159" s="872"/>
      <c r="R159"/>
      <c r="S159"/>
      <c r="T159"/>
      <c r="U159" s="25"/>
      <c r="V159" s="25"/>
      <c r="W159" s="25"/>
      <c r="X159" s="25"/>
      <c r="AA159"/>
      <c r="AB159"/>
      <c r="AC159"/>
      <c r="AD159"/>
      <c r="AE159"/>
      <c r="AF159"/>
      <c r="AG159"/>
      <c r="AH159"/>
      <c r="AI159"/>
    </row>
    <row r="160" spans="1:35">
      <c r="A160" s="25" t="s">
        <v>131</v>
      </c>
      <c r="B160" s="25" t="s">
        <v>149</v>
      </c>
      <c r="C160" s="22">
        <v>0.9</v>
      </c>
      <c r="D160" s="28"/>
      <c r="E160" s="28">
        <v>1971.82</v>
      </c>
      <c r="F160" s="28">
        <v>2004.42</v>
      </c>
      <c r="G160" s="28">
        <v>2045.2</v>
      </c>
      <c r="H160" s="29">
        <v>2083.2199999999998</v>
      </c>
      <c r="I160" s="28">
        <v>2181</v>
      </c>
      <c r="J160" s="872"/>
      <c r="K160" s="872"/>
      <c r="L160" s="872"/>
      <c r="M160" s="872"/>
      <c r="N160" s="872"/>
      <c r="O160" s="872"/>
      <c r="P160" s="872"/>
      <c r="Q160" s="872"/>
      <c r="R160"/>
      <c r="S160"/>
      <c r="T160"/>
      <c r="U160" s="25"/>
      <c r="V160" s="25"/>
      <c r="W160" s="25"/>
      <c r="X160" s="25"/>
      <c r="AA160"/>
      <c r="AB160"/>
      <c r="AC160"/>
      <c r="AD160"/>
      <c r="AE160"/>
      <c r="AF160"/>
      <c r="AG160"/>
      <c r="AH160"/>
      <c r="AI160"/>
    </row>
    <row r="161" spans="1:35">
      <c r="A161" s="25" t="s">
        <v>131</v>
      </c>
      <c r="B161" s="25" t="s">
        <v>151</v>
      </c>
      <c r="C161" s="22">
        <v>0.6</v>
      </c>
      <c r="D161" s="28">
        <v>3950.67</v>
      </c>
      <c r="E161" s="28">
        <v>4056.35</v>
      </c>
      <c r="F161" s="28">
        <v>4579.7700000000004</v>
      </c>
      <c r="G161" s="28">
        <v>4972.3100000000004</v>
      </c>
      <c r="H161" s="29">
        <v>5561.14</v>
      </c>
      <c r="I161" s="28">
        <v>5920.98</v>
      </c>
      <c r="J161" s="872"/>
      <c r="K161" s="872"/>
      <c r="L161" s="872"/>
      <c r="M161" s="872"/>
      <c r="N161" s="872"/>
      <c r="O161" s="872"/>
      <c r="P161" s="872"/>
      <c r="Q161" s="872"/>
      <c r="R161"/>
      <c r="S161"/>
      <c r="T161"/>
      <c r="U161" s="25"/>
      <c r="V161" s="25"/>
      <c r="W161" s="25"/>
      <c r="X161" s="25"/>
      <c r="AA161"/>
      <c r="AB161"/>
      <c r="AC161"/>
      <c r="AD161"/>
      <c r="AE161"/>
      <c r="AF161"/>
      <c r="AG161"/>
      <c r="AH161"/>
      <c r="AI161"/>
    </row>
    <row r="162" spans="1:35">
      <c r="A162" s="25" t="s">
        <v>131</v>
      </c>
      <c r="B162" s="25" t="s">
        <v>152</v>
      </c>
      <c r="C162" s="22">
        <v>0.6</v>
      </c>
      <c r="D162" s="28">
        <v>3626.19</v>
      </c>
      <c r="E162" s="28">
        <v>3892.79</v>
      </c>
      <c r="F162" s="28">
        <v>4318.0600000000004</v>
      </c>
      <c r="G162" s="28">
        <v>4579.7700000000004</v>
      </c>
      <c r="H162" s="29">
        <v>5103.17</v>
      </c>
      <c r="I162" s="28">
        <v>5410.66</v>
      </c>
      <c r="J162" s="872"/>
      <c r="K162" s="872"/>
      <c r="L162" s="872"/>
      <c r="M162" s="872"/>
      <c r="N162" s="872"/>
      <c r="O162" s="872"/>
      <c r="P162" s="872"/>
      <c r="Q162" s="872"/>
      <c r="R162"/>
      <c r="S162"/>
      <c r="T162"/>
      <c r="U162" s="25"/>
      <c r="V162" s="25"/>
      <c r="W162" s="25"/>
      <c r="X162" s="25"/>
      <c r="AA162"/>
      <c r="AB162"/>
      <c r="AC162"/>
      <c r="AD162"/>
      <c r="AE162"/>
      <c r="AF162"/>
      <c r="AG162"/>
      <c r="AH162"/>
      <c r="AI162"/>
    </row>
    <row r="163" spans="1:35">
      <c r="A163" s="25" t="s">
        <v>131</v>
      </c>
      <c r="B163" s="25" t="s">
        <v>153</v>
      </c>
      <c r="C163" s="22">
        <v>0.6</v>
      </c>
      <c r="D163" s="28">
        <v>3545.58</v>
      </c>
      <c r="E163" s="28">
        <v>3807.74</v>
      </c>
      <c r="F163" s="28">
        <v>4095.62</v>
      </c>
      <c r="G163" s="28">
        <v>4448.91</v>
      </c>
      <c r="H163" s="29">
        <v>4841.46</v>
      </c>
      <c r="I163" s="28">
        <v>5076.99</v>
      </c>
      <c r="J163" s="872"/>
      <c r="K163" s="872"/>
      <c r="L163" s="872"/>
      <c r="M163" s="872"/>
      <c r="N163" s="872"/>
      <c r="O163" s="872"/>
      <c r="P163" s="872"/>
      <c r="Q163" s="872"/>
      <c r="R163" s="25"/>
      <c r="S163" s="25"/>
      <c r="T163" s="25"/>
      <c r="U163" s="25"/>
      <c r="V163" s="25"/>
      <c r="W163" s="25"/>
      <c r="X163" s="25"/>
      <c r="AA163"/>
      <c r="AB163"/>
      <c r="AC163"/>
      <c r="AD163"/>
      <c r="AE163"/>
      <c r="AF163"/>
      <c r="AG163"/>
      <c r="AH163"/>
      <c r="AI163"/>
    </row>
    <row r="164" spans="1:35">
      <c r="A164" s="25" t="s">
        <v>131</v>
      </c>
      <c r="B164" s="25" t="s">
        <v>154</v>
      </c>
      <c r="C164" s="22">
        <v>0.6</v>
      </c>
      <c r="D164" s="28">
        <v>3409.45</v>
      </c>
      <c r="E164" s="28">
        <v>3663.8</v>
      </c>
      <c r="F164" s="28">
        <v>3925.51</v>
      </c>
      <c r="G164" s="28">
        <v>4226.47</v>
      </c>
      <c r="H164" s="29">
        <v>4710.63</v>
      </c>
      <c r="I164" s="28">
        <v>4919.96</v>
      </c>
      <c r="J164" s="872"/>
      <c r="K164" s="872"/>
      <c r="L164" s="872"/>
      <c r="M164" s="872"/>
      <c r="N164" s="872"/>
      <c r="O164" s="872"/>
      <c r="P164" s="872"/>
      <c r="Q164" s="872"/>
      <c r="R164" s="25"/>
      <c r="S164" s="25"/>
      <c r="T164" s="25"/>
      <c r="U164" s="25"/>
      <c r="V164" s="25"/>
      <c r="W164" s="25"/>
      <c r="X164" s="25"/>
      <c r="AA164"/>
      <c r="AB164"/>
      <c r="AC164"/>
      <c r="AD164"/>
      <c r="AE164"/>
      <c r="AF164"/>
      <c r="AG164"/>
      <c r="AH164"/>
      <c r="AI164"/>
    </row>
    <row r="165" spans="1:35">
      <c r="A165" s="25" t="s">
        <v>131</v>
      </c>
      <c r="B165" s="25" t="s">
        <v>155</v>
      </c>
      <c r="C165" s="22">
        <v>0.6</v>
      </c>
      <c r="D165" s="28">
        <v>3374.09</v>
      </c>
      <c r="E165" s="28">
        <v>3625.34</v>
      </c>
      <c r="F165" s="28">
        <v>3917.17</v>
      </c>
      <c r="G165" s="28">
        <v>4213.1000000000004</v>
      </c>
      <c r="H165" s="29">
        <v>4540.25</v>
      </c>
      <c r="I165" s="28">
        <v>4769.22</v>
      </c>
      <c r="J165" s="872"/>
      <c r="K165" s="872"/>
      <c r="L165" s="872"/>
      <c r="M165" s="872"/>
      <c r="N165" s="872"/>
      <c r="O165" s="872"/>
      <c r="P165" s="872"/>
      <c r="Q165" s="872"/>
      <c r="R165" s="25"/>
      <c r="S165" s="25"/>
      <c r="T165" s="25"/>
      <c r="U165" s="25"/>
      <c r="V165" s="25"/>
      <c r="W165"/>
      <c r="X165"/>
      <c r="AA165"/>
      <c r="AB165"/>
      <c r="AC165"/>
      <c r="AD165"/>
      <c r="AE165"/>
      <c r="AF165"/>
      <c r="AG165"/>
      <c r="AH165"/>
      <c r="AI165"/>
    </row>
    <row r="166" spans="1:35">
      <c r="A166" s="25" t="s">
        <v>131</v>
      </c>
      <c r="B166" s="25" t="s">
        <v>156</v>
      </c>
      <c r="C166" s="22">
        <v>0.6</v>
      </c>
      <c r="D166" s="28">
        <v>3290.41</v>
      </c>
      <c r="E166" s="28">
        <v>3534</v>
      </c>
      <c r="F166" s="28">
        <v>3860.09</v>
      </c>
      <c r="G166" s="28">
        <v>4121.78</v>
      </c>
      <c r="H166" s="29">
        <v>4448.91</v>
      </c>
      <c r="I166" s="28">
        <v>4612.45</v>
      </c>
      <c r="J166" s="872"/>
      <c r="K166" s="872"/>
      <c r="L166" s="872"/>
      <c r="M166" s="872"/>
      <c r="N166" s="872"/>
      <c r="O166" s="872"/>
      <c r="P166" s="872"/>
      <c r="Q166" s="872"/>
      <c r="R166" s="25"/>
      <c r="S166" s="25"/>
      <c r="T166" s="25"/>
      <c r="U166" s="25"/>
      <c r="V166"/>
      <c r="W166"/>
      <c r="X166"/>
      <c r="AA166"/>
      <c r="AB166"/>
      <c r="AC166"/>
      <c r="AD166"/>
      <c r="AE166"/>
      <c r="AF166"/>
      <c r="AG166"/>
      <c r="AH166"/>
      <c r="AI166"/>
    </row>
    <row r="167" spans="1:35">
      <c r="A167" s="25" t="s">
        <v>131</v>
      </c>
      <c r="B167" s="25" t="s">
        <v>157</v>
      </c>
      <c r="C167" s="22">
        <v>0.6</v>
      </c>
      <c r="D167" s="28">
        <v>3279.29</v>
      </c>
      <c r="E167" s="28">
        <v>3523.15</v>
      </c>
      <c r="F167" s="28">
        <v>3836.8</v>
      </c>
      <c r="G167" s="28">
        <v>4111.58</v>
      </c>
      <c r="H167" s="29">
        <v>4451.8</v>
      </c>
      <c r="I167" s="28">
        <v>4595.75</v>
      </c>
      <c r="J167" s="872"/>
      <c r="K167" s="872"/>
      <c r="L167" s="872"/>
      <c r="M167" s="872"/>
      <c r="N167" s="872"/>
      <c r="O167" s="872"/>
      <c r="P167" s="872"/>
      <c r="Q167" s="872"/>
      <c r="R167" s="25"/>
      <c r="S167" s="25"/>
      <c r="T167" s="25"/>
      <c r="U167" s="25"/>
      <c r="V167"/>
      <c r="W167"/>
      <c r="X167"/>
      <c r="AA167"/>
      <c r="AB167"/>
      <c r="AC167"/>
      <c r="AD167"/>
      <c r="AE167"/>
      <c r="AF167"/>
      <c r="AG167"/>
      <c r="AH167"/>
      <c r="AI167"/>
    </row>
    <row r="168" spans="1:35">
      <c r="A168" s="25" t="s">
        <v>131</v>
      </c>
      <c r="B168" s="25" t="s">
        <v>158</v>
      </c>
      <c r="C168" s="22">
        <v>0.8</v>
      </c>
      <c r="D168" s="28">
        <v>3232.69</v>
      </c>
      <c r="E168" s="28">
        <v>3472.06</v>
      </c>
      <c r="F168" s="28">
        <v>3640.76</v>
      </c>
      <c r="G168" s="28">
        <v>4059.98</v>
      </c>
      <c r="H168" s="29">
        <v>4387.1000000000004</v>
      </c>
      <c r="I168" s="28">
        <v>4583.37</v>
      </c>
      <c r="J168" s="872"/>
      <c r="K168" s="872"/>
      <c r="L168" s="872"/>
      <c r="M168" s="872"/>
      <c r="N168" s="872"/>
      <c r="O168" s="872"/>
      <c r="P168" s="872"/>
      <c r="Q168" s="872"/>
      <c r="R168" s="25"/>
      <c r="S168" s="25"/>
      <c r="T168" s="25"/>
      <c r="U168" s="25"/>
      <c r="V168"/>
      <c r="W168"/>
      <c r="X168"/>
      <c r="AA168"/>
      <c r="AB168"/>
      <c r="AC168"/>
      <c r="AD168"/>
      <c r="AE168"/>
      <c r="AF168"/>
      <c r="AG168"/>
      <c r="AH168"/>
      <c r="AI168"/>
    </row>
    <row r="169" spans="1:35">
      <c r="A169" s="25" t="s">
        <v>131</v>
      </c>
      <c r="B169" s="25" t="s">
        <v>159</v>
      </c>
      <c r="C169" s="22">
        <v>0.8</v>
      </c>
      <c r="D169" s="28">
        <v>3171.12</v>
      </c>
      <c r="E169" s="28">
        <v>3405.05</v>
      </c>
      <c r="F169" s="28">
        <v>3572.69</v>
      </c>
      <c r="G169" s="28">
        <v>3990.94</v>
      </c>
      <c r="H169" s="29">
        <v>4318.0600000000004</v>
      </c>
      <c r="I169" s="28">
        <v>4514.32</v>
      </c>
      <c r="J169" s="872"/>
      <c r="K169" s="872"/>
      <c r="L169" s="872"/>
      <c r="M169" s="872"/>
      <c r="N169" s="872"/>
      <c r="O169" s="872"/>
      <c r="P169" s="872"/>
      <c r="Q169" s="872"/>
      <c r="R169" s="25"/>
      <c r="S169" s="25"/>
      <c r="T169" s="25"/>
      <c r="U169" s="25"/>
      <c r="V169"/>
      <c r="W169"/>
      <c r="X169"/>
      <c r="AA169"/>
      <c r="AB169"/>
      <c r="AC169"/>
      <c r="AD169"/>
      <c r="AE169"/>
      <c r="AF169"/>
      <c r="AG169"/>
      <c r="AH169"/>
      <c r="AI169"/>
    </row>
    <row r="170" spans="1:35">
      <c r="A170" s="25" t="s">
        <v>131</v>
      </c>
      <c r="B170" s="25" t="s">
        <v>160</v>
      </c>
      <c r="C170" s="22">
        <v>0.8</v>
      </c>
      <c r="D170" s="28">
        <v>2930.06</v>
      </c>
      <c r="E170" s="28">
        <v>3141.33</v>
      </c>
      <c r="F170" s="28">
        <v>3390.73</v>
      </c>
      <c r="G170" s="28">
        <v>3760.25</v>
      </c>
      <c r="H170" s="29">
        <v>4102.09</v>
      </c>
      <c r="I170" s="28">
        <v>4364.13</v>
      </c>
      <c r="J170" s="872"/>
      <c r="K170" s="872"/>
      <c r="L170" s="872"/>
      <c r="M170" s="872"/>
      <c r="N170" s="872"/>
      <c r="O170" s="872"/>
      <c r="P170" s="872"/>
      <c r="Q170" s="872"/>
      <c r="R170" s="25"/>
      <c r="S170" s="25"/>
      <c r="T170" s="25"/>
      <c r="U170" s="25"/>
      <c r="V170"/>
      <c r="W170"/>
      <c r="X170"/>
      <c r="AA170"/>
      <c r="AB170"/>
      <c r="AC170"/>
      <c r="AD170"/>
      <c r="AE170"/>
      <c r="AF170"/>
      <c r="AG170"/>
      <c r="AH170"/>
      <c r="AI170"/>
    </row>
    <row r="171" spans="1:35">
      <c r="A171" s="25" t="s">
        <v>131</v>
      </c>
      <c r="B171" s="25" t="s">
        <v>161</v>
      </c>
      <c r="C171" s="22">
        <v>0.8</v>
      </c>
      <c r="D171" s="28">
        <v>2930.06</v>
      </c>
      <c r="E171" s="28">
        <v>3141.33</v>
      </c>
      <c r="F171" s="28">
        <v>3390.73</v>
      </c>
      <c r="G171" s="28">
        <v>3760.25</v>
      </c>
      <c r="H171" s="29">
        <v>4102.09</v>
      </c>
      <c r="I171" s="28">
        <v>4364.13</v>
      </c>
      <c r="J171" s="872"/>
      <c r="K171" s="872"/>
      <c r="L171" s="872"/>
      <c r="M171" s="872"/>
      <c r="N171" s="872"/>
      <c r="O171" s="872"/>
      <c r="P171" s="872"/>
      <c r="Q171" s="872"/>
      <c r="R171" s="25"/>
      <c r="S171" s="25"/>
      <c r="T171" s="25"/>
      <c r="U171" s="25"/>
      <c r="V171"/>
      <c r="W171"/>
      <c r="X171"/>
      <c r="AA171"/>
      <c r="AB171"/>
      <c r="AC171"/>
      <c r="AD171"/>
      <c r="AE171"/>
      <c r="AF171"/>
      <c r="AG171"/>
      <c r="AH171"/>
      <c r="AI171"/>
    </row>
    <row r="172" spans="1:35" ht="24.6" customHeight="1">
      <c r="A172" s="25" t="s">
        <v>131</v>
      </c>
      <c r="B172" s="25" t="s">
        <v>162</v>
      </c>
      <c r="C172" s="22">
        <v>0.9</v>
      </c>
      <c r="D172" s="28">
        <v>2867.92</v>
      </c>
      <c r="E172" s="28">
        <v>3074.18</v>
      </c>
      <c r="F172" s="28">
        <v>3287.75</v>
      </c>
      <c r="G172" s="28">
        <v>3494.5</v>
      </c>
      <c r="H172" s="29">
        <v>3696.7</v>
      </c>
      <c r="I172" s="28">
        <v>3905.61</v>
      </c>
      <c r="J172" s="872"/>
      <c r="K172" s="872"/>
      <c r="L172" s="872"/>
      <c r="M172" s="872"/>
      <c r="N172" s="872"/>
      <c r="O172" s="872"/>
      <c r="P172" s="872"/>
      <c r="Q172" s="872"/>
      <c r="R172" s="25"/>
      <c r="S172" s="25"/>
      <c r="T172" s="25"/>
      <c r="U172"/>
      <c r="V172"/>
      <c r="W172"/>
      <c r="X172"/>
      <c r="AA172"/>
      <c r="AB172"/>
      <c r="AC172"/>
      <c r="AD172"/>
      <c r="AE172"/>
      <c r="AF172"/>
      <c r="AG172"/>
      <c r="AH172"/>
      <c r="AI172"/>
    </row>
    <row r="173" spans="1:35" ht="18" customHeight="1">
      <c r="A173" s="25" t="s">
        <v>131</v>
      </c>
      <c r="B173" s="25" t="s">
        <v>163</v>
      </c>
      <c r="C173" s="22">
        <v>0.9</v>
      </c>
      <c r="D173" s="28">
        <v>2793.05</v>
      </c>
      <c r="E173" s="28">
        <v>2993.79</v>
      </c>
      <c r="F173" s="28">
        <v>3195.08</v>
      </c>
      <c r="G173" s="28">
        <v>3398.59</v>
      </c>
      <c r="H173" s="29">
        <v>3553.36</v>
      </c>
      <c r="I173" s="28">
        <v>3781.59</v>
      </c>
      <c r="J173" s="872"/>
      <c r="K173" s="872"/>
      <c r="L173" s="872"/>
      <c r="M173" s="872"/>
      <c r="N173" s="872"/>
      <c r="O173" s="872"/>
      <c r="P173" s="872"/>
      <c r="Q173" s="872"/>
      <c r="R173" s="25"/>
      <c r="S173" s="25"/>
      <c r="T173" s="25"/>
      <c r="U173"/>
      <c r="V173"/>
      <c r="W173"/>
      <c r="X173"/>
      <c r="AA173"/>
      <c r="AB173"/>
      <c r="AC173"/>
      <c r="AD173"/>
      <c r="AE173"/>
      <c r="AF173"/>
      <c r="AG173"/>
      <c r="AH173"/>
      <c r="AI173"/>
    </row>
    <row r="174" spans="1:35">
      <c r="A174" s="25" t="s">
        <v>131</v>
      </c>
      <c r="B174" s="25" t="s">
        <v>164</v>
      </c>
      <c r="C174" s="22">
        <v>0.9</v>
      </c>
      <c r="D174" s="28">
        <v>2671.47</v>
      </c>
      <c r="E174" s="28">
        <v>2863.11</v>
      </c>
      <c r="F174" s="28">
        <v>3037.96</v>
      </c>
      <c r="G174" s="28">
        <v>3156.46</v>
      </c>
      <c r="H174" s="29">
        <v>3269.92</v>
      </c>
      <c r="I174" s="28">
        <v>3448.21</v>
      </c>
      <c r="J174" s="872"/>
      <c r="K174" s="872"/>
      <c r="L174" s="872"/>
      <c r="M174" s="872"/>
      <c r="N174" s="872"/>
      <c r="O174" s="872"/>
      <c r="P174" s="872"/>
      <c r="Q174" s="872"/>
      <c r="R174" s="25"/>
      <c r="S174" s="25"/>
      <c r="T174" s="25"/>
      <c r="U174"/>
      <c r="V174"/>
      <c r="W174"/>
      <c r="X174"/>
      <c r="AA174"/>
      <c r="AB174"/>
      <c r="AC174"/>
      <c r="AD174"/>
      <c r="AE174"/>
      <c r="AF174"/>
      <c r="AG174"/>
      <c r="AH174"/>
      <c r="AI174"/>
    </row>
    <row r="175" spans="1:35">
      <c r="A175" s="25" t="s">
        <v>131</v>
      </c>
      <c r="B175" s="25" t="s">
        <v>165</v>
      </c>
      <c r="C175" s="22">
        <v>0.9</v>
      </c>
      <c r="D175" s="28">
        <v>2516.52</v>
      </c>
      <c r="E175" s="28">
        <v>2697.11</v>
      </c>
      <c r="F175" s="28">
        <v>2864.99</v>
      </c>
      <c r="G175" s="28">
        <v>3019.08</v>
      </c>
      <c r="H175" s="29">
        <v>3089.7</v>
      </c>
      <c r="I175" s="28">
        <v>3174.13</v>
      </c>
      <c r="J175" s="872"/>
      <c r="K175" s="872"/>
      <c r="L175" s="872"/>
      <c r="M175" s="872"/>
      <c r="N175" s="872"/>
      <c r="O175" s="872"/>
      <c r="P175" s="872"/>
      <c r="Q175" s="872"/>
      <c r="R175" s="25"/>
      <c r="S175" s="25"/>
      <c r="T175" s="25"/>
      <c r="U175"/>
      <c r="V175"/>
      <c r="W175"/>
      <c r="X175"/>
      <c r="AA175"/>
      <c r="AB175"/>
      <c r="AC175"/>
      <c r="AD175"/>
      <c r="AE175"/>
      <c r="AF175"/>
      <c r="AG175"/>
      <c r="AH175"/>
      <c r="AI175"/>
    </row>
    <row r="176" spans="1:35">
      <c r="A176" s="25" t="s">
        <v>131</v>
      </c>
      <c r="B176" s="25" t="s">
        <v>166</v>
      </c>
      <c r="C176" s="22">
        <v>0.9</v>
      </c>
      <c r="D176" s="28">
        <v>2325.73</v>
      </c>
      <c r="E176" s="28">
        <v>2436.27</v>
      </c>
      <c r="F176" s="28">
        <v>2518.06</v>
      </c>
      <c r="G176" s="28">
        <v>2606.85</v>
      </c>
      <c r="H176" s="29">
        <v>2706.72</v>
      </c>
      <c r="I176" s="28">
        <v>2806.61</v>
      </c>
      <c r="J176" s="872"/>
      <c r="K176" s="872"/>
      <c r="L176" s="872"/>
      <c r="M176" s="872"/>
      <c r="N176" s="872"/>
      <c r="O176" s="872"/>
      <c r="P176" s="872"/>
      <c r="Q176" s="872"/>
      <c r="R176" s="25"/>
      <c r="S176" s="25"/>
      <c r="T176" s="25"/>
      <c r="U176"/>
      <c r="V176"/>
      <c r="W176"/>
      <c r="X176"/>
      <c r="AA176"/>
      <c r="AB176"/>
      <c r="AC176"/>
      <c r="AD176"/>
      <c r="AE176"/>
      <c r="AF176"/>
      <c r="AG176"/>
      <c r="AH176"/>
      <c r="AI176"/>
    </row>
    <row r="177" spans="1:35">
      <c r="A177" s="25" t="s">
        <v>131</v>
      </c>
      <c r="B177" s="25" t="s">
        <v>167</v>
      </c>
      <c r="C177" s="22">
        <v>0.9</v>
      </c>
      <c r="D177" s="28">
        <v>2466.52</v>
      </c>
      <c r="E177" s="28">
        <v>2647.11</v>
      </c>
      <c r="F177" s="28">
        <v>2814.99</v>
      </c>
      <c r="G177" s="28">
        <v>2969.08</v>
      </c>
      <c r="H177" s="29">
        <v>3039.7</v>
      </c>
      <c r="I177" s="28">
        <v>3124.13</v>
      </c>
      <c r="J177" s="872"/>
      <c r="K177" s="872"/>
      <c r="L177" s="872"/>
      <c r="M177" s="872"/>
      <c r="N177" s="872"/>
      <c r="O177" s="872"/>
      <c r="P177" s="872"/>
      <c r="Q177" s="872"/>
      <c r="R177" s="25"/>
      <c r="S177" s="25"/>
      <c r="T177" s="25"/>
      <c r="U177"/>
      <c r="V177"/>
      <c r="W177"/>
      <c r="X177"/>
      <c r="AA177"/>
      <c r="AB177"/>
      <c r="AC177"/>
      <c r="AD177"/>
      <c r="AE177"/>
      <c r="AF177"/>
      <c r="AG177"/>
      <c r="AH177"/>
      <c r="AI177"/>
    </row>
    <row r="178" spans="1:35">
      <c r="A178" s="25" t="s">
        <v>131</v>
      </c>
      <c r="B178" s="25" t="s">
        <v>168</v>
      </c>
      <c r="C178" s="22">
        <v>0.9</v>
      </c>
      <c r="D178" s="28">
        <v>2275.73</v>
      </c>
      <c r="E178" s="28">
        <v>2386.27</v>
      </c>
      <c r="F178" s="28">
        <v>2468.06</v>
      </c>
      <c r="G178" s="28">
        <v>2556.85</v>
      </c>
      <c r="H178" s="29">
        <v>2656.72</v>
      </c>
      <c r="I178" s="28">
        <v>2756.61</v>
      </c>
      <c r="J178" s="872"/>
      <c r="K178" s="872"/>
      <c r="L178" s="872"/>
      <c r="M178" s="872"/>
      <c r="N178" s="872"/>
      <c r="O178" s="872"/>
      <c r="P178" s="872"/>
      <c r="Q178" s="872"/>
      <c r="R178" s="25"/>
      <c r="S178" s="25"/>
      <c r="T178" s="25"/>
      <c r="U178"/>
      <c r="V178"/>
      <c r="W178"/>
      <c r="X178"/>
      <c r="AA178"/>
      <c r="AB178"/>
      <c r="AC178"/>
      <c r="AD178"/>
      <c r="AE178"/>
      <c r="AF178"/>
      <c r="AG178"/>
      <c r="AH178"/>
      <c r="AI178"/>
    </row>
    <row r="179" spans="1:35">
      <c r="A179" s="1433" t="s">
        <v>850</v>
      </c>
      <c r="B179" s="1433"/>
      <c r="C179" s="1433"/>
      <c r="D179" s="1433"/>
      <c r="E179" s="1433"/>
      <c r="F179" s="1433"/>
      <c r="G179" s="1433"/>
      <c r="H179" s="1433"/>
      <c r="I179" s="1433"/>
      <c r="Q179" s="872"/>
      <c r="R179" s="25"/>
      <c r="S179" s="25"/>
      <c r="T179" s="25"/>
      <c r="U179"/>
      <c r="V179"/>
      <c r="W179"/>
      <c r="X179"/>
      <c r="AA179"/>
      <c r="AB179"/>
      <c r="AC179"/>
      <c r="AD179"/>
      <c r="AE179"/>
      <c r="AF179"/>
      <c r="AG179"/>
      <c r="AH179"/>
      <c r="AI179"/>
    </row>
    <row r="180" spans="1:35" ht="20.45" customHeight="1">
      <c r="A180" s="25" t="s">
        <v>216</v>
      </c>
      <c r="B180" s="25" t="s">
        <v>31</v>
      </c>
      <c r="C180" s="65">
        <v>0.72519999999999996</v>
      </c>
      <c r="D180" s="28" t="s">
        <v>852</v>
      </c>
      <c r="E180" s="28" t="s">
        <v>853</v>
      </c>
      <c r="F180" s="28" t="s">
        <v>854</v>
      </c>
      <c r="G180" s="28" t="s">
        <v>855</v>
      </c>
      <c r="H180" s="29" t="s">
        <v>856</v>
      </c>
      <c r="I180" s="28" t="s">
        <v>857</v>
      </c>
      <c r="J180" s="1138"/>
      <c r="K180" s="1138"/>
      <c r="L180" s="1138"/>
      <c r="M180" s="1138"/>
      <c r="N180" s="1138"/>
      <c r="O180" s="1138"/>
      <c r="P180" s="988"/>
      <c r="R180" s="25"/>
      <c r="S180" s="25"/>
      <c r="T180" s="25"/>
      <c r="U180"/>
      <c r="V180"/>
      <c r="W180"/>
      <c r="X180"/>
      <c r="AA180"/>
      <c r="AB180"/>
      <c r="AC180"/>
      <c r="AD180"/>
      <c r="AE180"/>
      <c r="AF180"/>
      <c r="AG180"/>
      <c r="AH180"/>
      <c r="AI180"/>
    </row>
    <row r="181" spans="1:35" ht="18" customHeight="1">
      <c r="A181" s="25" t="s">
        <v>216</v>
      </c>
      <c r="B181" s="25" t="s">
        <v>30</v>
      </c>
      <c r="C181" s="65">
        <v>0.72519999999999996</v>
      </c>
      <c r="D181" s="28" t="s">
        <v>858</v>
      </c>
      <c r="E181" s="28" t="s">
        <v>859</v>
      </c>
      <c r="F181" s="28" t="s">
        <v>860</v>
      </c>
      <c r="G181" s="28" t="s">
        <v>854</v>
      </c>
      <c r="H181" s="29" t="s">
        <v>861</v>
      </c>
      <c r="I181" s="28" t="s">
        <v>862</v>
      </c>
      <c r="J181" s="1138"/>
      <c r="K181" s="1138"/>
      <c r="L181" s="1138"/>
      <c r="M181" s="1138"/>
      <c r="N181" s="1138"/>
      <c r="O181" s="1138"/>
      <c r="P181" s="988"/>
      <c r="Q181" s="988"/>
      <c r="R181"/>
      <c r="S181"/>
      <c r="T181"/>
      <c r="U181"/>
      <c r="V181"/>
      <c r="W181"/>
      <c r="X181"/>
      <c r="AA181"/>
      <c r="AB181"/>
      <c r="AC181"/>
      <c r="AD181"/>
      <c r="AE181"/>
      <c r="AF181"/>
      <c r="AG181"/>
      <c r="AH181"/>
      <c r="AI181"/>
    </row>
    <row r="182" spans="1:35" ht="18" customHeight="1">
      <c r="A182" s="25" t="s">
        <v>216</v>
      </c>
      <c r="B182" s="25" t="s">
        <v>29</v>
      </c>
      <c r="C182" s="65">
        <v>0.72519999999999996</v>
      </c>
      <c r="D182" s="28" t="s">
        <v>863</v>
      </c>
      <c r="E182" s="28" t="s">
        <v>864</v>
      </c>
      <c r="F182" s="28" t="s">
        <v>865</v>
      </c>
      <c r="G182" s="28" t="s">
        <v>866</v>
      </c>
      <c r="H182" s="29" t="s">
        <v>867</v>
      </c>
      <c r="I182" s="28" t="s">
        <v>868</v>
      </c>
      <c r="J182" s="1138"/>
      <c r="K182" s="1138"/>
      <c r="L182" s="1138"/>
      <c r="M182" s="1138"/>
      <c r="N182" s="1138"/>
      <c r="O182" s="1138"/>
      <c r="P182" s="988"/>
      <c r="Q182" s="988"/>
      <c r="R182" s="652"/>
      <c r="S182" s="652"/>
      <c r="T182"/>
      <c r="U182"/>
      <c r="V182"/>
      <c r="W182"/>
      <c r="X182"/>
      <c r="AA182"/>
      <c r="AB182"/>
      <c r="AC182"/>
      <c r="AD182"/>
      <c r="AE182"/>
      <c r="AF182"/>
      <c r="AG182"/>
      <c r="AH182"/>
      <c r="AI182"/>
    </row>
    <row r="183" spans="1:35" ht="18" customHeight="1">
      <c r="A183" s="25" t="s">
        <v>216</v>
      </c>
      <c r="B183" s="25" t="s">
        <v>28</v>
      </c>
      <c r="C183" s="65">
        <v>0.72519999999999996</v>
      </c>
      <c r="D183" s="28" t="s">
        <v>869</v>
      </c>
      <c r="E183" s="28" t="s">
        <v>870</v>
      </c>
      <c r="F183" s="28" t="s">
        <v>871</v>
      </c>
      <c r="G183" s="28" t="s">
        <v>872</v>
      </c>
      <c r="H183" s="29" t="s">
        <v>873</v>
      </c>
      <c r="I183" s="28" t="s">
        <v>874</v>
      </c>
      <c r="J183" s="1138"/>
      <c r="K183" s="1138"/>
      <c r="L183" s="1138"/>
      <c r="M183" s="1138"/>
      <c r="N183" s="1138"/>
      <c r="O183" s="1138"/>
      <c r="P183" s="988"/>
      <c r="Q183" s="988"/>
      <c r="R183" s="652"/>
      <c r="S183" s="652"/>
      <c r="T183"/>
      <c r="U183"/>
      <c r="V183"/>
      <c r="AA183"/>
      <c r="AB183"/>
      <c r="AC183"/>
      <c r="AD183"/>
      <c r="AE183"/>
      <c r="AF183"/>
      <c r="AG183"/>
      <c r="AH183"/>
      <c r="AI183"/>
    </row>
    <row r="184" spans="1:35" ht="18" customHeight="1">
      <c r="A184" s="25" t="s">
        <v>216</v>
      </c>
      <c r="B184" s="25" t="s">
        <v>9</v>
      </c>
      <c r="C184" s="65">
        <v>0.72519999999999996</v>
      </c>
      <c r="D184" s="28" t="s">
        <v>875</v>
      </c>
      <c r="E184" s="28" t="s">
        <v>876</v>
      </c>
      <c r="F184" s="28" t="s">
        <v>877</v>
      </c>
      <c r="G184" s="28" t="s">
        <v>878</v>
      </c>
      <c r="H184" s="29" t="s">
        <v>879</v>
      </c>
      <c r="I184" s="28" t="s">
        <v>880</v>
      </c>
      <c r="J184" s="1138"/>
      <c r="K184" s="1138"/>
      <c r="L184" s="1138"/>
      <c r="M184" s="1138"/>
      <c r="N184" s="1138"/>
      <c r="O184" s="1138"/>
      <c r="P184" s="988"/>
      <c r="Q184" s="988"/>
      <c r="R184" s="652"/>
      <c r="S184" s="652"/>
      <c r="T184"/>
      <c r="U184"/>
      <c r="AA184"/>
      <c r="AB184"/>
      <c r="AC184"/>
      <c r="AD184"/>
      <c r="AE184"/>
      <c r="AF184"/>
      <c r="AG184"/>
      <c r="AH184"/>
      <c r="AI184"/>
    </row>
    <row r="185" spans="1:35" ht="18" customHeight="1">
      <c r="A185" s="25" t="s">
        <v>216</v>
      </c>
      <c r="B185" s="25" t="s">
        <v>4</v>
      </c>
      <c r="C185" s="65">
        <v>0.72519999999999996</v>
      </c>
      <c r="D185" s="28" t="s">
        <v>881</v>
      </c>
      <c r="E185" s="28" t="s">
        <v>882</v>
      </c>
      <c r="F185" s="28" t="s">
        <v>883</v>
      </c>
      <c r="G185" s="28" t="s">
        <v>884</v>
      </c>
      <c r="H185" s="29" t="s">
        <v>866</v>
      </c>
      <c r="I185" s="28" t="s">
        <v>885</v>
      </c>
      <c r="J185" s="1138"/>
      <c r="K185" s="1138"/>
      <c r="L185" s="1138"/>
      <c r="M185" s="1138"/>
      <c r="N185" s="1138"/>
      <c r="O185" s="1138"/>
      <c r="P185" s="988"/>
      <c r="Q185" s="988"/>
      <c r="R185" s="652"/>
      <c r="S185" s="652"/>
      <c r="T185"/>
      <c r="U185"/>
      <c r="AA185"/>
      <c r="AB185"/>
      <c r="AC185"/>
      <c r="AD185"/>
      <c r="AE185"/>
      <c r="AF185"/>
      <c r="AG185"/>
      <c r="AH185"/>
      <c r="AI185"/>
    </row>
    <row r="186" spans="1:35" ht="18" customHeight="1">
      <c r="A186" s="25" t="s">
        <v>216</v>
      </c>
      <c r="B186" s="25" t="s">
        <v>3</v>
      </c>
      <c r="C186" s="65">
        <v>0.72519999999999996</v>
      </c>
      <c r="D186" s="28" t="s">
        <v>886</v>
      </c>
      <c r="E186" s="28" t="s">
        <v>887</v>
      </c>
      <c r="F186" s="28" t="s">
        <v>888</v>
      </c>
      <c r="G186" s="28" t="s">
        <v>889</v>
      </c>
      <c r="H186" s="29" t="s">
        <v>890</v>
      </c>
      <c r="I186" s="28" t="s">
        <v>891</v>
      </c>
      <c r="J186" s="1138"/>
      <c r="K186" s="1138"/>
      <c r="L186" s="1138"/>
      <c r="M186" s="1138"/>
      <c r="N186" s="1138"/>
      <c r="O186" s="1138"/>
      <c r="P186" s="988"/>
      <c r="Q186" s="988"/>
      <c r="R186" s="652"/>
      <c r="S186" s="652"/>
      <c r="T186"/>
      <c r="U186"/>
      <c r="AA186"/>
      <c r="AB186"/>
      <c r="AC186"/>
      <c r="AD186"/>
      <c r="AE186"/>
      <c r="AF186"/>
      <c r="AG186"/>
      <c r="AH186"/>
      <c r="AI186"/>
    </row>
    <row r="187" spans="1:35" ht="18" customHeight="1">
      <c r="A187" s="25" t="s">
        <v>216</v>
      </c>
      <c r="B187" s="25" t="s">
        <v>62</v>
      </c>
      <c r="C187" s="65">
        <v>0.72519999999999996</v>
      </c>
      <c r="D187" s="28" t="s">
        <v>892</v>
      </c>
      <c r="E187" s="28" t="s">
        <v>893</v>
      </c>
      <c r="F187" s="28" t="s">
        <v>894</v>
      </c>
      <c r="G187" s="28" t="s">
        <v>895</v>
      </c>
      <c r="H187" s="29" t="s">
        <v>896</v>
      </c>
      <c r="I187" s="28" t="s">
        <v>897</v>
      </c>
      <c r="J187" s="1138"/>
      <c r="K187" s="1138"/>
      <c r="L187" s="1138"/>
      <c r="M187" s="1138"/>
      <c r="N187" s="1138"/>
      <c r="O187" s="1138"/>
      <c r="P187" s="988"/>
      <c r="Q187" s="988"/>
      <c r="R187" s="652"/>
      <c r="S187" s="652"/>
      <c r="T187"/>
      <c r="U187"/>
      <c r="AA187"/>
      <c r="AB187"/>
      <c r="AC187"/>
      <c r="AD187"/>
      <c r="AE187"/>
      <c r="AF187"/>
      <c r="AG187"/>
      <c r="AH187"/>
      <c r="AI187"/>
    </row>
    <row r="188" spans="1:35" ht="18" customHeight="1">
      <c r="A188" s="25" t="s">
        <v>216</v>
      </c>
      <c r="B188" s="25" t="s">
        <v>61</v>
      </c>
      <c r="C188" s="65">
        <v>0.72519999999999996</v>
      </c>
      <c r="D188" s="28" t="s">
        <v>898</v>
      </c>
      <c r="E188" s="28" t="s">
        <v>899</v>
      </c>
      <c r="F188" s="28" t="s">
        <v>900</v>
      </c>
      <c r="G188" s="28" t="s">
        <v>901</v>
      </c>
      <c r="H188" s="29" t="s">
        <v>860</v>
      </c>
      <c r="I188" s="28" t="s">
        <v>902</v>
      </c>
      <c r="J188" s="1138"/>
      <c r="K188" s="1138"/>
      <c r="L188" s="1138"/>
      <c r="M188" s="1138"/>
      <c r="N188" s="1138"/>
      <c r="O188" s="1138"/>
      <c r="P188" s="988"/>
      <c r="Q188" s="988"/>
      <c r="R188" s="652"/>
      <c r="S188" s="652"/>
      <c r="T188"/>
      <c r="U188"/>
      <c r="AA188"/>
      <c r="AB188"/>
      <c r="AC188"/>
      <c r="AD188"/>
      <c r="AE188"/>
      <c r="AF188"/>
      <c r="AG188"/>
      <c r="AH188"/>
      <c r="AI188"/>
    </row>
    <row r="189" spans="1:35" ht="18" customHeight="1">
      <c r="A189" s="25" t="s">
        <v>216</v>
      </c>
      <c r="B189" s="25" t="s">
        <v>27</v>
      </c>
      <c r="C189" s="65">
        <v>0.72519999999999996</v>
      </c>
      <c r="D189" s="28" t="s">
        <v>903</v>
      </c>
      <c r="E189" s="28" t="s">
        <v>904</v>
      </c>
      <c r="F189" s="28" t="s">
        <v>905</v>
      </c>
      <c r="G189" s="28" t="s">
        <v>906</v>
      </c>
      <c r="H189" s="29" t="s">
        <v>907</v>
      </c>
      <c r="I189" s="28" t="s">
        <v>908</v>
      </c>
      <c r="J189" s="1138"/>
      <c r="K189" s="1138"/>
      <c r="L189" s="1138"/>
      <c r="M189" s="1138"/>
      <c r="N189" s="1138"/>
      <c r="O189" s="1138"/>
      <c r="P189" s="988"/>
      <c r="Q189" s="988"/>
      <c r="R189" s="652"/>
      <c r="S189" s="652"/>
      <c r="T189"/>
      <c r="U189"/>
      <c r="AA189"/>
      <c r="AB189"/>
      <c r="AC189"/>
      <c r="AD189"/>
      <c r="AE189"/>
      <c r="AF189"/>
      <c r="AG189"/>
      <c r="AH189"/>
      <c r="AI189"/>
    </row>
    <row r="190" spans="1:35" ht="18" customHeight="1">
      <c r="A190" s="25" t="s">
        <v>216</v>
      </c>
      <c r="B190" s="25" t="s">
        <v>26</v>
      </c>
      <c r="C190" s="65">
        <v>0.82050000000000001</v>
      </c>
      <c r="D190" s="28" t="s">
        <v>909</v>
      </c>
      <c r="E190" s="28" t="s">
        <v>910</v>
      </c>
      <c r="F190" s="28" t="s">
        <v>911</v>
      </c>
      <c r="G190" s="28" t="s">
        <v>912</v>
      </c>
      <c r="H190" s="29" t="s">
        <v>913</v>
      </c>
      <c r="I190" s="28" t="s">
        <v>914</v>
      </c>
      <c r="J190" s="1138"/>
      <c r="K190" s="1168" t="s">
        <v>1115</v>
      </c>
      <c r="L190" s="1138"/>
      <c r="M190" s="1138"/>
      <c r="N190" s="1138"/>
      <c r="O190" s="1138"/>
      <c r="P190" s="988"/>
      <c r="Q190" s="988"/>
      <c r="R190" s="652"/>
      <c r="S190" s="652"/>
      <c r="T190"/>
      <c r="AA190"/>
      <c r="AB190"/>
      <c r="AC190"/>
      <c r="AD190"/>
      <c r="AE190"/>
      <c r="AF190"/>
      <c r="AG190"/>
      <c r="AH190"/>
      <c r="AI190"/>
    </row>
    <row r="191" spans="1:35" ht="18" customHeight="1">
      <c r="A191" s="25" t="s">
        <v>216</v>
      </c>
      <c r="B191" s="25" t="s">
        <v>64</v>
      </c>
      <c r="C191" s="65">
        <v>0.82050000000000001</v>
      </c>
      <c r="D191" s="28" t="s">
        <v>909</v>
      </c>
      <c r="E191" s="28" t="s">
        <v>910</v>
      </c>
      <c r="F191" s="28" t="s">
        <v>911</v>
      </c>
      <c r="G191" s="28" t="s">
        <v>912</v>
      </c>
      <c r="H191" s="29" t="s">
        <v>913</v>
      </c>
      <c r="I191" s="28" t="s">
        <v>914</v>
      </c>
      <c r="J191" s="1138"/>
      <c r="K191" s="1138"/>
      <c r="L191" s="1138"/>
      <c r="M191" s="1138"/>
      <c r="N191" s="1138"/>
      <c r="O191" s="1138"/>
      <c r="P191" s="988"/>
      <c r="Q191" s="988"/>
      <c r="R191" s="652"/>
      <c r="S191" s="652"/>
      <c r="T191"/>
      <c r="AA191"/>
      <c r="AB191"/>
      <c r="AC191"/>
      <c r="AD191"/>
      <c r="AE191"/>
      <c r="AF191"/>
      <c r="AG191"/>
      <c r="AH191"/>
      <c r="AI191"/>
    </row>
    <row r="192" spans="1:35" ht="18" customHeight="1">
      <c r="A192" s="25" t="s">
        <v>216</v>
      </c>
      <c r="B192" s="25" t="s">
        <v>63</v>
      </c>
      <c r="C192" s="65">
        <v>0.82050000000000001</v>
      </c>
      <c r="D192" s="28" t="s">
        <v>915</v>
      </c>
      <c r="E192" s="28" t="s">
        <v>916</v>
      </c>
      <c r="F192" s="28" t="s">
        <v>917</v>
      </c>
      <c r="G192" s="28" t="s">
        <v>918</v>
      </c>
      <c r="H192" s="29" t="s">
        <v>919</v>
      </c>
      <c r="I192" s="28" t="s">
        <v>920</v>
      </c>
      <c r="J192" s="1138"/>
      <c r="K192" s="1138"/>
      <c r="L192" s="1138"/>
      <c r="M192" s="1138"/>
      <c r="N192" s="1138"/>
      <c r="O192" s="1138"/>
      <c r="P192" s="988"/>
      <c r="Q192" s="988"/>
      <c r="R192" s="652"/>
      <c r="S192" s="652"/>
      <c r="T192"/>
      <c r="AA192"/>
      <c r="AB192"/>
      <c r="AC192"/>
      <c r="AD192"/>
      <c r="AE192"/>
      <c r="AF192"/>
      <c r="AG192"/>
      <c r="AH192"/>
      <c r="AI192"/>
    </row>
    <row r="193" spans="1:35" ht="18" customHeight="1">
      <c r="A193" s="25" t="s">
        <v>216</v>
      </c>
      <c r="B193" s="25" t="s">
        <v>25</v>
      </c>
      <c r="C193" s="65">
        <v>0.82050000000000001</v>
      </c>
      <c r="D193" s="28" t="s">
        <v>921</v>
      </c>
      <c r="E193" s="28" t="s">
        <v>922</v>
      </c>
      <c r="F193" s="28" t="s">
        <v>923</v>
      </c>
      <c r="G193" s="28" t="s">
        <v>924</v>
      </c>
      <c r="H193" s="29" t="s">
        <v>925</v>
      </c>
      <c r="I193" s="28" t="s">
        <v>926</v>
      </c>
      <c r="J193" s="1138"/>
      <c r="K193" s="1138"/>
      <c r="L193" s="1138"/>
      <c r="M193" s="1138"/>
      <c r="N193" s="1138"/>
      <c r="O193" s="1138"/>
      <c r="P193" s="988"/>
      <c r="Q193" s="988"/>
      <c r="R193" s="652"/>
      <c r="S193" s="652"/>
      <c r="T193"/>
      <c r="AA193"/>
      <c r="AB193"/>
      <c r="AC193"/>
      <c r="AD193"/>
      <c r="AE193"/>
      <c r="AF193"/>
      <c r="AG193"/>
      <c r="AH193"/>
      <c r="AI193"/>
    </row>
    <row r="194" spans="1:35" ht="18" customHeight="1">
      <c r="A194" s="25" t="s">
        <v>216</v>
      </c>
      <c r="B194" s="25" t="s">
        <v>24</v>
      </c>
      <c r="C194" s="65">
        <v>0.82050000000000001</v>
      </c>
      <c r="D194" s="28" t="s">
        <v>927</v>
      </c>
      <c r="E194" s="28" t="s">
        <v>928</v>
      </c>
      <c r="F194" s="28" t="s">
        <v>929</v>
      </c>
      <c r="G194" s="28" t="s">
        <v>930</v>
      </c>
      <c r="H194" s="29" t="s">
        <v>931</v>
      </c>
      <c r="I194" s="28" t="s">
        <v>932</v>
      </c>
      <c r="J194" s="1138"/>
      <c r="K194" s="1138"/>
      <c r="L194" s="1138"/>
      <c r="M194" s="1138"/>
      <c r="N194" s="1138"/>
      <c r="O194" s="1138"/>
      <c r="P194" s="988"/>
      <c r="Q194" s="988"/>
      <c r="R194" s="652"/>
      <c r="S194" s="652"/>
      <c r="T194"/>
      <c r="AA194"/>
      <c r="AB194"/>
      <c r="AC194"/>
      <c r="AD194"/>
      <c r="AE194"/>
      <c r="AF194"/>
      <c r="AG194"/>
      <c r="AH194"/>
      <c r="AI194"/>
    </row>
    <row r="195" spans="1:35" ht="18" customHeight="1">
      <c r="A195" s="25" t="s">
        <v>216</v>
      </c>
      <c r="B195" s="25" t="s">
        <v>23</v>
      </c>
      <c r="C195" s="65">
        <v>0.82050000000000001</v>
      </c>
      <c r="D195" s="28" t="s">
        <v>933</v>
      </c>
      <c r="E195" s="28" t="s">
        <v>934</v>
      </c>
      <c r="F195" s="28" t="s">
        <v>935</v>
      </c>
      <c r="G195" s="28" t="s">
        <v>936</v>
      </c>
      <c r="H195" s="29" t="s">
        <v>937</v>
      </c>
      <c r="I195" s="28" t="s">
        <v>938</v>
      </c>
      <c r="J195" s="1138"/>
      <c r="K195" s="1138"/>
      <c r="L195" s="1138"/>
      <c r="M195" s="1138"/>
      <c r="N195" s="1138"/>
      <c r="O195" s="1138"/>
      <c r="P195" s="988"/>
      <c r="Q195" s="988"/>
      <c r="R195" s="652"/>
      <c r="S195" s="652"/>
      <c r="T195"/>
      <c r="AA195"/>
      <c r="AB195"/>
      <c r="AC195"/>
      <c r="AD195"/>
      <c r="AE195"/>
      <c r="AF195"/>
      <c r="AG195"/>
      <c r="AH195"/>
      <c r="AI195"/>
    </row>
    <row r="196" spans="1:35" ht="18" customHeight="1">
      <c r="A196" s="25" t="s">
        <v>216</v>
      </c>
      <c r="B196" s="25" t="s">
        <v>22</v>
      </c>
      <c r="C196" s="65">
        <v>0.82050000000000001</v>
      </c>
      <c r="D196" s="28" t="s">
        <v>939</v>
      </c>
      <c r="E196" s="28" t="s">
        <v>940</v>
      </c>
      <c r="F196" s="28" t="s">
        <v>941</v>
      </c>
      <c r="G196" s="28" t="s">
        <v>942</v>
      </c>
      <c r="H196" s="29" t="s">
        <v>943</v>
      </c>
      <c r="I196" s="28" t="s">
        <v>944</v>
      </c>
      <c r="J196" s="1138"/>
      <c r="K196" s="1138"/>
      <c r="L196" s="1138"/>
      <c r="M196" s="1138"/>
      <c r="N196" s="1138"/>
      <c r="O196" s="1138"/>
      <c r="P196" s="988"/>
      <c r="Q196" s="988"/>
      <c r="R196" s="652"/>
      <c r="S196" s="652"/>
      <c r="T196"/>
      <c r="AA196"/>
      <c r="AB196"/>
      <c r="AC196"/>
      <c r="AD196"/>
      <c r="AE196"/>
      <c r="AF196"/>
      <c r="AG196"/>
      <c r="AH196"/>
      <c r="AI196"/>
    </row>
    <row r="197" spans="1:35" ht="18" customHeight="1">
      <c r="A197" s="1431" t="s">
        <v>851</v>
      </c>
      <c r="B197" s="1431"/>
      <c r="C197" s="1431"/>
      <c r="D197" s="1431"/>
      <c r="E197" s="1431"/>
      <c r="F197" s="1431"/>
      <c r="G197" s="1431"/>
      <c r="H197" s="1431"/>
      <c r="I197" s="1431"/>
      <c r="J197" s="988"/>
      <c r="K197" s="988"/>
      <c r="L197" s="988"/>
      <c r="M197" s="988"/>
      <c r="N197" s="988"/>
      <c r="O197" s="988"/>
      <c r="P197" s="988"/>
      <c r="Q197" s="988"/>
      <c r="R197" s="652"/>
      <c r="S197" s="652"/>
      <c r="T197"/>
      <c r="AA197"/>
      <c r="AB197"/>
      <c r="AC197"/>
      <c r="AD197"/>
      <c r="AE197"/>
      <c r="AF197"/>
      <c r="AG197"/>
      <c r="AH197"/>
      <c r="AI197"/>
    </row>
    <row r="198" spans="1:35" ht="18" customHeight="1">
      <c r="A198" s="25" t="str">
        <f t="shared" ref="A198:A214" si="3">$AC$15</f>
        <v>Caritas_RK_Ost</v>
      </c>
      <c r="B198" s="867">
        <v>1</v>
      </c>
      <c r="C198" s="870">
        <v>0.78739999999999999</v>
      </c>
      <c r="D198" s="868" t="s">
        <v>945</v>
      </c>
      <c r="E198" s="868" t="s">
        <v>946</v>
      </c>
      <c r="F198" s="868" t="s">
        <v>947</v>
      </c>
      <c r="G198" s="868" t="s">
        <v>948</v>
      </c>
      <c r="H198" s="869" t="s">
        <v>949</v>
      </c>
      <c r="I198" s="868" t="s">
        <v>950</v>
      </c>
      <c r="J198" s="994" t="s">
        <v>951</v>
      </c>
      <c r="K198" s="994" t="s">
        <v>952</v>
      </c>
      <c r="L198" s="994" t="s">
        <v>953</v>
      </c>
      <c r="M198" s="994" t="s">
        <v>954</v>
      </c>
      <c r="N198" s="994" t="s">
        <v>955</v>
      </c>
      <c r="O198" s="994" t="s">
        <v>956</v>
      </c>
      <c r="P198" s="988"/>
      <c r="Q198" s="988"/>
      <c r="R198" s="652"/>
      <c r="S198" s="652"/>
      <c r="T198"/>
      <c r="AA198"/>
      <c r="AB198"/>
      <c r="AC198"/>
      <c r="AD198"/>
      <c r="AE198"/>
      <c r="AF198"/>
      <c r="AG198"/>
      <c r="AH198"/>
      <c r="AI198"/>
    </row>
    <row r="199" spans="1:35" ht="18" customHeight="1">
      <c r="A199" s="25" t="str">
        <f t="shared" si="3"/>
        <v>Caritas_RK_Ost</v>
      </c>
      <c r="B199" s="867" t="s">
        <v>734</v>
      </c>
      <c r="C199" s="870">
        <v>0.78739999999999999</v>
      </c>
      <c r="D199" s="868" t="s">
        <v>957</v>
      </c>
      <c r="E199" s="868" t="s">
        <v>958</v>
      </c>
      <c r="F199" s="868" t="s">
        <v>959</v>
      </c>
      <c r="G199" s="868" t="s">
        <v>960</v>
      </c>
      <c r="H199" s="869" t="s">
        <v>961</v>
      </c>
      <c r="I199" s="868" t="s">
        <v>962</v>
      </c>
      <c r="J199" s="994" t="s">
        <v>963</v>
      </c>
      <c r="K199" s="994" t="s">
        <v>964</v>
      </c>
      <c r="L199" s="994" t="s">
        <v>965</v>
      </c>
      <c r="M199" s="994" t="s">
        <v>966</v>
      </c>
      <c r="N199" s="994" t="s">
        <v>967</v>
      </c>
      <c r="O199" s="994" t="s">
        <v>968</v>
      </c>
      <c r="P199" s="988"/>
      <c r="Q199" s="988"/>
      <c r="R199" s="652"/>
      <c r="S199" s="652"/>
      <c r="T199"/>
      <c r="AA199"/>
      <c r="AB199"/>
      <c r="AC199"/>
      <c r="AD199"/>
      <c r="AE199"/>
      <c r="AF199"/>
      <c r="AG199"/>
      <c r="AH199"/>
      <c r="AI199"/>
    </row>
    <row r="200" spans="1:35" ht="18" customHeight="1">
      <c r="A200" s="25" t="str">
        <f t="shared" si="3"/>
        <v>Caritas_RK_Ost</v>
      </c>
      <c r="B200" s="867" t="s">
        <v>735</v>
      </c>
      <c r="C200" s="870">
        <v>0.78739999999999999</v>
      </c>
      <c r="D200" s="868" t="s">
        <v>969</v>
      </c>
      <c r="E200" s="868" t="s">
        <v>970</v>
      </c>
      <c r="F200" s="868" t="s">
        <v>971</v>
      </c>
      <c r="G200" s="868" t="s">
        <v>972</v>
      </c>
      <c r="H200" s="869" t="s">
        <v>973</v>
      </c>
      <c r="I200" s="868" t="s">
        <v>974</v>
      </c>
      <c r="J200" s="994" t="s">
        <v>975</v>
      </c>
      <c r="K200" s="994" t="s">
        <v>976</v>
      </c>
      <c r="L200" s="994" t="s">
        <v>977</v>
      </c>
      <c r="M200" s="994" t="s">
        <v>978</v>
      </c>
      <c r="N200" s="994" t="s">
        <v>979</v>
      </c>
      <c r="O200" s="994"/>
      <c r="P200" s="988"/>
      <c r="Q200" s="988"/>
      <c r="R200" s="652"/>
      <c r="S200" s="652"/>
      <c r="T200"/>
      <c r="AA200"/>
      <c r="AB200"/>
      <c r="AC200"/>
      <c r="AD200"/>
      <c r="AE200"/>
      <c r="AF200"/>
      <c r="AG200"/>
      <c r="AH200"/>
      <c r="AI200"/>
    </row>
    <row r="201" spans="1:35" ht="18" customHeight="1">
      <c r="A201" s="25" t="str">
        <f t="shared" si="3"/>
        <v>Caritas_RK_Ost</v>
      </c>
      <c r="B201" s="867">
        <v>2</v>
      </c>
      <c r="C201" s="870">
        <v>0.78739999999999999</v>
      </c>
      <c r="D201" s="868" t="s">
        <v>980</v>
      </c>
      <c r="E201" s="868" t="s">
        <v>981</v>
      </c>
      <c r="F201" s="868" t="s">
        <v>982</v>
      </c>
      <c r="G201" s="868" t="s">
        <v>983</v>
      </c>
      <c r="H201" s="869" t="s">
        <v>984</v>
      </c>
      <c r="I201" s="868" t="s">
        <v>985</v>
      </c>
      <c r="J201" s="994" t="s">
        <v>986</v>
      </c>
      <c r="K201" s="994" t="s">
        <v>987</v>
      </c>
      <c r="L201" s="994" t="s">
        <v>988</v>
      </c>
      <c r="M201" s="994" t="s">
        <v>989</v>
      </c>
      <c r="N201" s="994" t="s">
        <v>990</v>
      </c>
      <c r="O201" s="994"/>
      <c r="P201" s="988"/>
      <c r="Q201" s="988"/>
      <c r="R201" s="652"/>
      <c r="S201" s="652"/>
      <c r="T201"/>
      <c r="AA201"/>
      <c r="AB201"/>
      <c r="AC201"/>
      <c r="AD201"/>
      <c r="AE201"/>
      <c r="AF201"/>
      <c r="AG201"/>
      <c r="AH201"/>
      <c r="AI201"/>
    </row>
    <row r="202" spans="1:35" ht="18" customHeight="1">
      <c r="A202" s="25" t="str">
        <f t="shared" si="3"/>
        <v>Caritas_RK_Ost</v>
      </c>
      <c r="B202" s="867">
        <v>3</v>
      </c>
      <c r="C202" s="870">
        <v>0.78739999999999999</v>
      </c>
      <c r="D202" s="868" t="s">
        <v>991</v>
      </c>
      <c r="E202" s="868" t="s">
        <v>992</v>
      </c>
      <c r="F202" s="868" t="s">
        <v>993</v>
      </c>
      <c r="G202" s="868" t="s">
        <v>994</v>
      </c>
      <c r="H202" s="869" t="s">
        <v>995</v>
      </c>
      <c r="I202" s="868" t="s">
        <v>996</v>
      </c>
      <c r="J202" s="994" t="s">
        <v>997</v>
      </c>
      <c r="K202" s="994" t="s">
        <v>998</v>
      </c>
      <c r="L202" s="994" t="s">
        <v>999</v>
      </c>
      <c r="M202" s="994" t="s">
        <v>1000</v>
      </c>
      <c r="N202" s="994" t="s">
        <v>1001</v>
      </c>
      <c r="O202" s="994"/>
      <c r="P202" s="988"/>
      <c r="Q202" s="988"/>
      <c r="R202" s="652"/>
      <c r="S202" s="652"/>
      <c r="T202"/>
      <c r="AA202"/>
      <c r="AB202"/>
      <c r="AC202"/>
      <c r="AD202"/>
      <c r="AE202"/>
      <c r="AF202"/>
      <c r="AG202"/>
      <c r="AH202"/>
      <c r="AI202"/>
    </row>
    <row r="203" spans="1:35" ht="18" customHeight="1">
      <c r="A203" s="25" t="str">
        <f t="shared" si="3"/>
        <v>Caritas_RK_Ost</v>
      </c>
      <c r="B203" s="867" t="s">
        <v>736</v>
      </c>
      <c r="C203" s="870">
        <v>0.78739999999999999</v>
      </c>
      <c r="D203" s="868" t="s">
        <v>1002</v>
      </c>
      <c r="E203" s="868" t="s">
        <v>1003</v>
      </c>
      <c r="F203" s="868" t="s">
        <v>1004</v>
      </c>
      <c r="G203" s="868" t="s">
        <v>1005</v>
      </c>
      <c r="H203" s="869" t="s">
        <v>1006</v>
      </c>
      <c r="I203" s="868" t="s">
        <v>1007</v>
      </c>
      <c r="J203" s="994" t="s">
        <v>1008</v>
      </c>
      <c r="K203" s="994" t="s">
        <v>1009</v>
      </c>
      <c r="L203" s="994" t="s">
        <v>1010</v>
      </c>
      <c r="M203" s="994" t="s">
        <v>1011</v>
      </c>
      <c r="N203" s="994"/>
      <c r="O203" s="994"/>
      <c r="P203" s="988"/>
      <c r="Q203" s="988"/>
      <c r="R203" s="652"/>
      <c r="S203" s="652"/>
      <c r="T203"/>
      <c r="AA203"/>
      <c r="AB203"/>
      <c r="AC203"/>
      <c r="AD203"/>
      <c r="AE203"/>
      <c r="AF203"/>
      <c r="AG203"/>
      <c r="AH203"/>
      <c r="AI203"/>
    </row>
    <row r="204" spans="1:35" ht="18" customHeight="1">
      <c r="A204" s="25" t="str">
        <f t="shared" si="3"/>
        <v>Caritas_RK_Ost</v>
      </c>
      <c r="B204" s="867" t="s">
        <v>737</v>
      </c>
      <c r="C204" s="870">
        <v>0.78739999999999999</v>
      </c>
      <c r="D204" s="868" t="s">
        <v>1012</v>
      </c>
      <c r="E204" s="868" t="s">
        <v>1013</v>
      </c>
      <c r="F204" s="868" t="s">
        <v>1014</v>
      </c>
      <c r="G204" s="868" t="s">
        <v>1015</v>
      </c>
      <c r="H204" s="869" t="s">
        <v>1016</v>
      </c>
      <c r="I204" s="868" t="s">
        <v>1017</v>
      </c>
      <c r="J204" s="994" t="s">
        <v>1018</v>
      </c>
      <c r="K204" s="994" t="s">
        <v>1019</v>
      </c>
      <c r="L204" s="994" t="s">
        <v>1020</v>
      </c>
      <c r="M204" s="994" t="s">
        <v>1021</v>
      </c>
      <c r="N204" s="994"/>
      <c r="O204" s="994"/>
      <c r="P204" s="988"/>
      <c r="Q204" s="988"/>
      <c r="R204" s="652"/>
      <c r="S204" s="652"/>
      <c r="T204"/>
      <c r="AA204"/>
      <c r="AB204"/>
      <c r="AC204"/>
      <c r="AD204"/>
      <c r="AE204"/>
      <c r="AF204"/>
      <c r="AG204"/>
      <c r="AH204"/>
      <c r="AI204"/>
    </row>
    <row r="205" spans="1:35" ht="18" customHeight="1">
      <c r="A205" s="25" t="str">
        <f t="shared" si="3"/>
        <v>Caritas_RK_Ost</v>
      </c>
      <c r="B205" s="867" t="s">
        <v>738</v>
      </c>
      <c r="C205" s="870">
        <v>0.78739999999999999</v>
      </c>
      <c r="D205" s="868" t="s">
        <v>1022</v>
      </c>
      <c r="E205" s="868" t="s">
        <v>1023</v>
      </c>
      <c r="F205" s="868" t="s">
        <v>1024</v>
      </c>
      <c r="G205" s="868" t="s">
        <v>1025</v>
      </c>
      <c r="H205" s="869" t="s">
        <v>1026</v>
      </c>
      <c r="I205" s="868" t="s">
        <v>1027</v>
      </c>
      <c r="J205" s="994" t="s">
        <v>1028</v>
      </c>
      <c r="K205" s="994" t="s">
        <v>1029</v>
      </c>
      <c r="L205" s="994" t="s">
        <v>1017</v>
      </c>
      <c r="M205" s="994" t="s">
        <v>1030</v>
      </c>
      <c r="N205" s="994"/>
      <c r="O205" s="994"/>
      <c r="P205" s="988"/>
      <c r="Q205" s="988"/>
      <c r="R205" s="652"/>
      <c r="S205" s="652"/>
      <c r="T205"/>
      <c r="AA205"/>
      <c r="AB205"/>
      <c r="AC205"/>
      <c r="AD205"/>
      <c r="AE205"/>
      <c r="AF205"/>
      <c r="AG205"/>
      <c r="AH205"/>
      <c r="AI205"/>
    </row>
    <row r="206" spans="1:35" ht="18" customHeight="1">
      <c r="A206" s="25" t="str">
        <f t="shared" si="3"/>
        <v>Caritas_RK_Ost</v>
      </c>
      <c r="B206" s="867" t="s">
        <v>739</v>
      </c>
      <c r="C206" s="870">
        <v>0.78739999999999999</v>
      </c>
      <c r="D206" s="868" t="s">
        <v>1031</v>
      </c>
      <c r="E206" s="868" t="s">
        <v>1032</v>
      </c>
      <c r="F206" s="868" t="s">
        <v>1033</v>
      </c>
      <c r="G206" s="868" t="s">
        <v>1034</v>
      </c>
      <c r="H206" s="869" t="s">
        <v>1035</v>
      </c>
      <c r="I206" s="868" t="s">
        <v>1036</v>
      </c>
      <c r="J206" s="994" t="s">
        <v>1037</v>
      </c>
      <c r="K206" s="994" t="s">
        <v>1038</v>
      </c>
      <c r="L206" s="994" t="s">
        <v>1039</v>
      </c>
      <c r="M206" s="994"/>
      <c r="N206" s="994"/>
      <c r="O206" s="994"/>
      <c r="P206" s="988"/>
      <c r="Q206" s="988"/>
      <c r="R206" s="652"/>
      <c r="S206" s="652"/>
      <c r="T206"/>
      <c r="AA206"/>
      <c r="AB206"/>
      <c r="AC206"/>
      <c r="AD206"/>
      <c r="AE206"/>
      <c r="AF206"/>
      <c r="AG206"/>
      <c r="AH206"/>
      <c r="AI206"/>
    </row>
    <row r="207" spans="1:35" ht="18" customHeight="1">
      <c r="A207" s="25" t="str">
        <f t="shared" si="3"/>
        <v>Caritas_RK_Ost</v>
      </c>
      <c r="B207" s="867" t="s">
        <v>740</v>
      </c>
      <c r="C207" s="870">
        <v>0.78739999999999999</v>
      </c>
      <c r="D207" s="868" t="s">
        <v>1040</v>
      </c>
      <c r="E207" s="868" t="s">
        <v>1041</v>
      </c>
      <c r="F207" s="868" t="s">
        <v>1042</v>
      </c>
      <c r="G207" s="868" t="s">
        <v>1043</v>
      </c>
      <c r="H207" s="869" t="s">
        <v>1044</v>
      </c>
      <c r="I207" s="868" t="s">
        <v>1045</v>
      </c>
      <c r="J207" s="994" t="s">
        <v>1046</v>
      </c>
      <c r="K207" s="994" t="s">
        <v>1047</v>
      </c>
      <c r="L207" s="994" t="s">
        <v>1048</v>
      </c>
      <c r="M207" s="994" t="s">
        <v>1049</v>
      </c>
      <c r="N207" s="994"/>
      <c r="O207" s="994"/>
      <c r="P207" s="988"/>
      <c r="Q207" s="988"/>
      <c r="R207" s="652"/>
      <c r="S207" s="652"/>
      <c r="T207"/>
      <c r="AA207"/>
      <c r="AB207"/>
      <c r="AC207"/>
      <c r="AD207"/>
      <c r="AE207"/>
      <c r="AF207"/>
      <c r="AG207"/>
      <c r="AH207"/>
      <c r="AI207"/>
    </row>
    <row r="208" spans="1:35" ht="18" customHeight="1">
      <c r="A208" s="25" t="str">
        <f t="shared" si="3"/>
        <v>Caritas_RK_Ost</v>
      </c>
      <c r="B208" s="867">
        <v>7</v>
      </c>
      <c r="C208" s="870">
        <v>0.78739999999999999</v>
      </c>
      <c r="D208" s="868" t="s">
        <v>1050</v>
      </c>
      <c r="E208" s="868" t="s">
        <v>1051</v>
      </c>
      <c r="F208" s="868" t="s">
        <v>1052</v>
      </c>
      <c r="G208" s="868" t="s">
        <v>1053</v>
      </c>
      <c r="H208" s="869" t="s">
        <v>1054</v>
      </c>
      <c r="I208" s="868" t="s">
        <v>1055</v>
      </c>
      <c r="J208" s="994" t="s">
        <v>1056</v>
      </c>
      <c r="K208" s="994" t="s">
        <v>1057</v>
      </c>
      <c r="L208" s="994" t="s">
        <v>1058</v>
      </c>
      <c r="M208" s="994" t="s">
        <v>1059</v>
      </c>
      <c r="N208" s="994"/>
      <c r="O208" s="994"/>
      <c r="P208" s="988"/>
      <c r="Q208" s="988"/>
      <c r="R208" s="652"/>
      <c r="S208" s="652"/>
      <c r="T208"/>
      <c r="AA208"/>
      <c r="AB208"/>
      <c r="AC208"/>
      <c r="AD208"/>
      <c r="AE208"/>
      <c r="AF208"/>
      <c r="AG208"/>
      <c r="AH208"/>
      <c r="AI208"/>
    </row>
    <row r="209" spans="1:35" ht="18" customHeight="1">
      <c r="A209" s="25" t="str">
        <f t="shared" si="3"/>
        <v>Caritas_RK_Ost</v>
      </c>
      <c r="B209" s="867">
        <v>8</v>
      </c>
      <c r="C209" s="870">
        <v>0.78739999999999999</v>
      </c>
      <c r="D209" s="868" t="s">
        <v>1060</v>
      </c>
      <c r="E209" s="868" t="s">
        <v>1061</v>
      </c>
      <c r="F209" s="868" t="s">
        <v>1062</v>
      </c>
      <c r="G209" s="868" t="s">
        <v>1063</v>
      </c>
      <c r="H209" s="869" t="s">
        <v>1064</v>
      </c>
      <c r="I209" s="868" t="s">
        <v>1065</v>
      </c>
      <c r="J209" s="994" t="s">
        <v>1066</v>
      </c>
      <c r="K209" s="994" t="s">
        <v>1067</v>
      </c>
      <c r="L209" s="994" t="s">
        <v>1068</v>
      </c>
      <c r="M209" s="994" t="s">
        <v>1069</v>
      </c>
      <c r="N209" s="994" t="s">
        <v>1070</v>
      </c>
      <c r="O209" s="994"/>
      <c r="P209" s="988"/>
      <c r="Q209" s="988"/>
      <c r="R209" s="652"/>
      <c r="S209" s="652"/>
      <c r="T209"/>
      <c r="AA209"/>
      <c r="AB209"/>
      <c r="AC209"/>
      <c r="AD209"/>
      <c r="AE209"/>
      <c r="AF209"/>
      <c r="AG209"/>
      <c r="AH209"/>
      <c r="AI209"/>
    </row>
    <row r="210" spans="1:35" ht="18" customHeight="1">
      <c r="A210" s="25" t="str">
        <f t="shared" si="3"/>
        <v>Caritas_RK_Ost</v>
      </c>
      <c r="B210" s="867" t="s">
        <v>741</v>
      </c>
      <c r="C210" s="870">
        <v>0.78739999999999999</v>
      </c>
      <c r="D210" s="868" t="s">
        <v>1071</v>
      </c>
      <c r="E210" s="868" t="s">
        <v>1072</v>
      </c>
      <c r="F210" s="868" t="s">
        <v>1073</v>
      </c>
      <c r="G210" s="868" t="s">
        <v>1074</v>
      </c>
      <c r="H210" s="869" t="s">
        <v>1075</v>
      </c>
      <c r="I210" s="868" t="s">
        <v>1076</v>
      </c>
      <c r="J210" s="994" t="s">
        <v>1077</v>
      </c>
      <c r="K210" s="994" t="s">
        <v>1078</v>
      </c>
      <c r="L210" s="994" t="s">
        <v>1079</v>
      </c>
      <c r="M210" s="994"/>
      <c r="N210" s="994"/>
      <c r="O210" s="994"/>
      <c r="P210" s="988"/>
      <c r="Q210" s="988"/>
      <c r="R210" s="652"/>
      <c r="S210" s="652"/>
      <c r="T210"/>
      <c r="AA210"/>
      <c r="AB210"/>
      <c r="AC210"/>
      <c r="AD210"/>
      <c r="AE210"/>
      <c r="AF210"/>
      <c r="AG210"/>
      <c r="AH210"/>
      <c r="AI210"/>
    </row>
    <row r="211" spans="1:35" ht="18" customHeight="1">
      <c r="A211" s="25" t="str">
        <f t="shared" si="3"/>
        <v>Caritas_RK_Ost</v>
      </c>
      <c r="B211" s="867">
        <v>9</v>
      </c>
      <c r="C211" s="870">
        <v>0.78739999999999999</v>
      </c>
      <c r="D211" s="868" t="s">
        <v>1080</v>
      </c>
      <c r="E211" s="868" t="s">
        <v>1081</v>
      </c>
      <c r="F211" s="868" t="s">
        <v>1082</v>
      </c>
      <c r="G211" s="868" t="s">
        <v>1083</v>
      </c>
      <c r="H211" s="869" t="s">
        <v>1084</v>
      </c>
      <c r="I211" s="868" t="s">
        <v>1085</v>
      </c>
      <c r="J211" s="994" t="s">
        <v>1086</v>
      </c>
      <c r="K211" s="994" t="s">
        <v>1087</v>
      </c>
      <c r="L211" s="994"/>
      <c r="M211" s="994"/>
      <c r="N211" s="994"/>
      <c r="O211" s="994"/>
      <c r="P211" s="988"/>
      <c r="Q211" s="988"/>
      <c r="R211" s="652"/>
      <c r="S211" s="652"/>
      <c r="T211"/>
      <c r="AA211"/>
      <c r="AB211"/>
      <c r="AC211"/>
      <c r="AD211"/>
      <c r="AE211"/>
      <c r="AF211"/>
      <c r="AG211"/>
      <c r="AH211"/>
      <c r="AI211"/>
    </row>
    <row r="212" spans="1:35" ht="18" customHeight="1">
      <c r="A212" s="25" t="str">
        <f t="shared" si="3"/>
        <v>Caritas_RK_Ost</v>
      </c>
      <c r="B212" s="867">
        <v>10</v>
      </c>
      <c r="C212" s="870">
        <v>0.78739999999999999</v>
      </c>
      <c r="D212" s="868" t="s">
        <v>1088</v>
      </c>
      <c r="E212" s="868" t="s">
        <v>1089</v>
      </c>
      <c r="F212" s="868" t="s">
        <v>1090</v>
      </c>
      <c r="G212" s="868" t="s">
        <v>1091</v>
      </c>
      <c r="H212" s="869" t="s">
        <v>1092</v>
      </c>
      <c r="I212" s="868" t="s">
        <v>1093</v>
      </c>
      <c r="J212" s="994" t="s">
        <v>1094</v>
      </c>
      <c r="K212" s="994" t="s">
        <v>1095</v>
      </c>
      <c r="L212" s="994" t="s">
        <v>1096</v>
      </c>
      <c r="M212" s="994"/>
      <c r="N212" s="994"/>
      <c r="O212" s="994"/>
      <c r="P212" s="988"/>
      <c r="Q212" s="988"/>
      <c r="R212" s="652"/>
      <c r="S212" s="652"/>
      <c r="T212"/>
      <c r="AA212"/>
      <c r="AB212"/>
      <c r="AC212"/>
      <c r="AD212"/>
      <c r="AE212"/>
      <c r="AF212"/>
      <c r="AG212"/>
      <c r="AH212"/>
      <c r="AI212"/>
    </row>
    <row r="213" spans="1:35" ht="18" customHeight="1">
      <c r="A213" s="25" t="str">
        <f t="shared" si="3"/>
        <v>Caritas_RK_Ost</v>
      </c>
      <c r="B213" s="867">
        <v>11</v>
      </c>
      <c r="C213" s="870">
        <v>0.78739999999999999</v>
      </c>
      <c r="D213" s="868" t="s">
        <v>1097</v>
      </c>
      <c r="E213" s="868" t="s">
        <v>1098</v>
      </c>
      <c r="F213" s="868" t="s">
        <v>1099</v>
      </c>
      <c r="G213" s="868" t="s">
        <v>1100</v>
      </c>
      <c r="H213" s="869" t="s">
        <v>1101</v>
      </c>
      <c r="I213" s="868" t="s">
        <v>1102</v>
      </c>
      <c r="J213" s="994" t="s">
        <v>1103</v>
      </c>
      <c r="K213" s="994" t="s">
        <v>1104</v>
      </c>
      <c r="L213" s="994" t="s">
        <v>1105</v>
      </c>
      <c r="M213" s="994"/>
      <c r="N213" s="994"/>
      <c r="O213" s="994"/>
      <c r="P213" s="988"/>
      <c r="Q213" s="988"/>
      <c r="R213" s="652"/>
      <c r="S213" s="652"/>
      <c r="T213"/>
      <c r="AA213"/>
      <c r="AB213"/>
      <c r="AC213"/>
      <c r="AD213"/>
      <c r="AE213"/>
      <c r="AF213"/>
      <c r="AG213"/>
      <c r="AH213"/>
      <c r="AI213"/>
    </row>
    <row r="214" spans="1:35" ht="18" customHeight="1">
      <c r="A214" s="25" t="str">
        <f t="shared" si="3"/>
        <v>Caritas_RK_Ost</v>
      </c>
      <c r="B214" s="867">
        <v>12</v>
      </c>
      <c r="C214" s="870">
        <v>0.78739999999999999</v>
      </c>
      <c r="D214" s="868" t="s">
        <v>1106</v>
      </c>
      <c r="E214" s="868" t="s">
        <v>1107</v>
      </c>
      <c r="F214" s="868" t="s">
        <v>1108</v>
      </c>
      <c r="G214" s="868" t="s">
        <v>1109</v>
      </c>
      <c r="H214" s="869" t="s">
        <v>1110</v>
      </c>
      <c r="I214" s="868" t="s">
        <v>1111</v>
      </c>
      <c r="J214" s="994" t="s">
        <v>1112</v>
      </c>
      <c r="K214" s="994" t="s">
        <v>1113</v>
      </c>
      <c r="L214" s="994" t="s">
        <v>1114</v>
      </c>
      <c r="M214" s="994"/>
      <c r="N214" s="994"/>
      <c r="O214" s="994"/>
      <c r="P214" s="988"/>
      <c r="Q214" s="988"/>
      <c r="R214" s="652"/>
      <c r="S214" s="652"/>
      <c r="T214"/>
      <c r="AA214"/>
      <c r="AB214"/>
      <c r="AC214"/>
      <c r="AD214"/>
      <c r="AE214"/>
      <c r="AF214"/>
      <c r="AG214"/>
      <c r="AH214"/>
      <c r="AI214"/>
    </row>
    <row r="215" spans="1:35" ht="18" customHeight="1">
      <c r="A215" s="1436" t="s">
        <v>830</v>
      </c>
      <c r="B215" s="1436"/>
      <c r="C215" s="1436"/>
      <c r="D215" s="1436"/>
      <c r="E215" s="1436"/>
      <c r="F215" s="1436"/>
      <c r="G215" s="1436"/>
      <c r="H215" s="1436"/>
      <c r="I215" s="1436"/>
      <c r="Q215" s="988"/>
      <c r="R215" s="652"/>
      <c r="S215" s="652"/>
      <c r="T215"/>
      <c r="AA215"/>
      <c r="AB215"/>
      <c r="AC215"/>
      <c r="AD215"/>
      <c r="AE215"/>
      <c r="AF215"/>
      <c r="AG215"/>
      <c r="AH215"/>
      <c r="AI215"/>
    </row>
    <row r="216" spans="1:35" ht="18" customHeight="1">
      <c r="A216" s="867" t="s">
        <v>826</v>
      </c>
      <c r="B216" s="867" t="s">
        <v>20</v>
      </c>
      <c r="C216" s="870">
        <v>0.6</v>
      </c>
      <c r="D216" s="868">
        <v>5017.0600000000004</v>
      </c>
      <c r="E216" s="868">
        <v>5358.22</v>
      </c>
      <c r="F216" s="868">
        <v>5738.77</v>
      </c>
      <c r="G216" s="868">
        <v>6258.28</v>
      </c>
      <c r="H216" s="869">
        <v>6792.69</v>
      </c>
      <c r="I216" s="868">
        <v>7144.27</v>
      </c>
      <c r="J216" s="1139"/>
      <c r="K216" s="1139"/>
      <c r="L216" s="1139"/>
      <c r="M216" s="1139"/>
      <c r="N216" s="1139"/>
      <c r="O216" s="1139"/>
      <c r="P216" s="992"/>
      <c r="R216" s="652"/>
      <c r="S216" s="652"/>
      <c r="T216"/>
      <c r="AA216"/>
      <c r="AB216"/>
      <c r="AC216"/>
      <c r="AD216"/>
      <c r="AE216"/>
      <c r="AF216"/>
      <c r="AG216"/>
      <c r="AH216"/>
      <c r="AI216"/>
    </row>
    <row r="217" spans="1:35" ht="18" customHeight="1">
      <c r="A217" s="867" t="s">
        <v>826</v>
      </c>
      <c r="B217" s="867" t="s">
        <v>19</v>
      </c>
      <c r="C217" s="870">
        <v>0.6</v>
      </c>
      <c r="D217" s="868">
        <v>4542.9799999999996</v>
      </c>
      <c r="E217" s="868">
        <v>4851.8999999999996</v>
      </c>
      <c r="F217" s="868">
        <v>5255.33</v>
      </c>
      <c r="G217" s="868">
        <v>5703.01</v>
      </c>
      <c r="H217" s="869">
        <v>6202.05</v>
      </c>
      <c r="I217" s="868">
        <v>6560.31</v>
      </c>
      <c r="J217" s="1139"/>
      <c r="K217" s="1139"/>
      <c r="L217" s="1139"/>
      <c r="M217" s="1139"/>
      <c r="N217" s="1139"/>
      <c r="O217" s="1139"/>
      <c r="P217" s="993"/>
      <c r="Q217" s="992"/>
      <c r="R217" s="26"/>
      <c r="AA217"/>
      <c r="AB217"/>
      <c r="AC217"/>
      <c r="AD217"/>
      <c r="AE217"/>
      <c r="AF217"/>
      <c r="AG217"/>
      <c r="AH217"/>
      <c r="AI217"/>
    </row>
    <row r="218" spans="1:35" ht="18" customHeight="1">
      <c r="A218" s="867" t="s">
        <v>826</v>
      </c>
      <c r="B218" s="867" t="s">
        <v>18</v>
      </c>
      <c r="C218" s="870">
        <v>0.6</v>
      </c>
      <c r="D218" s="868">
        <v>4187.45</v>
      </c>
      <c r="E218" s="868">
        <v>4526.0200000000004</v>
      </c>
      <c r="F218" s="868">
        <v>4911.4399999999996</v>
      </c>
      <c r="G218" s="868">
        <v>5329.9</v>
      </c>
      <c r="H218" s="869">
        <v>5822.3</v>
      </c>
      <c r="I218" s="868">
        <v>6089.52</v>
      </c>
      <c r="J218" s="1139"/>
      <c r="K218" s="1139"/>
      <c r="L218" s="1139"/>
      <c r="M218" s="1139"/>
      <c r="N218" s="1139"/>
      <c r="O218" s="1139"/>
      <c r="P218" s="993"/>
      <c r="Q218" s="993"/>
      <c r="AA218"/>
      <c r="AB218"/>
      <c r="AC218"/>
      <c r="AD218"/>
      <c r="AE218"/>
      <c r="AF218"/>
      <c r="AG218"/>
      <c r="AH218"/>
      <c r="AI218"/>
    </row>
    <row r="219" spans="1:35" ht="18" customHeight="1">
      <c r="A219" s="867" t="s">
        <v>826</v>
      </c>
      <c r="B219" s="867" t="s">
        <v>17</v>
      </c>
      <c r="C219" s="870">
        <v>0.8</v>
      </c>
      <c r="D219" s="868">
        <v>3752.91</v>
      </c>
      <c r="E219" s="868">
        <v>4142.5</v>
      </c>
      <c r="F219" s="868">
        <v>4597.79</v>
      </c>
      <c r="G219" s="868">
        <v>5102.97</v>
      </c>
      <c r="H219" s="869">
        <v>5695.74</v>
      </c>
      <c r="I219" s="868">
        <v>5977</v>
      </c>
      <c r="J219" s="1139"/>
      <c r="K219" s="1139"/>
      <c r="L219" s="1139"/>
      <c r="M219" s="1139"/>
      <c r="N219" s="1139"/>
      <c r="O219" s="1139"/>
      <c r="P219" s="993"/>
      <c r="Q219" s="993"/>
      <c r="AA219"/>
      <c r="AB219"/>
      <c r="AC219"/>
      <c r="AD219"/>
      <c r="AE219"/>
      <c r="AF219"/>
      <c r="AG219"/>
      <c r="AH219"/>
      <c r="AI219"/>
    </row>
    <row r="220" spans="1:35" ht="18" customHeight="1">
      <c r="A220" s="867" t="s">
        <v>826</v>
      </c>
      <c r="B220" s="867" t="s">
        <v>16</v>
      </c>
      <c r="C220" s="870">
        <v>0.8</v>
      </c>
      <c r="D220" s="868">
        <v>3622.16</v>
      </c>
      <c r="E220" s="868">
        <v>3980.48</v>
      </c>
      <c r="F220" s="868">
        <v>4317.18</v>
      </c>
      <c r="G220" s="868">
        <v>4682.47</v>
      </c>
      <c r="H220" s="869">
        <v>5182.41</v>
      </c>
      <c r="I220" s="868">
        <v>5463.69</v>
      </c>
      <c r="J220" s="1139"/>
      <c r="K220" s="1139"/>
      <c r="L220" s="1139"/>
      <c r="M220" s="1139"/>
      <c r="N220" s="1139"/>
      <c r="O220" s="1139"/>
      <c r="P220" s="993"/>
      <c r="Q220" s="993"/>
      <c r="AA220"/>
      <c r="AB220"/>
      <c r="AC220"/>
      <c r="AD220"/>
      <c r="AE220"/>
      <c r="AF220"/>
      <c r="AG220"/>
      <c r="AH220"/>
      <c r="AI220"/>
    </row>
    <row r="221" spans="1:35" ht="18" customHeight="1">
      <c r="A221" s="867" t="s">
        <v>826</v>
      </c>
      <c r="B221" s="867" t="s">
        <v>15</v>
      </c>
      <c r="C221" s="870">
        <v>0.8</v>
      </c>
      <c r="D221" s="868">
        <v>3492.26</v>
      </c>
      <c r="E221" s="868">
        <v>3773.01</v>
      </c>
      <c r="F221" s="868">
        <v>4092.18</v>
      </c>
      <c r="G221" s="868">
        <v>4438.33</v>
      </c>
      <c r="H221" s="869">
        <v>4823.79</v>
      </c>
      <c r="I221" s="868">
        <v>4950.3599999999997</v>
      </c>
      <c r="J221" s="1139"/>
      <c r="K221" s="1139"/>
      <c r="L221" s="1139"/>
      <c r="M221" s="1139"/>
      <c r="N221" s="1139"/>
      <c r="O221" s="1139"/>
      <c r="P221" s="993"/>
      <c r="Q221" s="993"/>
      <c r="AA221"/>
      <c r="AB221"/>
      <c r="AC221"/>
      <c r="AD221"/>
      <c r="AE221"/>
      <c r="AF221"/>
      <c r="AG221"/>
      <c r="AH221"/>
      <c r="AI221"/>
    </row>
    <row r="222" spans="1:35" ht="18" customHeight="1">
      <c r="A222" s="867" t="s">
        <v>826</v>
      </c>
      <c r="B222" s="867" t="s">
        <v>829</v>
      </c>
      <c r="C222" s="870">
        <v>0.8</v>
      </c>
      <c r="D222" s="868">
        <v>3069.16</v>
      </c>
      <c r="E222" s="868">
        <v>3271.39</v>
      </c>
      <c r="F222" s="868">
        <v>3468.21</v>
      </c>
      <c r="G222" s="868">
        <v>3906.05</v>
      </c>
      <c r="H222" s="869">
        <v>4140.8999999999996</v>
      </c>
      <c r="I222" s="868">
        <v>4414.21</v>
      </c>
      <c r="J222" s="1139"/>
      <c r="K222" s="1139"/>
      <c r="L222" s="1139"/>
      <c r="M222" s="1139"/>
      <c r="N222" s="1139"/>
      <c r="O222" s="1139"/>
      <c r="P222" s="993"/>
      <c r="Q222" s="993"/>
      <c r="AA222"/>
      <c r="AB222"/>
      <c r="AC222"/>
      <c r="AD222"/>
      <c r="AE222"/>
      <c r="AF222"/>
      <c r="AG222"/>
      <c r="AH222"/>
      <c r="AI222"/>
    </row>
    <row r="223" spans="1:35" ht="18" customHeight="1">
      <c r="A223" s="867" t="s">
        <v>826</v>
      </c>
      <c r="B223" s="867" t="s">
        <v>5</v>
      </c>
      <c r="C223" s="870">
        <v>0.9</v>
      </c>
      <c r="D223" s="868">
        <v>2910.37</v>
      </c>
      <c r="E223" s="868">
        <v>3104.82</v>
      </c>
      <c r="F223" s="868">
        <v>3239.51</v>
      </c>
      <c r="G223" s="868">
        <v>3373.97</v>
      </c>
      <c r="H223" s="869">
        <v>3518.19</v>
      </c>
      <c r="I223" s="868">
        <v>3587.54</v>
      </c>
      <c r="J223" s="1139"/>
      <c r="K223" s="1139"/>
      <c r="L223" s="1139"/>
      <c r="M223" s="1139"/>
      <c r="N223" s="1139"/>
      <c r="O223" s="1139"/>
      <c r="P223" s="993"/>
      <c r="Q223" s="993"/>
      <c r="AA223"/>
      <c r="AB223"/>
      <c r="AC223"/>
      <c r="AD223"/>
      <c r="AE223"/>
      <c r="AF223"/>
      <c r="AG223"/>
      <c r="AH223"/>
      <c r="AI223"/>
    </row>
    <row r="224" spans="1:35" ht="18" customHeight="1">
      <c r="A224" s="867" t="s">
        <v>826</v>
      </c>
      <c r="B224" s="867" t="s">
        <v>14</v>
      </c>
      <c r="C224" s="870">
        <v>0.9</v>
      </c>
      <c r="D224" s="868">
        <v>2733.87</v>
      </c>
      <c r="E224" s="868">
        <v>2957.9</v>
      </c>
      <c r="F224" s="868">
        <v>3091.36</v>
      </c>
      <c r="G224" s="868">
        <v>3226.04</v>
      </c>
      <c r="H224" s="869">
        <v>3353.07</v>
      </c>
      <c r="I224" s="868">
        <v>3421.28</v>
      </c>
      <c r="J224" s="1139"/>
      <c r="K224" s="1139"/>
      <c r="L224" s="1139"/>
      <c r="M224" s="1139"/>
      <c r="N224" s="1139"/>
      <c r="O224" s="1139"/>
      <c r="P224" s="993"/>
      <c r="Q224" s="993"/>
      <c r="AA224"/>
      <c r="AB224"/>
      <c r="AC224"/>
      <c r="AD224"/>
      <c r="AE224"/>
      <c r="AF224"/>
      <c r="AG224"/>
      <c r="AH224"/>
      <c r="AI224"/>
    </row>
    <row r="225" spans="1:35" ht="18" customHeight="1">
      <c r="A225" s="867" t="s">
        <v>826</v>
      </c>
      <c r="B225" s="867" t="s">
        <v>8</v>
      </c>
      <c r="C225" s="870">
        <v>0.9</v>
      </c>
      <c r="D225" s="868">
        <v>2683.45</v>
      </c>
      <c r="E225" s="868">
        <v>2867.82</v>
      </c>
      <c r="F225" s="868">
        <v>2997.1</v>
      </c>
      <c r="G225" s="868">
        <v>3125.04</v>
      </c>
      <c r="H225" s="869">
        <v>3250.7</v>
      </c>
      <c r="I225" s="868">
        <v>3314.71</v>
      </c>
      <c r="J225" s="1139"/>
      <c r="K225" s="1139"/>
      <c r="L225" s="1139"/>
      <c r="M225" s="1139"/>
      <c r="N225" s="1139"/>
      <c r="O225" s="1139"/>
      <c r="P225" s="993"/>
      <c r="Q225" s="993"/>
      <c r="AA225"/>
      <c r="AB225"/>
      <c r="AC225"/>
      <c r="AD225"/>
      <c r="AE225"/>
      <c r="AF225"/>
      <c r="AG225"/>
      <c r="AH225"/>
      <c r="AI225"/>
    </row>
    <row r="226" spans="1:35" ht="18" customHeight="1">
      <c r="A226" s="867" t="s">
        <v>826</v>
      </c>
      <c r="B226" s="867" t="s">
        <v>6</v>
      </c>
      <c r="C226" s="870">
        <v>0.9</v>
      </c>
      <c r="D226" s="868">
        <v>2576.29</v>
      </c>
      <c r="E226" s="868">
        <v>2755.14</v>
      </c>
      <c r="F226" s="868">
        <v>2875.93</v>
      </c>
      <c r="G226" s="868">
        <v>3003.85</v>
      </c>
      <c r="H226" s="869">
        <v>3122.72</v>
      </c>
      <c r="I226" s="868">
        <v>3184.15</v>
      </c>
      <c r="J226" s="1139"/>
      <c r="K226" s="1139"/>
      <c r="L226" s="1139"/>
      <c r="M226" s="1139"/>
      <c r="N226" s="1139"/>
      <c r="O226" s="1139"/>
      <c r="P226" s="993"/>
      <c r="Q226" s="993"/>
      <c r="AA226"/>
      <c r="AB226"/>
      <c r="AC226"/>
      <c r="AD226"/>
      <c r="AE226"/>
      <c r="AF226"/>
      <c r="AG226"/>
      <c r="AH226"/>
      <c r="AI226"/>
    </row>
    <row r="227" spans="1:35" ht="18" customHeight="1">
      <c r="A227" s="867" t="s">
        <v>826</v>
      </c>
      <c r="B227" s="867" t="s">
        <v>7</v>
      </c>
      <c r="C227" s="870">
        <v>0.9</v>
      </c>
      <c r="D227" s="868">
        <v>2456.5100000000002</v>
      </c>
      <c r="E227" s="868">
        <v>2637.49</v>
      </c>
      <c r="F227" s="868">
        <v>2789.34</v>
      </c>
      <c r="G227" s="868">
        <v>2883.87</v>
      </c>
      <c r="H227" s="869">
        <v>2978.39</v>
      </c>
      <c r="I227" s="868">
        <v>3033.74</v>
      </c>
      <c r="J227" s="1139"/>
      <c r="K227" s="1139"/>
      <c r="L227" s="1139"/>
      <c r="M227" s="1139"/>
      <c r="N227" s="1139"/>
      <c r="O227" s="1139"/>
      <c r="P227" s="993"/>
      <c r="Q227" s="993"/>
      <c r="AA227"/>
      <c r="AB227"/>
      <c r="AC227"/>
      <c r="AD227"/>
      <c r="AE227"/>
      <c r="AF227"/>
      <c r="AG227"/>
      <c r="AH227"/>
      <c r="AI227"/>
    </row>
    <row r="228" spans="1:35" ht="18" customHeight="1">
      <c r="A228" s="867" t="s">
        <v>826</v>
      </c>
      <c r="B228" s="867" t="s">
        <v>13</v>
      </c>
      <c r="C228" s="870">
        <v>0.9</v>
      </c>
      <c r="D228" s="868">
        <v>2418.66</v>
      </c>
      <c r="E228" s="868">
        <v>2613.29</v>
      </c>
      <c r="F228" s="868">
        <v>2660.65</v>
      </c>
      <c r="G228" s="868">
        <v>2768.92</v>
      </c>
      <c r="H228" s="869">
        <v>2850.16</v>
      </c>
      <c r="I228" s="868">
        <v>2924.58</v>
      </c>
      <c r="J228" s="1139"/>
      <c r="K228" s="1139"/>
      <c r="L228" s="1139"/>
      <c r="M228" s="1139"/>
      <c r="N228" s="1139"/>
      <c r="O228" s="1139"/>
      <c r="P228" s="993"/>
      <c r="Q228" s="993"/>
      <c r="AA228"/>
      <c r="AB228"/>
      <c r="AC228"/>
      <c r="AD228"/>
      <c r="AE228"/>
      <c r="AF228"/>
      <c r="AG228"/>
      <c r="AH228"/>
      <c r="AI228"/>
    </row>
    <row r="229" spans="1:35" ht="18" customHeight="1">
      <c r="A229" s="867" t="s">
        <v>826</v>
      </c>
      <c r="B229" s="867" t="s">
        <v>11</v>
      </c>
      <c r="C229" s="870">
        <v>0.9</v>
      </c>
      <c r="D229" s="868">
        <v>2242.16</v>
      </c>
      <c r="E229" s="868">
        <v>2439.13</v>
      </c>
      <c r="F229" s="868">
        <v>2486.89</v>
      </c>
      <c r="G229" s="868">
        <v>2555.0500000000002</v>
      </c>
      <c r="H229" s="869">
        <v>2704.86</v>
      </c>
      <c r="I229" s="868">
        <v>2861.58</v>
      </c>
      <c r="J229" s="1139"/>
      <c r="K229" s="1139"/>
      <c r="L229" s="1139"/>
      <c r="M229" s="1139"/>
      <c r="N229" s="1139"/>
      <c r="O229" s="1139"/>
      <c r="P229" s="993"/>
      <c r="Q229" s="993"/>
      <c r="AA229"/>
      <c r="AB229"/>
      <c r="AC229"/>
      <c r="AD229"/>
      <c r="AE229"/>
      <c r="AF229"/>
      <c r="AG229"/>
      <c r="AH229"/>
      <c r="AI229"/>
    </row>
    <row r="230" spans="1:35" ht="18" customHeight="1">
      <c r="A230" s="867" t="s">
        <v>826</v>
      </c>
      <c r="B230" s="867" t="s">
        <v>10</v>
      </c>
      <c r="C230" s="870">
        <v>0.9</v>
      </c>
      <c r="D230" s="868">
        <v>0</v>
      </c>
      <c r="E230" s="868">
        <v>2034.86</v>
      </c>
      <c r="F230" s="868">
        <v>2048.86</v>
      </c>
      <c r="G230" s="868">
        <v>2090.5500000000002</v>
      </c>
      <c r="H230" s="869">
        <v>2129.42</v>
      </c>
      <c r="I230" s="868">
        <v>2229.4699999999998</v>
      </c>
      <c r="J230" s="1139"/>
      <c r="K230" s="1139"/>
      <c r="L230" s="1139"/>
      <c r="M230" s="1139"/>
      <c r="N230" s="1139"/>
      <c r="O230" s="1139"/>
      <c r="P230" s="993"/>
      <c r="Q230" s="993"/>
      <c r="AA230"/>
      <c r="AB230"/>
      <c r="AC230"/>
      <c r="AD230"/>
      <c r="AE230"/>
      <c r="AF230"/>
      <c r="AG230"/>
      <c r="AH230"/>
      <c r="AI230"/>
    </row>
    <row r="231" spans="1:35" ht="18" customHeight="1">
      <c r="A231" s="1438" t="s">
        <v>831</v>
      </c>
      <c r="B231" s="1438"/>
      <c r="C231" s="1438"/>
      <c r="D231" s="1438"/>
      <c r="E231" s="1438"/>
      <c r="F231" s="1438"/>
      <c r="G231" s="1438"/>
      <c r="H231" s="1438"/>
      <c r="I231" s="1438"/>
      <c r="Q231" s="993"/>
      <c r="AA231"/>
      <c r="AB231"/>
      <c r="AC231"/>
      <c r="AD231"/>
      <c r="AE231"/>
      <c r="AF231"/>
      <c r="AG231"/>
      <c r="AH231"/>
      <c r="AI231"/>
    </row>
    <row r="232" spans="1:35">
      <c r="A232" s="1142" t="s">
        <v>827</v>
      </c>
      <c r="B232" s="867" t="s">
        <v>20</v>
      </c>
      <c r="C232" s="870">
        <v>0.6</v>
      </c>
      <c r="D232" s="868">
        <v>4025.78</v>
      </c>
      <c r="E232" s="868">
        <v>4133.45</v>
      </c>
      <c r="F232" s="868">
        <v>4666.83</v>
      </c>
      <c r="G232" s="868">
        <v>5066.83</v>
      </c>
      <c r="H232" s="869">
        <v>5666.85</v>
      </c>
      <c r="I232" s="868">
        <v>6033.52</v>
      </c>
      <c r="AA232"/>
      <c r="AB232"/>
      <c r="AC232"/>
      <c r="AD232"/>
      <c r="AE232"/>
      <c r="AF232"/>
      <c r="AG232"/>
      <c r="AH232"/>
      <c r="AI232"/>
    </row>
    <row r="233" spans="1:35">
      <c r="A233" s="1142" t="s">
        <v>827</v>
      </c>
      <c r="B233" s="867" t="s">
        <v>19</v>
      </c>
      <c r="C233" s="870">
        <v>0.6</v>
      </c>
      <c r="D233" s="868">
        <v>3696.23</v>
      </c>
      <c r="E233" s="868">
        <v>3966.79</v>
      </c>
      <c r="F233" s="868">
        <v>4400.13</v>
      </c>
      <c r="G233" s="868">
        <v>4666.83</v>
      </c>
      <c r="H233" s="869">
        <v>5200.16</v>
      </c>
      <c r="I233" s="868">
        <v>5513.51</v>
      </c>
      <c r="AA233"/>
      <c r="AB233"/>
      <c r="AC233"/>
      <c r="AD233"/>
      <c r="AE233"/>
      <c r="AF233"/>
      <c r="AG233"/>
      <c r="AH233"/>
      <c r="AI233"/>
    </row>
    <row r="234" spans="1:35">
      <c r="A234" s="1142" t="s">
        <v>827</v>
      </c>
      <c r="B234" s="867" t="s">
        <v>18</v>
      </c>
      <c r="C234" s="870">
        <v>0.6</v>
      </c>
      <c r="D234" s="868">
        <v>3696.23</v>
      </c>
      <c r="E234" s="868">
        <v>3966.79</v>
      </c>
      <c r="F234" s="868">
        <v>4400.13</v>
      </c>
      <c r="G234" s="868">
        <v>4666.83</v>
      </c>
      <c r="H234" s="869">
        <v>5200.16</v>
      </c>
      <c r="I234" s="868">
        <v>5513.51</v>
      </c>
      <c r="AA234"/>
      <c r="AB234"/>
      <c r="AC234"/>
      <c r="AD234"/>
      <c r="AE234"/>
      <c r="AF234"/>
      <c r="AG234"/>
      <c r="AH234"/>
      <c r="AI234"/>
    </row>
    <row r="235" spans="1:35">
      <c r="A235" s="1142" t="s">
        <v>827</v>
      </c>
      <c r="B235" s="867" t="s">
        <v>17</v>
      </c>
      <c r="C235" s="870">
        <v>0.8</v>
      </c>
      <c r="D235" s="868">
        <v>3616.47</v>
      </c>
      <c r="E235" s="868">
        <v>3880.13</v>
      </c>
      <c r="F235" s="868">
        <v>4173.46</v>
      </c>
      <c r="G235" s="868">
        <v>4533.47</v>
      </c>
      <c r="H235" s="869">
        <v>4933.4799999999996</v>
      </c>
      <c r="I235" s="868">
        <v>5173.5</v>
      </c>
      <c r="AA235"/>
      <c r="AB235"/>
      <c r="AC235"/>
      <c r="AD235"/>
      <c r="AE235"/>
      <c r="AF235"/>
      <c r="AG235"/>
      <c r="AH235"/>
      <c r="AI235"/>
    </row>
    <row r="236" spans="1:35">
      <c r="A236" s="1142" t="s">
        <v>827</v>
      </c>
      <c r="B236" s="867" t="s">
        <v>16</v>
      </c>
      <c r="C236" s="870">
        <v>0.8</v>
      </c>
      <c r="D236" s="868">
        <v>3481.65</v>
      </c>
      <c r="E236" s="868">
        <v>3733.42</v>
      </c>
      <c r="F236" s="868">
        <v>4000.14</v>
      </c>
      <c r="G236" s="868">
        <v>4306.8100000000004</v>
      </c>
      <c r="H236" s="869">
        <v>4800.16</v>
      </c>
      <c r="I236" s="868">
        <v>5013.4799999999996</v>
      </c>
      <c r="AA236"/>
      <c r="AB236"/>
      <c r="AC236"/>
      <c r="AD236"/>
      <c r="AE236"/>
      <c r="AF236"/>
      <c r="AG236"/>
      <c r="AH236"/>
      <c r="AI236"/>
    </row>
    <row r="237" spans="1:35">
      <c r="A237" s="1142" t="s">
        <v>827</v>
      </c>
      <c r="B237" s="867" t="s">
        <v>15</v>
      </c>
      <c r="C237" s="870">
        <v>0.8</v>
      </c>
      <c r="D237" s="868">
        <v>3361.11</v>
      </c>
      <c r="E237" s="868">
        <v>3603.41</v>
      </c>
      <c r="F237" s="868">
        <v>3933.46</v>
      </c>
      <c r="G237" s="868">
        <v>4200.1099999999997</v>
      </c>
      <c r="H237" s="869">
        <v>4533.47</v>
      </c>
      <c r="I237" s="868">
        <v>4700.1400000000003</v>
      </c>
      <c r="AA237"/>
      <c r="AB237"/>
      <c r="AC237"/>
      <c r="AD237"/>
      <c r="AE237"/>
      <c r="AF237"/>
      <c r="AG237"/>
      <c r="AH237"/>
      <c r="AI237"/>
    </row>
    <row r="238" spans="1:35">
      <c r="A238" s="1142" t="s">
        <v>827</v>
      </c>
      <c r="B238" s="867" t="s">
        <v>829</v>
      </c>
      <c r="C238" s="870">
        <v>0.8</v>
      </c>
      <c r="D238" s="868">
        <v>3304.79</v>
      </c>
      <c r="E238" s="868">
        <v>3542.98</v>
      </c>
      <c r="F238" s="868">
        <v>3710.32</v>
      </c>
      <c r="G238" s="868">
        <v>4137.01</v>
      </c>
      <c r="H238" s="869">
        <v>4470.3500000000004</v>
      </c>
      <c r="I238" s="868">
        <v>4670.3599999999997</v>
      </c>
      <c r="AA238"/>
      <c r="AB238"/>
      <c r="AC238"/>
      <c r="AD238"/>
      <c r="AE238"/>
      <c r="AF238"/>
      <c r="AG238"/>
      <c r="AH238"/>
      <c r="AI238"/>
    </row>
    <row r="239" spans="1:35">
      <c r="A239" s="1142" t="s">
        <v>827</v>
      </c>
      <c r="B239" s="867" t="s">
        <v>5</v>
      </c>
      <c r="C239" s="870">
        <v>0.9</v>
      </c>
      <c r="D239" s="868">
        <v>2995.63</v>
      </c>
      <c r="E239" s="868">
        <v>3211.18</v>
      </c>
      <c r="F239" s="868">
        <v>3463.08</v>
      </c>
      <c r="G239" s="868">
        <v>3831.49</v>
      </c>
      <c r="H239" s="869">
        <v>4179.82</v>
      </c>
      <c r="I239" s="868">
        <v>4446.8599999999997</v>
      </c>
      <c r="AA239"/>
      <c r="AB239"/>
      <c r="AC239"/>
      <c r="AD239"/>
      <c r="AE239"/>
      <c r="AF239"/>
      <c r="AG239"/>
      <c r="AH239"/>
      <c r="AI239"/>
    </row>
    <row r="240" spans="1:35">
      <c r="A240" s="1142" t="s">
        <v>827</v>
      </c>
      <c r="B240" s="867" t="s">
        <v>14</v>
      </c>
      <c r="C240" s="870">
        <v>0.9</v>
      </c>
      <c r="D240" s="868">
        <v>2931.61</v>
      </c>
      <c r="E240" s="868">
        <v>3142.47</v>
      </c>
      <c r="F240" s="868">
        <v>3360.03</v>
      </c>
      <c r="G240" s="868">
        <v>3566.15</v>
      </c>
      <c r="H240" s="869">
        <v>3767.64</v>
      </c>
      <c r="I240" s="868">
        <v>3979.52</v>
      </c>
      <c r="AA240"/>
      <c r="AB240"/>
      <c r="AC240"/>
      <c r="AD240"/>
      <c r="AE240"/>
      <c r="AF240"/>
      <c r="AG240"/>
      <c r="AH240"/>
      <c r="AI240"/>
    </row>
    <row r="241" spans="1:35">
      <c r="A241" s="1142" t="s">
        <v>827</v>
      </c>
      <c r="B241" s="867" t="s">
        <v>8</v>
      </c>
      <c r="C241" s="870">
        <v>0.9</v>
      </c>
      <c r="D241" s="868">
        <v>2931.61</v>
      </c>
      <c r="E241" s="868">
        <v>3142.47</v>
      </c>
      <c r="F241" s="868">
        <v>3360.03</v>
      </c>
      <c r="G241" s="868">
        <v>3566.15</v>
      </c>
      <c r="H241" s="869">
        <v>3767.64</v>
      </c>
      <c r="I241" s="868">
        <v>3979.52</v>
      </c>
      <c r="AA241"/>
      <c r="AB241"/>
      <c r="AC241"/>
      <c r="AD241"/>
      <c r="AE241"/>
      <c r="AF241"/>
      <c r="AG241"/>
      <c r="AH241"/>
      <c r="AI241"/>
    </row>
    <row r="242" spans="1:35">
      <c r="A242" s="1142" t="s">
        <v>827</v>
      </c>
      <c r="B242" s="867" t="s">
        <v>6</v>
      </c>
      <c r="C242" s="870">
        <v>0.9</v>
      </c>
      <c r="D242" s="868">
        <v>2730.63</v>
      </c>
      <c r="E242" s="868">
        <v>2926.79</v>
      </c>
      <c r="F242" s="868">
        <v>3105.53</v>
      </c>
      <c r="G242" s="868">
        <v>3226.82</v>
      </c>
      <c r="H242" s="869">
        <v>3341.72</v>
      </c>
      <c r="I242" s="868">
        <v>3520.72</v>
      </c>
      <c r="AA242"/>
      <c r="AB242"/>
      <c r="AC242"/>
      <c r="AD242"/>
      <c r="AE242"/>
      <c r="AF242"/>
      <c r="AG242"/>
      <c r="AH242"/>
      <c r="AI242"/>
    </row>
    <row r="243" spans="1:35">
      <c r="A243" s="1142" t="s">
        <v>827</v>
      </c>
      <c r="B243" s="867" t="s">
        <v>7</v>
      </c>
      <c r="C243" s="870">
        <v>0.9</v>
      </c>
      <c r="D243" s="868">
        <v>2572.41</v>
      </c>
      <c r="E243" s="868">
        <v>2756.99</v>
      </c>
      <c r="F243" s="868">
        <v>2928.7</v>
      </c>
      <c r="G243" s="868">
        <v>3086.37</v>
      </c>
      <c r="H243" s="869">
        <v>3158.51</v>
      </c>
      <c r="I243" s="868">
        <v>3244.68</v>
      </c>
      <c r="AA243"/>
      <c r="AB243"/>
      <c r="AC243"/>
      <c r="AD243"/>
      <c r="AE243"/>
      <c r="AF243"/>
      <c r="AG243"/>
      <c r="AH243"/>
      <c r="AI243"/>
    </row>
    <row r="244" spans="1:35">
      <c r="A244" s="1142" t="s">
        <v>827</v>
      </c>
      <c r="B244" s="867" t="s">
        <v>13</v>
      </c>
      <c r="C244" s="870">
        <v>0.9</v>
      </c>
      <c r="D244" s="868">
        <v>2572.41</v>
      </c>
      <c r="E244" s="868">
        <v>2756.99</v>
      </c>
      <c r="F244" s="868">
        <v>2928.7</v>
      </c>
      <c r="G244" s="868">
        <v>3086.37</v>
      </c>
      <c r="H244" s="869">
        <v>3158.51</v>
      </c>
      <c r="I244" s="868">
        <v>3244.68</v>
      </c>
      <c r="AA244"/>
      <c r="AB244"/>
      <c r="AC244"/>
      <c r="AD244"/>
      <c r="AE244"/>
      <c r="AF244"/>
      <c r="AG244"/>
      <c r="AH244"/>
      <c r="AI244"/>
    </row>
    <row r="245" spans="1:35">
      <c r="A245" s="1142" t="s">
        <v>827</v>
      </c>
      <c r="B245" s="867" t="s">
        <v>11</v>
      </c>
      <c r="C245" s="870">
        <v>0.9</v>
      </c>
      <c r="D245" s="868">
        <v>2377.38</v>
      </c>
      <c r="E245" s="868">
        <v>2490.44</v>
      </c>
      <c r="F245" s="868">
        <v>2574.0700000000002</v>
      </c>
      <c r="G245" s="868">
        <v>2664.88</v>
      </c>
      <c r="H245" s="869">
        <v>2767</v>
      </c>
      <c r="I245" s="868">
        <v>2869.15</v>
      </c>
      <c r="AA245"/>
      <c r="AB245"/>
      <c r="AC245"/>
      <c r="AD245"/>
      <c r="AE245"/>
      <c r="AF245"/>
      <c r="AG245"/>
      <c r="AH245"/>
      <c r="AI245"/>
    </row>
    <row r="246" spans="1:35">
      <c r="A246" s="1142" t="s">
        <v>827</v>
      </c>
      <c r="B246" s="867" t="s">
        <v>10</v>
      </c>
      <c r="C246" s="870">
        <v>0.9</v>
      </c>
      <c r="D246" s="868">
        <v>2377.38</v>
      </c>
      <c r="E246" s="868">
        <v>2490.44</v>
      </c>
      <c r="F246" s="868">
        <v>2574.0700000000002</v>
      </c>
      <c r="G246" s="868">
        <v>2664.88</v>
      </c>
      <c r="H246" s="869">
        <v>2767</v>
      </c>
      <c r="I246" s="868">
        <v>2869.15</v>
      </c>
      <c r="AA246"/>
      <c r="AB246"/>
      <c r="AC246"/>
      <c r="AD246"/>
      <c r="AE246"/>
      <c r="AF246"/>
      <c r="AG246"/>
      <c r="AH246"/>
      <c r="AI246"/>
    </row>
    <row r="247" spans="1:35">
      <c r="A247" s="1438" t="s">
        <v>832</v>
      </c>
      <c r="B247" s="1438"/>
      <c r="C247" s="1438"/>
      <c r="D247" s="1438"/>
      <c r="E247" s="1438"/>
      <c r="F247" s="1438"/>
      <c r="G247" s="1438"/>
      <c r="H247" s="1438"/>
      <c r="I247" s="1438"/>
      <c r="AA247"/>
      <c r="AB247"/>
      <c r="AC247"/>
      <c r="AD247"/>
      <c r="AE247"/>
      <c r="AF247"/>
      <c r="AG247"/>
      <c r="AH247"/>
      <c r="AI247"/>
    </row>
    <row r="248" spans="1:35">
      <c r="A248" s="1142" t="s">
        <v>828</v>
      </c>
      <c r="B248" s="867" t="s">
        <v>833</v>
      </c>
      <c r="C248" s="870">
        <v>0.8</v>
      </c>
      <c r="D248" s="868">
        <v>0</v>
      </c>
      <c r="E248" s="868">
        <v>4490.8500000000004</v>
      </c>
      <c r="F248" s="868">
        <v>4648.28</v>
      </c>
      <c r="G248" s="868">
        <v>5156.63</v>
      </c>
      <c r="H248" s="869">
        <v>5749.2</v>
      </c>
      <c r="I248" s="868">
        <v>6010.59</v>
      </c>
      <c r="AA248"/>
      <c r="AB248"/>
      <c r="AC248"/>
      <c r="AD248"/>
      <c r="AE248"/>
      <c r="AF248"/>
      <c r="AG248"/>
      <c r="AH248"/>
      <c r="AI248"/>
    </row>
    <row r="249" spans="1:35">
      <c r="A249" s="1142" t="s">
        <v>828</v>
      </c>
      <c r="B249" s="867" t="s">
        <v>834</v>
      </c>
      <c r="C249" s="870">
        <v>0.8</v>
      </c>
      <c r="D249" s="868">
        <v>0</v>
      </c>
      <c r="E249" s="868">
        <v>4394.3999999999996</v>
      </c>
      <c r="F249" s="868">
        <v>4538.47</v>
      </c>
      <c r="G249" s="868">
        <v>4898.67</v>
      </c>
      <c r="H249" s="869">
        <v>5329.75</v>
      </c>
      <c r="I249" s="868">
        <v>5494.38</v>
      </c>
      <c r="AA249"/>
      <c r="AB249"/>
      <c r="AC249"/>
      <c r="AD249"/>
      <c r="AE249"/>
      <c r="AF249"/>
      <c r="AG249"/>
      <c r="AH249"/>
      <c r="AI249"/>
    </row>
    <row r="250" spans="1:35">
      <c r="A250" s="1142" t="s">
        <v>828</v>
      </c>
      <c r="B250" s="867" t="s">
        <v>835</v>
      </c>
      <c r="C250" s="870">
        <v>0.8</v>
      </c>
      <c r="D250" s="868">
        <v>0</v>
      </c>
      <c r="E250" s="868">
        <v>4288.08</v>
      </c>
      <c r="F250" s="868">
        <v>4428.68</v>
      </c>
      <c r="G250" s="868">
        <v>4780.16</v>
      </c>
      <c r="H250" s="869">
        <v>5257.71</v>
      </c>
      <c r="I250" s="868">
        <v>5344.85</v>
      </c>
      <c r="AA250"/>
      <c r="AB250"/>
      <c r="AC250"/>
      <c r="AD250"/>
      <c r="AE250"/>
      <c r="AF250"/>
      <c r="AG250"/>
      <c r="AH250"/>
      <c r="AI250"/>
    </row>
    <row r="251" spans="1:35">
      <c r="A251" s="1142" t="s">
        <v>828</v>
      </c>
      <c r="B251" s="867" t="s">
        <v>836</v>
      </c>
      <c r="C251" s="870">
        <v>0.8</v>
      </c>
      <c r="D251" s="868">
        <v>0</v>
      </c>
      <c r="E251" s="868">
        <v>4181.78</v>
      </c>
      <c r="F251" s="868">
        <v>4318.8900000000003</v>
      </c>
      <c r="G251" s="868">
        <v>4661.6400000000003</v>
      </c>
      <c r="H251" s="869">
        <v>4909.13</v>
      </c>
      <c r="I251" s="868">
        <v>4973.03</v>
      </c>
      <c r="AA251"/>
      <c r="AB251"/>
      <c r="AC251"/>
      <c r="AD251"/>
      <c r="AE251"/>
      <c r="AF251"/>
      <c r="AG251"/>
      <c r="AH251"/>
      <c r="AI251"/>
    </row>
    <row r="252" spans="1:35">
      <c r="A252" s="1142" t="s">
        <v>828</v>
      </c>
      <c r="B252" s="867" t="s">
        <v>837</v>
      </c>
      <c r="C252" s="870">
        <v>0.8</v>
      </c>
      <c r="D252" s="868">
        <v>0</v>
      </c>
      <c r="E252" s="868">
        <v>3969.12</v>
      </c>
      <c r="F252" s="868">
        <v>4099.2700000000004</v>
      </c>
      <c r="G252" s="868">
        <v>4424.6099999999997</v>
      </c>
      <c r="H252" s="869">
        <v>4624.46</v>
      </c>
      <c r="I252" s="868">
        <v>4717.41</v>
      </c>
      <c r="AA252"/>
      <c r="AB252"/>
      <c r="AC252"/>
      <c r="AD252"/>
      <c r="AE252"/>
      <c r="AF252"/>
      <c r="AG252"/>
      <c r="AH252"/>
      <c r="AI252"/>
    </row>
    <row r="253" spans="1:35">
      <c r="A253" s="1142" t="s">
        <v>828</v>
      </c>
      <c r="B253" s="867" t="s">
        <v>69</v>
      </c>
      <c r="C253" s="870">
        <v>0.8</v>
      </c>
      <c r="D253" s="868">
        <v>0</v>
      </c>
      <c r="E253" s="868">
        <v>3756.5</v>
      </c>
      <c r="F253" s="868">
        <v>3879.67</v>
      </c>
      <c r="G253" s="868">
        <v>4187.58</v>
      </c>
      <c r="H253" s="869">
        <v>4392.07</v>
      </c>
      <c r="I253" s="868">
        <v>4485.03</v>
      </c>
      <c r="AA253"/>
      <c r="AB253"/>
      <c r="AC253"/>
      <c r="AD253"/>
      <c r="AE253"/>
      <c r="AF253"/>
      <c r="AG253"/>
      <c r="AH253"/>
      <c r="AI253"/>
    </row>
    <row r="254" spans="1:35">
      <c r="A254" s="1142" t="s">
        <v>828</v>
      </c>
      <c r="B254" s="867" t="s">
        <v>70</v>
      </c>
      <c r="C254" s="870">
        <v>0.8</v>
      </c>
      <c r="D254" s="868">
        <v>0</v>
      </c>
      <c r="E254" s="868">
        <v>3545.85</v>
      </c>
      <c r="F254" s="868">
        <v>3660.42</v>
      </c>
      <c r="G254" s="868">
        <v>3985.4</v>
      </c>
      <c r="H254" s="869">
        <v>4142.26</v>
      </c>
      <c r="I254" s="868">
        <v>4241.0200000000004</v>
      </c>
      <c r="AA254"/>
      <c r="AB254"/>
      <c r="AC254"/>
      <c r="AD254"/>
      <c r="AE254"/>
      <c r="AF254"/>
      <c r="AG254"/>
      <c r="AH254"/>
      <c r="AI254"/>
    </row>
    <row r="255" spans="1:35">
      <c r="A255" s="1142" t="s">
        <v>828</v>
      </c>
      <c r="B255" s="867" t="s">
        <v>71</v>
      </c>
      <c r="C255" s="870">
        <v>0.8</v>
      </c>
      <c r="D255" s="868">
        <v>0</v>
      </c>
      <c r="E255" s="868">
        <v>3373.96</v>
      </c>
      <c r="F255" s="868">
        <v>3545.85</v>
      </c>
      <c r="G255" s="868">
        <v>3660.42</v>
      </c>
      <c r="H255" s="869">
        <v>3880.82</v>
      </c>
      <c r="I255" s="868">
        <v>3973.77</v>
      </c>
      <c r="AA255"/>
      <c r="AB255"/>
      <c r="AC255"/>
      <c r="AD255"/>
      <c r="AE255"/>
      <c r="AF255"/>
      <c r="AG255"/>
      <c r="AH255"/>
      <c r="AI255"/>
    </row>
    <row r="256" spans="1:35">
      <c r="A256" s="1142" t="s">
        <v>828</v>
      </c>
      <c r="B256" s="867" t="s">
        <v>838</v>
      </c>
      <c r="C256" s="870">
        <v>0.9</v>
      </c>
      <c r="D256" s="868">
        <v>0</v>
      </c>
      <c r="E256" s="868">
        <v>3108.44</v>
      </c>
      <c r="F256" s="868">
        <v>3257.43</v>
      </c>
      <c r="G256" s="868">
        <v>3448.44</v>
      </c>
      <c r="H256" s="869">
        <v>3602.71</v>
      </c>
      <c r="I256" s="868">
        <v>3818.5</v>
      </c>
      <c r="AA256"/>
      <c r="AB256"/>
      <c r="AC256"/>
      <c r="AD256"/>
      <c r="AE256"/>
      <c r="AF256"/>
      <c r="AG256"/>
      <c r="AH256"/>
      <c r="AI256"/>
    </row>
    <row r="257" spans="1:35">
      <c r="A257" s="1142" t="s">
        <v>828</v>
      </c>
      <c r="B257" s="867" t="s">
        <v>839</v>
      </c>
      <c r="C257" s="870">
        <v>0.9</v>
      </c>
      <c r="D257" s="868">
        <v>0</v>
      </c>
      <c r="E257" s="868">
        <v>2932.41</v>
      </c>
      <c r="F257" s="868">
        <v>3108.44</v>
      </c>
      <c r="G257" s="868">
        <v>3379.29</v>
      </c>
      <c r="H257" s="869">
        <v>3514.69</v>
      </c>
      <c r="I257" s="868">
        <v>3654.17</v>
      </c>
      <c r="AA257"/>
      <c r="AB257"/>
      <c r="AC257"/>
      <c r="AD257"/>
      <c r="AE257"/>
      <c r="AF257"/>
      <c r="AG257"/>
      <c r="AH257"/>
      <c r="AI257"/>
    </row>
    <row r="258" spans="1:35">
      <c r="A258" s="1142" t="s">
        <v>828</v>
      </c>
      <c r="B258" s="867" t="s">
        <v>840</v>
      </c>
      <c r="C258" s="870">
        <v>0.9</v>
      </c>
      <c r="D258" s="868">
        <v>2473.4</v>
      </c>
      <c r="E258" s="868">
        <v>2634.68</v>
      </c>
      <c r="F258" s="868">
        <v>2797.02</v>
      </c>
      <c r="G258" s="868">
        <v>3142.31</v>
      </c>
      <c r="H258" s="869">
        <v>3230.33</v>
      </c>
      <c r="I258" s="868">
        <v>3392.79</v>
      </c>
      <c r="AA258"/>
      <c r="AB258"/>
      <c r="AC258"/>
      <c r="AD258"/>
      <c r="AE258"/>
      <c r="AF258"/>
      <c r="AG258"/>
      <c r="AH258"/>
      <c r="AI258"/>
    </row>
    <row r="259" spans="1:35">
      <c r="A259" s="1142" t="s">
        <v>828</v>
      </c>
      <c r="B259" s="867" t="s">
        <v>841</v>
      </c>
      <c r="C259" s="870">
        <v>0.9</v>
      </c>
      <c r="D259" s="868">
        <v>2376.3000000000002</v>
      </c>
      <c r="E259" s="868">
        <v>2596.81</v>
      </c>
      <c r="F259" s="868">
        <v>2661.62</v>
      </c>
      <c r="G259" s="868">
        <v>2769.93</v>
      </c>
      <c r="H259" s="869">
        <v>2851.19</v>
      </c>
      <c r="I259" s="868">
        <v>3042.09</v>
      </c>
      <c r="AA259"/>
      <c r="AB259"/>
      <c r="AC259"/>
      <c r="AD259"/>
      <c r="AE259"/>
      <c r="AF259"/>
      <c r="AG259"/>
      <c r="AH259"/>
      <c r="AI259"/>
    </row>
    <row r="260" spans="1:35">
      <c r="A260" s="1433" t="s">
        <v>1116</v>
      </c>
      <c r="B260" s="1433"/>
      <c r="C260" s="1433"/>
      <c r="D260" s="1433"/>
      <c r="E260" s="1433"/>
      <c r="F260" s="1433"/>
      <c r="G260" s="1433"/>
      <c r="H260" s="1433"/>
      <c r="I260" s="1433"/>
      <c r="AA260"/>
      <c r="AB260"/>
      <c r="AC260"/>
      <c r="AD260"/>
      <c r="AE260"/>
      <c r="AF260"/>
      <c r="AG260"/>
      <c r="AH260"/>
      <c r="AI260"/>
    </row>
    <row r="261" spans="1:35">
      <c r="A261" s="25" t="s">
        <v>727</v>
      </c>
      <c r="B261" s="25" t="s">
        <v>132</v>
      </c>
      <c r="C261" s="870">
        <v>0.6</v>
      </c>
      <c r="D261" s="28">
        <v>6670.43</v>
      </c>
      <c r="E261" s="28">
        <v>7379.87</v>
      </c>
      <c r="F261" s="28">
        <v>8051.94</v>
      </c>
      <c r="G261" s="28">
        <v>8500.01</v>
      </c>
      <c r="H261" s="29">
        <v>8604.56</v>
      </c>
      <c r="I261" s="28"/>
      <c r="AA261"/>
      <c r="AB261"/>
      <c r="AC261"/>
      <c r="AD261"/>
      <c r="AE261"/>
      <c r="AF261"/>
      <c r="AG261"/>
      <c r="AH261"/>
      <c r="AI261"/>
    </row>
    <row r="262" spans="1:35">
      <c r="A262" s="25" t="s">
        <v>727</v>
      </c>
      <c r="B262" s="25" t="s">
        <v>133</v>
      </c>
      <c r="C262" s="870">
        <v>0.6</v>
      </c>
      <c r="D262" s="28">
        <v>5504</v>
      </c>
      <c r="E262" s="28">
        <v>5863.92</v>
      </c>
      <c r="F262" s="28">
        <v>6265.4</v>
      </c>
      <c r="G262" s="28">
        <v>6813.49</v>
      </c>
      <c r="H262" s="28">
        <v>7377.29</v>
      </c>
      <c r="I262" s="28">
        <v>7748.2</v>
      </c>
      <c r="AA262"/>
      <c r="AB262"/>
      <c r="AC262"/>
      <c r="AD262"/>
      <c r="AE262"/>
      <c r="AF262"/>
      <c r="AG262"/>
      <c r="AH262"/>
      <c r="AI262"/>
    </row>
    <row r="263" spans="1:35">
      <c r="A263" s="25" t="s">
        <v>727</v>
      </c>
      <c r="B263" s="25" t="s">
        <v>134</v>
      </c>
      <c r="C263" s="870">
        <v>0.6</v>
      </c>
      <c r="D263" s="28">
        <v>5003.84</v>
      </c>
      <c r="E263" s="28">
        <v>5329.75</v>
      </c>
      <c r="F263" s="28">
        <v>5755.37</v>
      </c>
      <c r="G263" s="28">
        <v>6227.68</v>
      </c>
      <c r="H263" s="28">
        <v>6754.16</v>
      </c>
      <c r="I263" s="28">
        <v>7132.13</v>
      </c>
      <c r="AA263"/>
      <c r="AB263"/>
      <c r="AC263"/>
      <c r="AD263"/>
      <c r="AE263"/>
      <c r="AF263"/>
      <c r="AG263"/>
      <c r="AH263"/>
      <c r="AI263"/>
    </row>
    <row r="264" spans="1:35">
      <c r="A264" s="25" t="s">
        <v>727</v>
      </c>
      <c r="B264" s="25" t="s">
        <v>135</v>
      </c>
      <c r="C264" s="870">
        <v>0.6</v>
      </c>
      <c r="D264" s="28">
        <v>4628.76</v>
      </c>
      <c r="E264" s="28">
        <v>4985.95</v>
      </c>
      <c r="F264" s="28">
        <v>5392.57</v>
      </c>
      <c r="G264" s="28">
        <v>5834.04</v>
      </c>
      <c r="H264" s="28">
        <v>6353.53</v>
      </c>
      <c r="I264" s="28">
        <v>6635.44</v>
      </c>
      <c r="AA264"/>
      <c r="AB264"/>
      <c r="AC264"/>
      <c r="AD264"/>
      <c r="AE264"/>
      <c r="AF264"/>
      <c r="AG264"/>
      <c r="AH264"/>
      <c r="AI264"/>
    </row>
    <row r="265" spans="1:35">
      <c r="A265" s="25" t="s">
        <v>727</v>
      </c>
      <c r="B265" s="25" t="s">
        <v>136</v>
      </c>
      <c r="C265" s="870">
        <v>0.8</v>
      </c>
      <c r="D265" s="28">
        <v>4170.32</v>
      </c>
      <c r="E265" s="28">
        <v>4581.34</v>
      </c>
      <c r="F265" s="28">
        <v>5061.67</v>
      </c>
      <c r="G265" s="28">
        <v>5594.63</v>
      </c>
      <c r="H265" s="28">
        <v>6220.01</v>
      </c>
      <c r="I265" s="28">
        <v>6516.74</v>
      </c>
      <c r="AA265"/>
      <c r="AB265"/>
      <c r="AC265"/>
      <c r="AD265"/>
      <c r="AE265"/>
      <c r="AF265"/>
      <c r="AG265"/>
      <c r="AH265"/>
      <c r="AI265"/>
    </row>
    <row r="266" spans="1:35">
      <c r="A266" s="25" t="s">
        <v>727</v>
      </c>
      <c r="B266" s="25" t="s">
        <v>137</v>
      </c>
      <c r="C266" s="870">
        <v>0.8</v>
      </c>
      <c r="D266" s="28">
        <v>4032.38</v>
      </c>
      <c r="E266" s="28">
        <v>4410.41</v>
      </c>
      <c r="F266" s="28">
        <v>4765.62</v>
      </c>
      <c r="G266" s="28">
        <v>5151.01</v>
      </c>
      <c r="H266" s="28">
        <v>5678.44</v>
      </c>
      <c r="I266" s="28">
        <v>5975.19</v>
      </c>
      <c r="AA266"/>
      <c r="AB266"/>
      <c r="AC266"/>
      <c r="AD266"/>
      <c r="AE266"/>
      <c r="AF266"/>
      <c r="AG266"/>
      <c r="AH266"/>
      <c r="AI266"/>
    </row>
    <row r="267" spans="1:35">
      <c r="A267" s="25" t="s">
        <v>727</v>
      </c>
      <c r="B267" s="25" t="s">
        <v>138</v>
      </c>
      <c r="C267" s="870">
        <v>0.8</v>
      </c>
      <c r="D267" s="28">
        <v>3895.33</v>
      </c>
      <c r="E267" s="28">
        <v>4191.53</v>
      </c>
      <c r="F267" s="28">
        <v>4528.25</v>
      </c>
      <c r="G267" s="28">
        <v>4893.4399999999996</v>
      </c>
      <c r="H267" s="28">
        <v>5300.1</v>
      </c>
      <c r="I267" s="28">
        <v>5433.63</v>
      </c>
      <c r="AA267"/>
      <c r="AB267"/>
      <c r="AC267"/>
      <c r="AD267"/>
      <c r="AE267"/>
      <c r="AF267"/>
      <c r="AG267"/>
      <c r="AH267"/>
      <c r="AI267"/>
    </row>
    <row r="268" spans="1:35">
      <c r="A268" s="25" t="s">
        <v>727</v>
      </c>
      <c r="B268" s="25" t="s">
        <v>65</v>
      </c>
      <c r="C268" s="870">
        <v>0.8</v>
      </c>
      <c r="D268" s="28">
        <v>3757.21</v>
      </c>
      <c r="E268" s="28">
        <v>4013.8</v>
      </c>
      <c r="F268" s="28">
        <v>4334.08</v>
      </c>
      <c r="G268" s="28">
        <v>4683.04</v>
      </c>
      <c r="H268" s="28">
        <v>5061.38</v>
      </c>
      <c r="I268" s="28">
        <v>5182.84</v>
      </c>
      <c r="AA268"/>
      <c r="AB268"/>
      <c r="AC268"/>
      <c r="AD268"/>
      <c r="AE268"/>
      <c r="AF268"/>
      <c r="AG268"/>
      <c r="AH268"/>
      <c r="AI268"/>
    </row>
    <row r="269" spans="1:35">
      <c r="A269" s="25" t="s">
        <v>727</v>
      </c>
      <c r="B269" s="25" t="s">
        <v>66</v>
      </c>
      <c r="C269" s="870">
        <v>0.8</v>
      </c>
      <c r="D269" s="28">
        <v>3619.09</v>
      </c>
      <c r="E269" s="28">
        <v>3736.32</v>
      </c>
      <c r="F269" s="28">
        <v>4029.91</v>
      </c>
      <c r="G269" s="28">
        <v>4352.0600000000004</v>
      </c>
      <c r="H269" s="28">
        <v>4706.63</v>
      </c>
      <c r="I269" s="28">
        <v>5003.3500000000004</v>
      </c>
      <c r="AA269"/>
      <c r="AB269"/>
      <c r="AC269"/>
      <c r="AD269"/>
      <c r="AE269"/>
      <c r="AF269"/>
      <c r="AG269"/>
      <c r="AH269"/>
      <c r="AI269"/>
    </row>
    <row r="270" spans="1:35">
      <c r="A270" s="25" t="s">
        <v>727</v>
      </c>
      <c r="B270" s="25" t="s">
        <v>67</v>
      </c>
      <c r="C270" s="870">
        <v>0.8</v>
      </c>
      <c r="D270" s="28">
        <v>3480.97</v>
      </c>
      <c r="E270" s="28">
        <v>3699.68</v>
      </c>
      <c r="F270" s="28">
        <v>3759.84</v>
      </c>
      <c r="G270" s="28">
        <v>3963.16</v>
      </c>
      <c r="H270" s="28">
        <v>4335.6899999999996</v>
      </c>
      <c r="I270" s="28">
        <v>4483.1000000000004</v>
      </c>
      <c r="AA270"/>
      <c r="AB270"/>
      <c r="AC270"/>
      <c r="AD270"/>
      <c r="AE270"/>
      <c r="AF270"/>
      <c r="AG270"/>
      <c r="AH270"/>
      <c r="AI270"/>
    </row>
    <row r="271" spans="1:35">
      <c r="A271" s="25" t="s">
        <v>727</v>
      </c>
      <c r="B271" s="25" t="s">
        <v>140</v>
      </c>
      <c r="C271" s="870">
        <v>0.9</v>
      </c>
      <c r="D271" s="28">
        <v>3281.44</v>
      </c>
      <c r="E271" s="28">
        <v>3486.59</v>
      </c>
      <c r="F271" s="28">
        <v>3628.68</v>
      </c>
      <c r="G271" s="28">
        <v>3770.54</v>
      </c>
      <c r="H271" s="28">
        <v>3922.69</v>
      </c>
      <c r="I271" s="28">
        <v>3995.85</v>
      </c>
      <c r="AA271"/>
      <c r="AB271"/>
      <c r="AC271"/>
      <c r="AD271"/>
      <c r="AE271"/>
      <c r="AF271"/>
      <c r="AG271"/>
      <c r="AH271"/>
      <c r="AI271"/>
    </row>
    <row r="272" spans="1:35">
      <c r="A272" s="25" t="s">
        <v>727</v>
      </c>
      <c r="B272" s="25" t="s">
        <v>141</v>
      </c>
      <c r="C272" s="870">
        <v>0.9</v>
      </c>
      <c r="D272" s="28">
        <v>3095.23</v>
      </c>
      <c r="E272" s="28">
        <v>3331.58</v>
      </c>
      <c r="F272" s="28">
        <v>3472.38</v>
      </c>
      <c r="G272" s="28">
        <v>3614.47</v>
      </c>
      <c r="H272" s="28">
        <v>3748.49</v>
      </c>
      <c r="I272" s="28">
        <v>3820.45</v>
      </c>
      <c r="AA272"/>
      <c r="AB272"/>
      <c r="AC272"/>
      <c r="AD272"/>
      <c r="AE272"/>
      <c r="AF272"/>
      <c r="AG272"/>
      <c r="AH272"/>
      <c r="AI272"/>
    </row>
    <row r="273" spans="1:35">
      <c r="A273" s="25" t="s">
        <v>727</v>
      </c>
      <c r="B273" s="25" t="s">
        <v>142</v>
      </c>
      <c r="C273" s="870">
        <v>0.9</v>
      </c>
      <c r="D273" s="28">
        <v>3042.04</v>
      </c>
      <c r="E273" s="28">
        <v>3236.55</v>
      </c>
      <c r="F273" s="28">
        <v>3372.94</v>
      </c>
      <c r="G273" s="28">
        <v>3507.92</v>
      </c>
      <c r="H273" s="28">
        <v>3640.49</v>
      </c>
      <c r="I273" s="28">
        <v>3708.02</v>
      </c>
      <c r="AA273"/>
      <c r="AB273"/>
      <c r="AC273"/>
      <c r="AD273"/>
      <c r="AE273"/>
      <c r="AF273"/>
      <c r="AG273"/>
      <c r="AH273"/>
      <c r="AI273"/>
    </row>
    <row r="274" spans="1:35">
      <c r="A274" s="25" t="s">
        <v>727</v>
      </c>
      <c r="B274" s="25" t="s">
        <v>145</v>
      </c>
      <c r="C274" s="870">
        <v>0.9</v>
      </c>
      <c r="D274" s="28">
        <v>2928.99</v>
      </c>
      <c r="E274" s="28">
        <v>3117.67</v>
      </c>
      <c r="F274" s="28">
        <v>3245.11</v>
      </c>
      <c r="G274" s="28">
        <v>3380.06</v>
      </c>
      <c r="H274" s="28">
        <v>3505.47</v>
      </c>
      <c r="I274" s="28">
        <v>3570.28</v>
      </c>
      <c r="AA274"/>
      <c r="AB274"/>
      <c r="AC274"/>
      <c r="AD274"/>
      <c r="AE274"/>
      <c r="AF274"/>
      <c r="AG274"/>
      <c r="AH274"/>
      <c r="AI274"/>
    </row>
    <row r="275" spans="1:35">
      <c r="A275" s="25" t="s">
        <v>727</v>
      </c>
      <c r="B275" s="25" t="s">
        <v>146</v>
      </c>
      <c r="C275" s="870">
        <v>0.9</v>
      </c>
      <c r="D275" s="28">
        <v>2802.62</v>
      </c>
      <c r="E275" s="28">
        <v>2993.55</v>
      </c>
      <c r="F275" s="28">
        <v>3153.75</v>
      </c>
      <c r="G275" s="28">
        <v>3253.48</v>
      </c>
      <c r="H275" s="28">
        <v>3353.2</v>
      </c>
      <c r="I275" s="28">
        <v>3411.6</v>
      </c>
      <c r="AA275"/>
      <c r="AB275"/>
      <c r="AC275"/>
      <c r="AD275"/>
      <c r="AE275"/>
      <c r="AF275"/>
      <c r="AG275"/>
      <c r="AH275"/>
      <c r="AI275"/>
    </row>
    <row r="276" spans="1:35">
      <c r="A276" s="25" t="s">
        <v>727</v>
      </c>
      <c r="B276" s="25" t="s">
        <v>147</v>
      </c>
      <c r="C276" s="870">
        <v>0.9</v>
      </c>
      <c r="D276" s="28">
        <v>2762.69</v>
      </c>
      <c r="E276" s="28">
        <v>2968.02</v>
      </c>
      <c r="F276" s="28">
        <v>3017.99</v>
      </c>
      <c r="G276" s="28">
        <v>3132.21</v>
      </c>
      <c r="H276" s="28">
        <v>3217.92</v>
      </c>
      <c r="I276" s="28">
        <v>3296.43</v>
      </c>
      <c r="AA276"/>
      <c r="AB276"/>
      <c r="AC276"/>
      <c r="AD276"/>
      <c r="AE276"/>
      <c r="AF276"/>
      <c r="AG276"/>
      <c r="AH276"/>
      <c r="AI276"/>
    </row>
    <row r="277" spans="1:35">
      <c r="A277" s="25" t="s">
        <v>727</v>
      </c>
      <c r="B277" s="25" t="s">
        <v>728</v>
      </c>
      <c r="C277" s="870">
        <v>0.9</v>
      </c>
      <c r="D277" s="28">
        <v>2601.6</v>
      </c>
      <c r="E277" s="28">
        <v>2835.82</v>
      </c>
      <c r="F277" s="28">
        <v>2921.62</v>
      </c>
      <c r="G277" s="28">
        <v>3036.03</v>
      </c>
      <c r="H277" s="28">
        <v>3114.63</v>
      </c>
      <c r="I277" s="28">
        <v>3173.31</v>
      </c>
      <c r="AA277"/>
      <c r="AB277"/>
      <c r="AC277"/>
      <c r="AD277"/>
      <c r="AE277"/>
      <c r="AF277"/>
      <c r="AG277"/>
      <c r="AH277"/>
      <c r="AI277"/>
    </row>
    <row r="278" spans="1:35">
      <c r="A278" s="25" t="s">
        <v>727</v>
      </c>
      <c r="B278" s="25" t="s">
        <v>148</v>
      </c>
      <c r="C278" s="870">
        <v>0.9</v>
      </c>
      <c r="D278" s="28">
        <v>2582.16</v>
      </c>
      <c r="E278" s="28">
        <v>2784.28</v>
      </c>
      <c r="F278" s="28">
        <v>2834.67</v>
      </c>
      <c r="G278" s="28">
        <v>2906.58</v>
      </c>
      <c r="H278" s="28">
        <v>3064.63</v>
      </c>
      <c r="I278" s="28">
        <v>3229.97</v>
      </c>
      <c r="AA278"/>
      <c r="AB278"/>
      <c r="AC278"/>
      <c r="AD278"/>
      <c r="AE278"/>
      <c r="AF278"/>
      <c r="AG278"/>
      <c r="AH278"/>
      <c r="AI278"/>
    </row>
    <row r="279" spans="1:35">
      <c r="A279" s="25" t="s">
        <v>727</v>
      </c>
      <c r="B279" s="25" t="s">
        <v>149</v>
      </c>
      <c r="C279" s="870">
        <v>0.9</v>
      </c>
      <c r="D279" s="28"/>
      <c r="E279" s="28">
        <v>2355.52</v>
      </c>
      <c r="F279" s="28">
        <v>2388.86</v>
      </c>
      <c r="G279" s="28">
        <v>2430.5500000000002</v>
      </c>
      <c r="H279" s="28">
        <v>2469.42</v>
      </c>
      <c r="I279" s="28">
        <v>2569.4699999999998</v>
      </c>
      <c r="AA279"/>
      <c r="AB279"/>
      <c r="AC279"/>
      <c r="AD279"/>
      <c r="AE279"/>
      <c r="AF279"/>
      <c r="AG279"/>
      <c r="AH279"/>
      <c r="AI279"/>
    </row>
    <row r="280" spans="1:35">
      <c r="A280" s="1431" t="s">
        <v>1125</v>
      </c>
      <c r="B280" s="1431"/>
      <c r="C280" s="1431"/>
      <c r="D280" s="1431"/>
      <c r="E280" s="1431"/>
      <c r="F280" s="1431"/>
      <c r="G280" s="1431"/>
      <c r="H280" s="1431"/>
      <c r="I280" s="1431"/>
      <c r="AA280"/>
      <c r="AB280"/>
      <c r="AC280"/>
      <c r="AD280"/>
      <c r="AE280"/>
      <c r="AF280"/>
      <c r="AG280"/>
      <c r="AH280"/>
      <c r="AI280"/>
    </row>
    <row r="281" spans="1:35">
      <c r="A281" s="25" t="s">
        <v>760</v>
      </c>
      <c r="B281" s="25" t="s">
        <v>31</v>
      </c>
      <c r="C281" s="870">
        <v>0.70279999999999998</v>
      </c>
      <c r="D281" s="28">
        <v>4458.2</v>
      </c>
      <c r="E281" s="28">
        <v>4571.79</v>
      </c>
      <c r="F281" s="28">
        <v>5134.51</v>
      </c>
      <c r="G281" s="28">
        <v>5556.51</v>
      </c>
      <c r="H281" s="28">
        <v>6189.53</v>
      </c>
      <c r="I281" s="28">
        <v>6366.06</v>
      </c>
      <c r="AA281"/>
      <c r="AB281"/>
      <c r="AC281"/>
      <c r="AD281"/>
      <c r="AE281"/>
      <c r="AF281"/>
      <c r="AG281"/>
      <c r="AH281"/>
      <c r="AI281"/>
    </row>
    <row r="282" spans="1:35">
      <c r="A282" s="25" t="s">
        <v>760</v>
      </c>
      <c r="B282" s="25" t="s">
        <v>30</v>
      </c>
      <c r="C282" s="870">
        <v>0.70279999999999998</v>
      </c>
      <c r="D282" s="28">
        <v>4110.5200000000004</v>
      </c>
      <c r="E282" s="28">
        <v>4395.96</v>
      </c>
      <c r="F282" s="28">
        <v>4853.1400000000003</v>
      </c>
      <c r="G282" s="28">
        <v>5134.51</v>
      </c>
      <c r="H282" s="28">
        <v>5697.17</v>
      </c>
      <c r="I282" s="28">
        <v>5859.16</v>
      </c>
      <c r="AA282"/>
      <c r="AB282"/>
      <c r="AC282"/>
      <c r="AD282"/>
      <c r="AE282"/>
      <c r="AF282"/>
      <c r="AG282"/>
      <c r="AH282"/>
      <c r="AI282"/>
    </row>
    <row r="283" spans="1:35">
      <c r="A283" s="25" t="s">
        <v>760</v>
      </c>
      <c r="B283" s="25" t="s">
        <v>29</v>
      </c>
      <c r="C283" s="870">
        <v>0.70279999999999998</v>
      </c>
      <c r="D283" s="28">
        <v>4026.38</v>
      </c>
      <c r="E283" s="28">
        <v>4304.54</v>
      </c>
      <c r="F283" s="28">
        <v>4614</v>
      </c>
      <c r="G283" s="28">
        <v>4993.8100000000004</v>
      </c>
      <c r="H283" s="28">
        <v>5415.82</v>
      </c>
      <c r="I283" s="28">
        <v>5569.51</v>
      </c>
      <c r="AA283"/>
      <c r="AB283"/>
      <c r="AC283"/>
      <c r="AD283"/>
      <c r="AE283"/>
      <c r="AF283"/>
      <c r="AG283"/>
      <c r="AH283"/>
      <c r="AI283"/>
    </row>
    <row r="284" spans="1:35">
      <c r="A284" s="25" t="s">
        <v>760</v>
      </c>
      <c r="B284" s="25" t="s">
        <v>28</v>
      </c>
      <c r="C284" s="870">
        <v>0.70279999999999998</v>
      </c>
      <c r="D284" s="28">
        <v>3884.14</v>
      </c>
      <c r="E284" s="28">
        <v>4149.76</v>
      </c>
      <c r="F284" s="28">
        <v>4431.1499999999996</v>
      </c>
      <c r="G284" s="28">
        <v>4754.68</v>
      </c>
      <c r="H284" s="28">
        <v>5275.17</v>
      </c>
      <c r="I284" s="28">
        <v>5424.69</v>
      </c>
      <c r="AA284"/>
      <c r="AB284"/>
      <c r="AC284"/>
      <c r="AD284"/>
      <c r="AE284"/>
      <c r="AF284"/>
      <c r="AG284"/>
      <c r="AH284"/>
      <c r="AI284"/>
    </row>
    <row r="285" spans="1:35">
      <c r="A285" s="25" t="s">
        <v>760</v>
      </c>
      <c r="B285" s="25" t="s">
        <v>9</v>
      </c>
      <c r="C285" s="870">
        <v>0.70279999999999998</v>
      </c>
      <c r="D285" s="28">
        <v>3847.03</v>
      </c>
      <c r="E285" s="28">
        <v>4109.38</v>
      </c>
      <c r="F285" s="28">
        <v>4422.05</v>
      </c>
      <c r="G285" s="28">
        <v>4740.1000000000004</v>
      </c>
      <c r="H285" s="28">
        <v>5091.8100000000004</v>
      </c>
      <c r="I285" s="28">
        <v>5235.93</v>
      </c>
      <c r="J285" s="1172"/>
      <c r="K285" s="1019"/>
      <c r="L285" s="1019"/>
      <c r="M285" s="1019"/>
      <c r="N285" s="1019"/>
      <c r="O285" s="1019"/>
      <c r="AA285"/>
      <c r="AB285"/>
      <c r="AC285"/>
      <c r="AD285"/>
      <c r="AE285"/>
      <c r="AF285"/>
      <c r="AG285"/>
      <c r="AH285"/>
      <c r="AI285"/>
    </row>
    <row r="286" spans="1:35">
      <c r="A286" s="25" t="s">
        <v>760</v>
      </c>
      <c r="B286" s="25" t="s">
        <v>4</v>
      </c>
      <c r="C286" s="870">
        <v>0.70279999999999998</v>
      </c>
      <c r="D286" s="28">
        <v>3756.97</v>
      </c>
      <c r="E286" s="28">
        <v>4012.6</v>
      </c>
      <c r="F286" s="28">
        <v>4360.8</v>
      </c>
      <c r="G286" s="28">
        <v>4642.12</v>
      </c>
      <c r="H286" s="28">
        <v>4993.8100000000004</v>
      </c>
      <c r="I286" s="28">
        <v>5135.05</v>
      </c>
      <c r="J286" s="28"/>
      <c r="K286" s="1140"/>
      <c r="L286" s="1141"/>
      <c r="M286" s="1141"/>
      <c r="N286" s="1141"/>
      <c r="O286" s="1141"/>
      <c r="AA286"/>
      <c r="AB286"/>
      <c r="AC286"/>
      <c r="AD286"/>
      <c r="AE286"/>
      <c r="AF286"/>
      <c r="AG286"/>
      <c r="AH286"/>
      <c r="AI286"/>
    </row>
    <row r="287" spans="1:35">
      <c r="A287" s="25" t="s">
        <v>760</v>
      </c>
      <c r="B287" s="25" t="s">
        <v>3</v>
      </c>
      <c r="C287" s="870">
        <v>0.79510000000000003</v>
      </c>
      <c r="D287" s="28">
        <v>3747.09</v>
      </c>
      <c r="E287" s="28">
        <v>4002.01</v>
      </c>
      <c r="F287" s="28">
        <v>4335.6400000000003</v>
      </c>
      <c r="G287" s="28">
        <v>4631.04</v>
      </c>
      <c r="H287" s="28">
        <v>4996.8</v>
      </c>
      <c r="I287" s="28">
        <v>5138.12</v>
      </c>
      <c r="J287" s="28"/>
      <c r="K287" s="1141"/>
      <c r="L287" s="1141"/>
      <c r="M287" s="1141"/>
      <c r="N287" s="1141"/>
      <c r="O287" s="1141"/>
      <c r="AA287"/>
      <c r="AB287"/>
      <c r="AC287"/>
      <c r="AD287"/>
      <c r="AE287"/>
      <c r="AF287"/>
      <c r="AG287"/>
      <c r="AH287"/>
      <c r="AI287"/>
    </row>
    <row r="288" spans="1:35">
      <c r="A288" s="25" t="s">
        <v>760</v>
      </c>
      <c r="B288" s="25" t="s">
        <v>62</v>
      </c>
      <c r="C288" s="870">
        <v>0.79510000000000003</v>
      </c>
      <c r="D288" s="28">
        <v>3697.55</v>
      </c>
      <c r="E288" s="28">
        <v>3948.84</v>
      </c>
      <c r="F288" s="28">
        <v>4125.3900000000003</v>
      </c>
      <c r="G288" s="28">
        <v>4575.55</v>
      </c>
      <c r="H288" s="28">
        <v>4927.22</v>
      </c>
      <c r="I288" s="28">
        <v>5066.5</v>
      </c>
      <c r="J288" s="28"/>
      <c r="K288" s="1141"/>
      <c r="L288" s="1141"/>
      <c r="M288" s="1141"/>
      <c r="N288" s="1141"/>
      <c r="O288" s="1141"/>
      <c r="AA288"/>
      <c r="AB288"/>
      <c r="AC288"/>
      <c r="AD288"/>
      <c r="AE288"/>
      <c r="AF288"/>
      <c r="AG288"/>
      <c r="AH288"/>
      <c r="AI288"/>
    </row>
    <row r="289" spans="1:35">
      <c r="A289" s="25" t="s">
        <v>760</v>
      </c>
      <c r="B289" s="25" t="s">
        <v>61</v>
      </c>
      <c r="C289" s="870">
        <v>0.79510000000000003</v>
      </c>
      <c r="D289" s="28">
        <v>3631.49</v>
      </c>
      <c r="E289" s="28">
        <v>3877.94</v>
      </c>
      <c r="F289" s="28">
        <v>4053</v>
      </c>
      <c r="G289" s="28">
        <v>4501.47</v>
      </c>
      <c r="H289" s="28">
        <v>4853.1400000000003</v>
      </c>
      <c r="I289" s="28">
        <v>4990.22</v>
      </c>
      <c r="J289" s="28"/>
      <c r="K289" s="1141"/>
      <c r="L289" s="1141"/>
      <c r="M289" s="1141"/>
      <c r="N289" s="1141"/>
      <c r="O289" s="1141"/>
      <c r="AA289"/>
      <c r="AB289"/>
      <c r="AC289"/>
      <c r="AD289"/>
      <c r="AE289"/>
      <c r="AF289"/>
      <c r="AG289"/>
      <c r="AH289"/>
      <c r="AI289"/>
    </row>
    <row r="290" spans="1:35">
      <c r="A290" s="25" t="s">
        <v>760</v>
      </c>
      <c r="B290" s="25" t="s">
        <v>26</v>
      </c>
      <c r="C290" s="870">
        <v>0.79510000000000003</v>
      </c>
      <c r="D290" s="28">
        <v>3371.39</v>
      </c>
      <c r="E290" s="28">
        <v>3598.79</v>
      </c>
      <c r="F290" s="28">
        <v>3864.55</v>
      </c>
      <c r="G290" s="28">
        <v>4253.22</v>
      </c>
      <c r="H290" s="28">
        <v>4620.71</v>
      </c>
      <c r="I290" s="28">
        <v>4902.4399999999996</v>
      </c>
      <c r="J290" s="28"/>
      <c r="K290" s="1141"/>
      <c r="L290" s="1141"/>
      <c r="M290" s="1141"/>
      <c r="N290" s="1141"/>
      <c r="O290" s="1141"/>
      <c r="AA290"/>
      <c r="AB290"/>
      <c r="AC290"/>
      <c r="AD290"/>
      <c r="AE290"/>
      <c r="AF290"/>
      <c r="AG290"/>
      <c r="AH290"/>
      <c r="AI290"/>
    </row>
    <row r="291" spans="1:35">
      <c r="A291" s="25" t="s">
        <v>760</v>
      </c>
      <c r="B291" s="25" t="s">
        <v>64</v>
      </c>
      <c r="C291" s="870">
        <v>0.84509999999999996</v>
      </c>
      <c r="D291" s="28">
        <v>3371.39</v>
      </c>
      <c r="E291" s="28">
        <v>3598.79</v>
      </c>
      <c r="F291" s="28">
        <v>3864.55</v>
      </c>
      <c r="G291" s="28">
        <v>4253.22</v>
      </c>
      <c r="H291" s="28">
        <v>4620.71</v>
      </c>
      <c r="I291" s="28">
        <v>4902.4399999999996</v>
      </c>
      <c r="J291" s="28"/>
      <c r="K291" s="1141"/>
      <c r="L291" s="1141"/>
      <c r="M291" s="1141"/>
      <c r="N291" s="1141"/>
      <c r="O291" s="1141"/>
      <c r="AA291"/>
      <c r="AB291"/>
      <c r="AC291"/>
      <c r="AD291"/>
      <c r="AE291"/>
      <c r="AF291"/>
      <c r="AG291"/>
      <c r="AH291"/>
      <c r="AI291"/>
    </row>
    <row r="292" spans="1:35">
      <c r="A292" s="25" t="s">
        <v>760</v>
      </c>
      <c r="B292" s="25" t="s">
        <v>63</v>
      </c>
      <c r="C292" s="870">
        <v>0.84509999999999996</v>
      </c>
      <c r="D292" s="28">
        <v>3303.85</v>
      </c>
      <c r="E292" s="28">
        <v>3526.31</v>
      </c>
      <c r="F292" s="28">
        <v>3755.83</v>
      </c>
      <c r="G292" s="28">
        <v>3973.29</v>
      </c>
      <c r="H292" s="28">
        <v>4185.8599999999997</v>
      </c>
      <c r="I292" s="28">
        <v>4409.3900000000003</v>
      </c>
      <c r="J292" s="28"/>
      <c r="K292" s="1141"/>
      <c r="L292" s="1141"/>
      <c r="M292" s="1141"/>
      <c r="N292" s="1141"/>
      <c r="O292" s="1141"/>
      <c r="AA292"/>
      <c r="AB292"/>
      <c r="AC292"/>
      <c r="AD292"/>
      <c r="AE292"/>
      <c r="AF292"/>
      <c r="AG292"/>
      <c r="AH292"/>
      <c r="AI292"/>
    </row>
    <row r="293" spans="1:35">
      <c r="A293" s="25" t="s">
        <v>760</v>
      </c>
      <c r="B293" s="25" t="s">
        <v>25</v>
      </c>
      <c r="C293" s="870">
        <v>0.84509999999999996</v>
      </c>
      <c r="D293" s="28">
        <v>3223.59</v>
      </c>
      <c r="E293" s="28">
        <v>3440.19</v>
      </c>
      <c r="F293" s="28">
        <v>3655.7</v>
      </c>
      <c r="G293" s="28">
        <v>3871.17</v>
      </c>
      <c r="H293" s="28">
        <v>4032.82</v>
      </c>
      <c r="I293" s="28">
        <v>4276.3999999999996</v>
      </c>
      <c r="AA293"/>
      <c r="AB293"/>
      <c r="AC293"/>
      <c r="AD293"/>
      <c r="AE293"/>
      <c r="AF293"/>
      <c r="AG293"/>
      <c r="AH293"/>
      <c r="AI293"/>
    </row>
    <row r="294" spans="1:35">
      <c r="A294" s="25" t="s">
        <v>760</v>
      </c>
      <c r="B294" s="25" t="s">
        <v>24</v>
      </c>
      <c r="C294" s="870">
        <v>0.84509999999999996</v>
      </c>
      <c r="D294" s="28">
        <v>3091.81</v>
      </c>
      <c r="E294" s="28">
        <v>3298.76</v>
      </c>
      <c r="F294" s="28">
        <v>3487.33</v>
      </c>
      <c r="G294" s="28">
        <v>3615.3</v>
      </c>
      <c r="H294" s="28">
        <v>3736.51</v>
      </c>
      <c r="I294" s="28">
        <v>3925.36</v>
      </c>
      <c r="AA294"/>
      <c r="AB294"/>
      <c r="AC294"/>
      <c r="AD294"/>
      <c r="AE294"/>
      <c r="AF294"/>
      <c r="AG294"/>
      <c r="AH294"/>
      <c r="AI294"/>
    </row>
    <row r="295" spans="1:35">
      <c r="A295" s="25" t="s">
        <v>760</v>
      </c>
      <c r="B295" s="25" t="s">
        <v>23</v>
      </c>
      <c r="C295" s="870">
        <v>0.84509999999999996</v>
      </c>
      <c r="D295" s="28">
        <v>2924.89</v>
      </c>
      <c r="E295" s="28">
        <v>3119.62</v>
      </c>
      <c r="F295" s="28">
        <v>3300.78</v>
      </c>
      <c r="G295" s="28">
        <v>3467.12</v>
      </c>
      <c r="H295" s="28">
        <v>3543.23</v>
      </c>
      <c r="I295" s="28">
        <v>3634.14</v>
      </c>
      <c r="AA295"/>
      <c r="AB295"/>
      <c r="AC295"/>
      <c r="AD295"/>
      <c r="AE295"/>
      <c r="AF295"/>
      <c r="AG295"/>
      <c r="AH295"/>
      <c r="AI295"/>
    </row>
    <row r="296" spans="1:35">
      <c r="A296" s="25" t="s">
        <v>760</v>
      </c>
      <c r="B296" s="25" t="s">
        <v>22</v>
      </c>
      <c r="C296" s="870">
        <v>0.84509999999999996</v>
      </c>
      <c r="D296" s="28">
        <v>2719.14</v>
      </c>
      <c r="E296" s="28">
        <v>2838.41</v>
      </c>
      <c r="F296" s="28">
        <v>2926.64</v>
      </c>
      <c r="G296" s="28">
        <v>3022.45</v>
      </c>
      <c r="H296" s="28">
        <v>3130.19</v>
      </c>
      <c r="I296" s="28">
        <v>3237.95</v>
      </c>
      <c r="AA296"/>
      <c r="AB296"/>
      <c r="AC296"/>
      <c r="AD296"/>
      <c r="AE296"/>
      <c r="AF296"/>
      <c r="AG296"/>
      <c r="AH296"/>
      <c r="AI296"/>
    </row>
    <row r="297" spans="1:35">
      <c r="A297" s="25" t="s">
        <v>760</v>
      </c>
      <c r="B297" s="25" t="s">
        <v>744</v>
      </c>
      <c r="C297" s="870">
        <v>0.51780000000000004</v>
      </c>
      <c r="D297" s="28">
        <v>5504</v>
      </c>
      <c r="E297" s="28">
        <v>5863.92</v>
      </c>
      <c r="F297" s="28">
        <v>6265.4</v>
      </c>
      <c r="G297" s="28">
        <v>6813.49</v>
      </c>
      <c r="H297" s="28">
        <v>7377.29</v>
      </c>
      <c r="I297" s="28">
        <v>7589.03</v>
      </c>
      <c r="AA297"/>
      <c r="AB297"/>
      <c r="AC297"/>
      <c r="AD297"/>
      <c r="AE297"/>
      <c r="AF297"/>
      <c r="AG297"/>
      <c r="AH297"/>
      <c r="AI297"/>
    </row>
    <row r="298" spans="1:35">
      <c r="A298" s="25" t="s">
        <v>760</v>
      </c>
      <c r="B298" s="25" t="s">
        <v>745</v>
      </c>
      <c r="C298" s="870">
        <v>0.51780000000000004</v>
      </c>
      <c r="D298" s="28">
        <v>5003.84</v>
      </c>
      <c r="E298" s="28">
        <v>5329.75</v>
      </c>
      <c r="F298" s="28">
        <v>5755.37</v>
      </c>
      <c r="G298" s="28">
        <v>6227.68</v>
      </c>
      <c r="H298" s="28">
        <v>6754.16</v>
      </c>
      <c r="I298" s="28">
        <v>6954.68</v>
      </c>
      <c r="AA298"/>
      <c r="AB298"/>
      <c r="AC298"/>
      <c r="AD298"/>
      <c r="AE298"/>
      <c r="AF298"/>
      <c r="AG298"/>
      <c r="AH298"/>
      <c r="AI298"/>
    </row>
    <row r="299" spans="1:35">
      <c r="A299" s="25" t="s">
        <v>760</v>
      </c>
      <c r="B299" s="25" t="s">
        <v>746</v>
      </c>
      <c r="C299" s="870">
        <v>0.51780000000000004</v>
      </c>
      <c r="D299" s="28">
        <v>4628.76</v>
      </c>
      <c r="E299" s="28">
        <v>4985.95</v>
      </c>
      <c r="F299" s="28">
        <v>5392.57</v>
      </c>
      <c r="G299" s="28">
        <v>5834.04</v>
      </c>
      <c r="H299" s="28">
        <v>6353.53</v>
      </c>
      <c r="I299" s="28">
        <v>6535.02</v>
      </c>
      <c r="AA299"/>
      <c r="AB299"/>
      <c r="AC299"/>
      <c r="AD299"/>
      <c r="AE299"/>
      <c r="AF299"/>
      <c r="AG299"/>
      <c r="AH299"/>
      <c r="AI299"/>
    </row>
    <row r="300" spans="1:35">
      <c r="A300" s="25" t="s">
        <v>760</v>
      </c>
      <c r="B300" s="25" t="s">
        <v>747</v>
      </c>
      <c r="C300" s="870">
        <v>0.70279999999999998</v>
      </c>
      <c r="D300" s="28">
        <v>4170.32</v>
      </c>
      <c r="E300" s="28">
        <v>4581.34</v>
      </c>
      <c r="F300" s="28">
        <v>5061.67</v>
      </c>
      <c r="G300" s="28">
        <v>5594.63</v>
      </c>
      <c r="H300" s="28">
        <v>6220.01</v>
      </c>
      <c r="I300" s="28">
        <v>6397.55</v>
      </c>
      <c r="AA300"/>
      <c r="AB300"/>
      <c r="AC300"/>
      <c r="AD300"/>
      <c r="AE300"/>
      <c r="AF300"/>
      <c r="AG300"/>
      <c r="AH300"/>
      <c r="AI300"/>
    </row>
    <row r="301" spans="1:35">
      <c r="A301" s="25" t="s">
        <v>760</v>
      </c>
      <c r="B301" s="25" t="s">
        <v>748</v>
      </c>
      <c r="C301" s="870">
        <v>0.70279999999999998</v>
      </c>
      <c r="D301" s="28">
        <v>4032.38</v>
      </c>
      <c r="E301" s="28">
        <v>4410.41</v>
      </c>
      <c r="F301" s="28">
        <v>4765.62</v>
      </c>
      <c r="G301" s="28">
        <v>5151.01</v>
      </c>
      <c r="H301" s="28">
        <v>5678.44</v>
      </c>
      <c r="I301" s="28">
        <v>5839.97</v>
      </c>
      <c r="AA301"/>
      <c r="AB301"/>
      <c r="AC301"/>
      <c r="AD301"/>
      <c r="AE301"/>
      <c r="AF301"/>
      <c r="AG301"/>
      <c r="AH301"/>
      <c r="AI301"/>
    </row>
    <row r="302" spans="1:35">
      <c r="A302" s="25" t="s">
        <v>760</v>
      </c>
      <c r="B302" s="25" t="s">
        <v>749</v>
      </c>
      <c r="C302" s="870">
        <v>0.70279999999999998</v>
      </c>
      <c r="D302" s="28">
        <v>3895.33</v>
      </c>
      <c r="E302" s="28">
        <v>4191.53</v>
      </c>
      <c r="F302" s="28">
        <v>4528.25</v>
      </c>
      <c r="G302" s="28">
        <v>4893.4399999999996</v>
      </c>
      <c r="H302" s="28">
        <v>5300.1</v>
      </c>
      <c r="I302" s="28">
        <v>5433.63</v>
      </c>
      <c r="AA302"/>
      <c r="AB302"/>
      <c r="AC302"/>
      <c r="AD302"/>
      <c r="AE302"/>
      <c r="AF302"/>
      <c r="AG302"/>
      <c r="AH302"/>
      <c r="AI302"/>
    </row>
    <row r="303" spans="1:35">
      <c r="A303" s="25" t="s">
        <v>760</v>
      </c>
      <c r="B303" s="25" t="s">
        <v>750</v>
      </c>
      <c r="C303" s="870">
        <v>0.70279999999999998</v>
      </c>
      <c r="D303" s="28">
        <v>3787.84</v>
      </c>
      <c r="E303" s="28">
        <v>4052.08</v>
      </c>
      <c r="F303" s="28">
        <v>4339.43</v>
      </c>
      <c r="G303" s="28">
        <v>4649.0600000000004</v>
      </c>
      <c r="H303" s="28">
        <v>4981.91</v>
      </c>
      <c r="I303" s="28">
        <v>5188.3500000000004</v>
      </c>
      <c r="AA303"/>
      <c r="AB303"/>
      <c r="AC303"/>
      <c r="AD303"/>
      <c r="AE303"/>
      <c r="AF303"/>
      <c r="AG303"/>
      <c r="AH303"/>
      <c r="AI303"/>
    </row>
    <row r="304" spans="1:35">
      <c r="A304" s="25" t="s">
        <v>760</v>
      </c>
      <c r="B304" s="25" t="s">
        <v>751</v>
      </c>
      <c r="C304" s="870">
        <v>0.70279999999999998</v>
      </c>
      <c r="D304" s="28">
        <v>3566.89</v>
      </c>
      <c r="E304" s="28">
        <v>3814.56</v>
      </c>
      <c r="F304" s="28">
        <v>3969.97</v>
      </c>
      <c r="G304" s="28">
        <v>4429.8900000000003</v>
      </c>
      <c r="H304" s="28">
        <v>4702.42</v>
      </c>
      <c r="I304" s="28">
        <v>4853.82</v>
      </c>
      <c r="AA304"/>
      <c r="AB304"/>
      <c r="AC304"/>
      <c r="AD304"/>
      <c r="AE304"/>
      <c r="AF304"/>
      <c r="AG304"/>
      <c r="AH304"/>
      <c r="AI304"/>
    </row>
    <row r="305" spans="1:36">
      <c r="A305" s="25" t="s">
        <v>760</v>
      </c>
      <c r="B305" s="25" t="s">
        <v>741</v>
      </c>
      <c r="C305" s="870">
        <v>0.70279999999999998</v>
      </c>
      <c r="D305" s="28">
        <v>3448.96</v>
      </c>
      <c r="E305" s="28">
        <v>3662.32</v>
      </c>
      <c r="F305" s="28">
        <v>3869.96</v>
      </c>
      <c r="G305" s="28">
        <v>4331.88</v>
      </c>
      <c r="H305" s="28">
        <v>4436.3900000000003</v>
      </c>
      <c r="I305" s="28">
        <v>4562.34</v>
      </c>
      <c r="AA305"/>
      <c r="AB305"/>
      <c r="AC305"/>
      <c r="AD305"/>
      <c r="AE305"/>
      <c r="AF305"/>
      <c r="AG305"/>
      <c r="AH305"/>
      <c r="AI305"/>
    </row>
    <row r="306" spans="1:36">
      <c r="A306" s="25" t="s">
        <v>760</v>
      </c>
      <c r="B306" s="25" t="s">
        <v>752</v>
      </c>
      <c r="C306" s="870">
        <v>0.84509999999999996</v>
      </c>
      <c r="D306" s="28">
        <v>3281.44</v>
      </c>
      <c r="E306" s="28">
        <v>3486.59</v>
      </c>
      <c r="F306" s="28">
        <v>3628.68</v>
      </c>
      <c r="G306" s="28">
        <v>3770.54</v>
      </c>
      <c r="H306" s="28">
        <v>3922.69</v>
      </c>
      <c r="I306" s="28">
        <v>3995.85</v>
      </c>
      <c r="AA306"/>
      <c r="AB306"/>
      <c r="AC306"/>
      <c r="AD306"/>
      <c r="AE306"/>
      <c r="AF306"/>
      <c r="AG306"/>
      <c r="AH306"/>
      <c r="AI306"/>
    </row>
    <row r="307" spans="1:36">
      <c r="A307" s="25" t="s">
        <v>760</v>
      </c>
      <c r="B307" s="25" t="s">
        <v>753</v>
      </c>
      <c r="C307" s="870">
        <v>0.84509999999999996</v>
      </c>
      <c r="D307" s="28">
        <v>3095.23</v>
      </c>
      <c r="E307" s="28">
        <v>3331.58</v>
      </c>
      <c r="F307" s="28">
        <v>3472.38</v>
      </c>
      <c r="G307" s="28">
        <v>3614.47</v>
      </c>
      <c r="H307" s="28">
        <v>3748.49</v>
      </c>
      <c r="I307" s="28">
        <v>3820.45</v>
      </c>
      <c r="AA307"/>
      <c r="AB307"/>
      <c r="AC307"/>
      <c r="AD307"/>
      <c r="AE307"/>
      <c r="AF307"/>
      <c r="AG307"/>
      <c r="AH307"/>
      <c r="AI307"/>
    </row>
    <row r="308" spans="1:36">
      <c r="A308" s="25" t="s">
        <v>760</v>
      </c>
      <c r="B308" s="25" t="s">
        <v>754</v>
      </c>
      <c r="C308" s="870">
        <v>0.84509999999999996</v>
      </c>
      <c r="D308" s="28">
        <v>3042.04</v>
      </c>
      <c r="E308" s="28">
        <v>3236.55</v>
      </c>
      <c r="F308" s="28">
        <v>3372.94</v>
      </c>
      <c r="G308" s="28">
        <v>3507.92</v>
      </c>
      <c r="H308" s="28">
        <v>3640.49</v>
      </c>
      <c r="I308" s="28">
        <v>3708.02</v>
      </c>
      <c r="AA308"/>
      <c r="AB308"/>
      <c r="AC308"/>
      <c r="AD308"/>
      <c r="AE308"/>
      <c r="AF308"/>
      <c r="AG308"/>
      <c r="AH308"/>
      <c r="AI308"/>
    </row>
    <row r="309" spans="1:36">
      <c r="A309" s="25" t="s">
        <v>760</v>
      </c>
      <c r="B309" s="25" t="s">
        <v>755</v>
      </c>
      <c r="C309" s="870">
        <v>0.84509999999999996</v>
      </c>
      <c r="D309" s="28">
        <v>2928.99</v>
      </c>
      <c r="E309" s="28">
        <v>3117.67</v>
      </c>
      <c r="F309" s="28">
        <v>3245.11</v>
      </c>
      <c r="G309" s="28">
        <v>3380.06</v>
      </c>
      <c r="H309" s="28">
        <v>3505.47</v>
      </c>
      <c r="I309" s="28">
        <v>3570.28</v>
      </c>
      <c r="AA309"/>
      <c r="AB309"/>
      <c r="AC309"/>
      <c r="AD309"/>
      <c r="AE309"/>
      <c r="AF309"/>
      <c r="AG309"/>
      <c r="AH309"/>
      <c r="AI309"/>
    </row>
    <row r="310" spans="1:36">
      <c r="A310" s="25" t="s">
        <v>760</v>
      </c>
      <c r="B310" s="25" t="s">
        <v>756</v>
      </c>
      <c r="C310" s="870">
        <v>0.84509999999999996</v>
      </c>
      <c r="D310" s="28">
        <v>2802.62</v>
      </c>
      <c r="E310" s="28">
        <v>2993.55</v>
      </c>
      <c r="F310" s="28">
        <v>3153.75</v>
      </c>
      <c r="G310" s="28">
        <v>3253.48</v>
      </c>
      <c r="H310" s="28">
        <v>3353.2</v>
      </c>
      <c r="I310" s="28">
        <v>3411.6</v>
      </c>
      <c r="AA310"/>
      <c r="AB310"/>
      <c r="AC310"/>
      <c r="AD310"/>
      <c r="AE310"/>
      <c r="AF310"/>
      <c r="AG310"/>
      <c r="AH310"/>
      <c r="AI310"/>
    </row>
    <row r="311" spans="1:36">
      <c r="A311" s="25" t="s">
        <v>760</v>
      </c>
      <c r="B311" s="25" t="s">
        <v>757</v>
      </c>
      <c r="C311" s="870">
        <v>0.84509999999999996</v>
      </c>
      <c r="D311" s="28">
        <v>2762.69</v>
      </c>
      <c r="E311" s="28">
        <v>2968.02</v>
      </c>
      <c r="F311" s="28">
        <v>3017.99</v>
      </c>
      <c r="G311" s="28">
        <v>3132.21</v>
      </c>
      <c r="H311" s="28">
        <v>3217.92</v>
      </c>
      <c r="I311" s="28">
        <v>3296.43</v>
      </c>
      <c r="AA311"/>
      <c r="AB311"/>
      <c r="AC311"/>
      <c r="AD311"/>
      <c r="AE311"/>
      <c r="AF311"/>
      <c r="AG311"/>
      <c r="AH311"/>
      <c r="AI311"/>
    </row>
    <row r="312" spans="1:36">
      <c r="A312" s="25" t="s">
        <v>760</v>
      </c>
      <c r="B312" s="25" t="s">
        <v>758</v>
      </c>
      <c r="C312" s="870">
        <v>0.84509999999999996</v>
      </c>
      <c r="D312" s="28">
        <v>2582.16</v>
      </c>
      <c r="E312" s="28">
        <v>2784.28</v>
      </c>
      <c r="F312" s="28">
        <v>2834.67</v>
      </c>
      <c r="G312" s="28">
        <v>2906.58</v>
      </c>
      <c r="H312" s="28">
        <v>3064.63</v>
      </c>
      <c r="I312" s="28">
        <v>3229.97</v>
      </c>
      <c r="AA312"/>
      <c r="AB312"/>
      <c r="AC312"/>
      <c r="AD312"/>
      <c r="AE312"/>
      <c r="AF312"/>
      <c r="AG312"/>
      <c r="AH312"/>
      <c r="AI312"/>
    </row>
    <row r="313" spans="1:36">
      <c r="A313" s="25" t="s">
        <v>760</v>
      </c>
      <c r="B313" s="25" t="s">
        <v>759</v>
      </c>
      <c r="C313" s="870">
        <v>0.84509999999999996</v>
      </c>
      <c r="D313" s="28">
        <v>0</v>
      </c>
      <c r="E313" s="28">
        <v>2355.52</v>
      </c>
      <c r="F313" s="28">
        <v>2388.86</v>
      </c>
      <c r="G313" s="28">
        <v>2430.5500000000002</v>
      </c>
      <c r="H313" s="28">
        <v>2469.42</v>
      </c>
      <c r="I313" s="28">
        <v>2569.4699999999998</v>
      </c>
      <c r="AA313"/>
      <c r="AB313"/>
      <c r="AC313"/>
      <c r="AD313"/>
      <c r="AE313"/>
      <c r="AF313"/>
      <c r="AG313"/>
      <c r="AH313"/>
      <c r="AI313"/>
    </row>
    <row r="314" spans="1:36">
      <c r="A314" s="1428" t="s">
        <v>1128</v>
      </c>
      <c r="B314" s="1428"/>
      <c r="C314" s="1428"/>
      <c r="D314" s="1428"/>
      <c r="E314" s="1428"/>
      <c r="F314" s="1428"/>
      <c r="G314" s="1428"/>
      <c r="H314" s="1428"/>
      <c r="I314" s="1428"/>
      <c r="J314" s="1428"/>
      <c r="K314" s="1468"/>
      <c r="AA314"/>
      <c r="AB314"/>
      <c r="AC314"/>
      <c r="AD314"/>
      <c r="AE314"/>
      <c r="AF314"/>
      <c r="AG314"/>
      <c r="AH314"/>
      <c r="AI314"/>
    </row>
    <row r="315" spans="1:36">
      <c r="A315" s="25" t="s">
        <v>763</v>
      </c>
      <c r="B315" s="25" t="s">
        <v>614</v>
      </c>
      <c r="C315" s="870"/>
      <c r="D315" s="28">
        <v>4793.45</v>
      </c>
      <c r="E315" s="28">
        <v>5210.66</v>
      </c>
      <c r="F315" s="28">
        <v>5629.15</v>
      </c>
      <c r="G315" s="28">
        <v>6147.33</v>
      </c>
      <c r="H315" s="28">
        <v>6430.72</v>
      </c>
      <c r="I315" s="28">
        <v>6715.4</v>
      </c>
      <c r="J315" s="28">
        <v>7015.82</v>
      </c>
      <c r="K315" s="28">
        <v>7316.25</v>
      </c>
      <c r="R315" s="27"/>
      <c r="Y315" s="2"/>
      <c r="AA315"/>
      <c r="AB315"/>
      <c r="AC315"/>
      <c r="AD315"/>
      <c r="AE315"/>
      <c r="AF315"/>
      <c r="AG315"/>
      <c r="AH315"/>
      <c r="AI315"/>
      <c r="AJ315"/>
    </row>
    <row r="316" spans="1:36">
      <c r="A316" s="25" t="s">
        <v>763</v>
      </c>
      <c r="B316" s="25" t="s">
        <v>615</v>
      </c>
      <c r="C316" s="870"/>
      <c r="D316" s="28">
        <v>3764.4</v>
      </c>
      <c r="E316" s="28">
        <v>4119.1400000000003</v>
      </c>
      <c r="F316" s="28">
        <v>4483.8599999999997</v>
      </c>
      <c r="G316" s="28">
        <v>4839.38</v>
      </c>
      <c r="H316" s="28">
        <v>5101.7700000000004</v>
      </c>
      <c r="I316" s="28">
        <v>5375.95</v>
      </c>
      <c r="J316" s="28">
        <v>5612.09</v>
      </c>
      <c r="K316" s="28">
        <v>5848.23</v>
      </c>
      <c r="R316" s="27"/>
      <c r="Y316" s="2"/>
      <c r="AA316"/>
      <c r="AB316"/>
      <c r="AC316"/>
      <c r="AD316"/>
      <c r="AE316"/>
      <c r="AF316"/>
      <c r="AG316"/>
      <c r="AH316"/>
      <c r="AI316"/>
      <c r="AJ316"/>
    </row>
    <row r="317" spans="1:36">
      <c r="A317" s="25" t="s">
        <v>763</v>
      </c>
      <c r="B317" s="25" t="s">
        <v>616</v>
      </c>
      <c r="C317" s="870"/>
      <c r="D317" s="28">
        <v>3607.7</v>
      </c>
      <c r="E317" s="28">
        <v>3827.95</v>
      </c>
      <c r="F317" s="28">
        <v>3935.98</v>
      </c>
      <c r="G317" s="28">
        <v>4128.33</v>
      </c>
      <c r="H317" s="28">
        <v>4312</v>
      </c>
      <c r="I317" s="28">
        <v>4495.66</v>
      </c>
      <c r="J317" s="28">
        <v>4679.33</v>
      </c>
      <c r="K317" s="28">
        <v>4862.99</v>
      </c>
      <c r="R317" s="27"/>
      <c r="Y317" s="2"/>
      <c r="AA317"/>
      <c r="AB317"/>
      <c r="AC317"/>
      <c r="AD317"/>
      <c r="AE317"/>
      <c r="AF317"/>
      <c r="AG317"/>
      <c r="AH317"/>
      <c r="AI317"/>
      <c r="AJ317"/>
    </row>
    <row r="318" spans="1:36">
      <c r="A318" s="25" t="s">
        <v>763</v>
      </c>
      <c r="B318" s="25" t="s">
        <v>1129</v>
      </c>
      <c r="C318" s="870"/>
      <c r="D318" s="28">
        <v>3708.7057</v>
      </c>
      <c r="E318" s="28">
        <v>3917.4757</v>
      </c>
      <c r="F318" s="28">
        <v>4019.8757000000001</v>
      </c>
      <c r="G318" s="28">
        <v>4202.1957000000002</v>
      </c>
      <c r="H318" s="28">
        <v>4376.2857000000004</v>
      </c>
      <c r="I318" s="28">
        <v>4550.3756999999996</v>
      </c>
      <c r="J318" s="28">
        <v>4724.4656999999997</v>
      </c>
      <c r="K318" s="28">
        <v>4898.5556999999999</v>
      </c>
      <c r="R318" s="27"/>
      <c r="Y318" s="2"/>
      <c r="AA318"/>
      <c r="AB318"/>
      <c r="AC318"/>
      <c r="AD318"/>
      <c r="AE318"/>
      <c r="AF318"/>
      <c r="AG318"/>
      <c r="AH318"/>
      <c r="AI318"/>
      <c r="AJ318"/>
    </row>
    <row r="319" spans="1:36">
      <c r="A319" s="25" t="s">
        <v>763</v>
      </c>
      <c r="B319" s="25" t="s">
        <v>1130</v>
      </c>
      <c r="C319" s="870"/>
      <c r="D319" s="28">
        <v>3780.8466000000003</v>
      </c>
      <c r="E319" s="28">
        <v>3989.6166000000003</v>
      </c>
      <c r="F319" s="28">
        <v>4092.0165999999999</v>
      </c>
      <c r="G319" s="28">
        <v>4274.3366000000005</v>
      </c>
      <c r="H319" s="28">
        <v>4448.4265999999998</v>
      </c>
      <c r="I319" s="28">
        <v>4622.5165999999999</v>
      </c>
      <c r="J319" s="28">
        <v>4796.6066000000001</v>
      </c>
      <c r="K319" s="28">
        <v>4970.6966000000002</v>
      </c>
      <c r="R319" s="27"/>
      <c r="Y319" s="2"/>
      <c r="AA319"/>
      <c r="AB319"/>
      <c r="AC319"/>
      <c r="AD319"/>
      <c r="AE319"/>
      <c r="AF319"/>
      <c r="AG319"/>
      <c r="AH319"/>
      <c r="AI319"/>
      <c r="AJ319"/>
    </row>
    <row r="320" spans="1:36">
      <c r="A320" s="25" t="s">
        <v>763</v>
      </c>
      <c r="B320" s="25" t="s">
        <v>1131</v>
      </c>
      <c r="C320" s="870"/>
      <c r="D320" s="28">
        <v>3888.44605</v>
      </c>
      <c r="E320" s="28">
        <v>4097.21605</v>
      </c>
      <c r="F320" s="28">
        <v>4199.6160499999996</v>
      </c>
      <c r="G320" s="28">
        <v>4381.9360500000003</v>
      </c>
      <c r="H320" s="28">
        <v>4556.0260500000004</v>
      </c>
      <c r="I320" s="28">
        <v>4730.1160499999996</v>
      </c>
      <c r="J320" s="28">
        <v>4904.2060499999998</v>
      </c>
      <c r="K320" s="28">
        <v>5078.2960499999999</v>
      </c>
      <c r="R320" s="27"/>
      <c r="Y320" s="2"/>
      <c r="AA320"/>
      <c r="AB320"/>
      <c r="AC320"/>
      <c r="AD320"/>
      <c r="AE320"/>
      <c r="AF320"/>
      <c r="AG320"/>
      <c r="AH320"/>
      <c r="AI320"/>
      <c r="AJ320"/>
    </row>
    <row r="321" spans="1:36">
      <c r="A321" s="25" t="s">
        <v>763</v>
      </c>
      <c r="B321" s="25" t="s">
        <v>617</v>
      </c>
      <c r="C321" s="870"/>
      <c r="D321" s="28">
        <v>3177.44</v>
      </c>
      <c r="E321" s="28">
        <v>3350.31</v>
      </c>
      <c r="F321" s="28">
        <v>3412.25</v>
      </c>
      <c r="G321" s="28">
        <v>3539.02</v>
      </c>
      <c r="H321" s="28">
        <v>3674.75</v>
      </c>
      <c r="I321" s="28">
        <v>3809.21</v>
      </c>
      <c r="J321" s="28">
        <v>3935.98</v>
      </c>
      <c r="K321" s="28">
        <v>4062.75</v>
      </c>
      <c r="R321" s="27"/>
      <c r="Y321" s="2"/>
      <c r="AA321"/>
      <c r="AB321"/>
      <c r="AC321"/>
      <c r="AD321"/>
      <c r="AE321"/>
      <c r="AF321"/>
      <c r="AG321"/>
      <c r="AH321"/>
      <c r="AI321"/>
      <c r="AJ321"/>
    </row>
    <row r="322" spans="1:36">
      <c r="A322" s="25" t="s">
        <v>763</v>
      </c>
      <c r="B322" s="25" t="s">
        <v>1132</v>
      </c>
      <c r="C322" s="870"/>
      <c r="D322" s="28">
        <v>3278.4456999999998</v>
      </c>
      <c r="E322" s="28">
        <v>3442.3056999999999</v>
      </c>
      <c r="F322" s="28">
        <v>3501.0156999999999</v>
      </c>
      <c r="G322" s="28">
        <v>3621.1756999999998</v>
      </c>
      <c r="H322" s="28">
        <v>3749.8357000000001</v>
      </c>
      <c r="I322" s="28">
        <v>3877.2856999999999</v>
      </c>
      <c r="J322" s="28">
        <v>3997.4456999999998</v>
      </c>
      <c r="K322" s="28">
        <v>4117.6057000000001</v>
      </c>
      <c r="R322" s="27"/>
      <c r="Y322" s="2"/>
      <c r="AA322"/>
      <c r="AB322"/>
      <c r="AC322"/>
      <c r="AD322"/>
      <c r="AE322"/>
      <c r="AF322"/>
      <c r="AG322"/>
      <c r="AH322"/>
      <c r="AI322"/>
      <c r="AJ322"/>
    </row>
    <row r="323" spans="1:36">
      <c r="A323" s="25" t="s">
        <v>763</v>
      </c>
      <c r="B323" s="25" t="s">
        <v>1133</v>
      </c>
      <c r="C323" s="870"/>
      <c r="D323" s="28">
        <v>3350.5866000000001</v>
      </c>
      <c r="E323" s="28">
        <v>3514.4466000000002</v>
      </c>
      <c r="F323" s="28">
        <v>3573.1566000000003</v>
      </c>
      <c r="G323" s="28">
        <v>3693.3166000000001</v>
      </c>
      <c r="H323" s="28">
        <v>3821.9766</v>
      </c>
      <c r="I323" s="28">
        <v>3949.4266000000002</v>
      </c>
      <c r="J323" s="28">
        <v>4069.5866000000001</v>
      </c>
      <c r="K323" s="28">
        <v>4189.7466000000004</v>
      </c>
      <c r="R323" s="27"/>
      <c r="Y323" s="2"/>
      <c r="AA323"/>
      <c r="AB323"/>
      <c r="AC323"/>
      <c r="AD323"/>
      <c r="AE323"/>
      <c r="AF323"/>
      <c r="AG323"/>
      <c r="AH323"/>
      <c r="AI323"/>
      <c r="AJ323"/>
    </row>
    <row r="324" spans="1:36">
      <c r="A324" s="25" t="s">
        <v>763</v>
      </c>
      <c r="B324" s="25" t="s">
        <v>1134</v>
      </c>
      <c r="C324" s="870"/>
      <c r="D324" s="28">
        <v>3458.1860500000003</v>
      </c>
      <c r="E324" s="28">
        <v>3622.0460499999999</v>
      </c>
      <c r="F324" s="28">
        <v>3680.75605</v>
      </c>
      <c r="G324" s="28">
        <v>3800.9160500000003</v>
      </c>
      <c r="H324" s="28">
        <v>3929.5760500000001</v>
      </c>
      <c r="I324" s="28">
        <v>4057.0260499999999</v>
      </c>
      <c r="J324" s="28">
        <v>4177.1860500000003</v>
      </c>
      <c r="K324" s="28">
        <v>4297.3460500000001</v>
      </c>
      <c r="R324" s="27"/>
      <c r="Y324" s="2"/>
      <c r="AA324"/>
      <c r="AB324"/>
      <c r="AC324"/>
      <c r="AD324"/>
      <c r="AE324"/>
      <c r="AF324"/>
      <c r="AG324"/>
      <c r="AH324"/>
      <c r="AI324"/>
      <c r="AJ324"/>
    </row>
    <row r="325" spans="1:36">
      <c r="A325" s="25" t="s">
        <v>763</v>
      </c>
      <c r="B325" s="25" t="s">
        <v>765</v>
      </c>
      <c r="C325" s="870"/>
      <c r="D325" s="28">
        <v>2445.44</v>
      </c>
      <c r="E325" s="28">
        <v>2553.02</v>
      </c>
      <c r="F325" s="28">
        <v>2658.02</v>
      </c>
      <c r="G325" s="28">
        <v>2783.5</v>
      </c>
      <c r="H325" s="28">
        <v>2920.54</v>
      </c>
      <c r="I325" s="28">
        <v>3008.89</v>
      </c>
      <c r="J325" s="28">
        <v>3094.67</v>
      </c>
      <c r="K325" s="28">
        <v>3180.46</v>
      </c>
      <c r="R325" s="27"/>
      <c r="Y325" s="2"/>
      <c r="AA325"/>
      <c r="AB325"/>
      <c r="AC325"/>
      <c r="AD325"/>
      <c r="AE325"/>
      <c r="AF325"/>
      <c r="AG325"/>
      <c r="AH325"/>
      <c r="AI325"/>
      <c r="AJ325"/>
    </row>
    <row r="326" spans="1:36">
      <c r="A326" s="25" t="s">
        <v>763</v>
      </c>
      <c r="B326" s="25" t="s">
        <v>1135</v>
      </c>
      <c r="C326" s="870"/>
      <c r="D326" s="28">
        <v>2546.4456999999998</v>
      </c>
      <c r="E326" s="28">
        <v>2648.4157</v>
      </c>
      <c r="F326" s="28">
        <v>2747.9456999999998</v>
      </c>
      <c r="G326" s="28">
        <v>2866.8856999999998</v>
      </c>
      <c r="H326" s="28">
        <v>2996.7757000000001</v>
      </c>
      <c r="I326" s="28">
        <v>3080.5257000000001</v>
      </c>
      <c r="J326" s="28">
        <v>3161.8357000000001</v>
      </c>
      <c r="K326" s="28">
        <v>3243.1457</v>
      </c>
      <c r="R326" s="27"/>
      <c r="Y326" s="2"/>
      <c r="AA326"/>
      <c r="AB326"/>
      <c r="AC326"/>
      <c r="AD326"/>
      <c r="AE326"/>
      <c r="AF326"/>
      <c r="AG326"/>
      <c r="AH326"/>
      <c r="AI326"/>
      <c r="AJ326"/>
    </row>
    <row r="327" spans="1:36">
      <c r="A327" s="25" t="s">
        <v>763</v>
      </c>
      <c r="B327" s="25" t="s">
        <v>1136</v>
      </c>
      <c r="C327" s="870"/>
      <c r="D327" s="28">
        <v>2618.5866000000001</v>
      </c>
      <c r="E327" s="28">
        <v>2720.5566000000003</v>
      </c>
      <c r="F327" s="28">
        <v>2820.0866000000001</v>
      </c>
      <c r="G327" s="28">
        <v>2939.0266000000001</v>
      </c>
      <c r="H327" s="28">
        <v>3068.9166</v>
      </c>
      <c r="I327" s="28">
        <v>3152.6666</v>
      </c>
      <c r="J327" s="28">
        <v>3233.9766</v>
      </c>
      <c r="K327" s="28">
        <v>3315.2866000000004</v>
      </c>
      <c r="R327" s="27"/>
      <c r="Y327" s="2"/>
      <c r="AA327"/>
      <c r="AB327"/>
      <c r="AC327"/>
      <c r="AD327"/>
      <c r="AE327"/>
      <c r="AF327"/>
      <c r="AG327"/>
      <c r="AH327"/>
      <c r="AI327"/>
      <c r="AJ327"/>
    </row>
    <row r="328" spans="1:36">
      <c r="A328" s="25" t="s">
        <v>763</v>
      </c>
      <c r="B328" s="25" t="s">
        <v>1137</v>
      </c>
      <c r="C328" s="870"/>
      <c r="D328" s="28">
        <v>2726.1860500000003</v>
      </c>
      <c r="E328" s="28">
        <v>2828.1560500000001</v>
      </c>
      <c r="F328" s="28">
        <v>2927.6860500000003</v>
      </c>
      <c r="G328" s="28">
        <v>3046.6260499999999</v>
      </c>
      <c r="H328" s="28">
        <v>3176.5160500000002</v>
      </c>
      <c r="I328" s="28">
        <v>3260.2660500000002</v>
      </c>
      <c r="J328" s="28">
        <v>3341.5760500000001</v>
      </c>
      <c r="K328" s="28">
        <v>3422.8860500000001</v>
      </c>
      <c r="R328" s="27"/>
      <c r="Y328" s="2"/>
      <c r="AA328"/>
      <c r="AB328"/>
      <c r="AC328"/>
      <c r="AD328"/>
      <c r="AE328"/>
      <c r="AF328"/>
      <c r="AG328"/>
      <c r="AH328"/>
      <c r="AI328"/>
      <c r="AJ328"/>
    </row>
    <row r="329" spans="1:36">
      <c r="A329" s="25" t="s">
        <v>763</v>
      </c>
      <c r="B329" s="25" t="s">
        <v>766</v>
      </c>
      <c r="C329" s="870"/>
      <c r="D329" s="28">
        <v>2353.71</v>
      </c>
      <c r="E329" s="28">
        <v>2556.12</v>
      </c>
      <c r="F329" s="28">
        <v>2801.42</v>
      </c>
      <c r="G329" s="28">
        <v>3046.73</v>
      </c>
      <c r="H329" s="28">
        <v>3292.39</v>
      </c>
      <c r="I329" s="28">
        <v>3538.05</v>
      </c>
      <c r="J329" s="28"/>
      <c r="K329" s="2"/>
      <c r="R329" s="27"/>
      <c r="Y329" s="2"/>
      <c r="AA329"/>
      <c r="AB329"/>
      <c r="AC329"/>
      <c r="AD329"/>
      <c r="AE329"/>
      <c r="AF329"/>
      <c r="AG329"/>
      <c r="AH329"/>
      <c r="AI329"/>
      <c r="AJ329"/>
    </row>
    <row r="330" spans="1:36">
      <c r="A330" s="987" t="s">
        <v>483</v>
      </c>
      <c r="B330" s="987"/>
      <c r="C330" s="987"/>
      <c r="D330" s="987"/>
      <c r="E330" s="987"/>
      <c r="F330" s="987"/>
      <c r="G330" s="987"/>
      <c r="H330" s="987"/>
      <c r="I330" s="987"/>
      <c r="J330" s="1136"/>
      <c r="K330" s="1468"/>
      <c r="AA330"/>
      <c r="AB330"/>
      <c r="AC330"/>
      <c r="AD330"/>
      <c r="AE330"/>
      <c r="AF330"/>
      <c r="AG330"/>
      <c r="AH330"/>
      <c r="AI330"/>
    </row>
    <row r="331" spans="1:36">
      <c r="A331" s="25" t="s">
        <v>815</v>
      </c>
      <c r="B331" s="25" t="s">
        <v>681</v>
      </c>
      <c r="D331" s="28"/>
      <c r="E331" s="28"/>
      <c r="F331" s="28"/>
      <c r="G331" s="28"/>
      <c r="H331" s="29"/>
      <c r="I331" s="28"/>
      <c r="AA331"/>
      <c r="AB331"/>
      <c r="AC331"/>
      <c r="AD331"/>
      <c r="AE331"/>
      <c r="AF331"/>
      <c r="AG331"/>
      <c r="AH331"/>
      <c r="AI331"/>
    </row>
    <row r="332" spans="1:36">
      <c r="A332" s="25" t="s">
        <v>815</v>
      </c>
      <c r="B332" s="25" t="s">
        <v>781</v>
      </c>
      <c r="D332" s="28"/>
      <c r="E332" s="28"/>
      <c r="F332" s="28"/>
      <c r="G332" s="28"/>
      <c r="H332" s="29"/>
      <c r="I332" s="28"/>
      <c r="AA332"/>
      <c r="AB332"/>
      <c r="AC332"/>
      <c r="AD332"/>
      <c r="AE332"/>
      <c r="AF332"/>
      <c r="AG332"/>
      <c r="AH332"/>
      <c r="AI332"/>
    </row>
    <row r="333" spans="1:36">
      <c r="A333" s="25" t="s">
        <v>815</v>
      </c>
      <c r="B333" s="25" t="s">
        <v>520</v>
      </c>
      <c r="D333" s="28"/>
      <c r="E333" s="28"/>
      <c r="F333" s="28"/>
      <c r="G333" s="28"/>
      <c r="H333" s="29"/>
      <c r="I333" s="28"/>
      <c r="AA333"/>
      <c r="AB333"/>
      <c r="AC333"/>
      <c r="AD333"/>
      <c r="AE333"/>
      <c r="AF333"/>
      <c r="AG333"/>
      <c r="AH333"/>
      <c r="AI333"/>
    </row>
    <row r="334" spans="1:36">
      <c r="AA334"/>
      <c r="AB334"/>
      <c r="AC334"/>
      <c r="AD334"/>
      <c r="AE334"/>
      <c r="AF334"/>
      <c r="AG334"/>
      <c r="AH334"/>
      <c r="AI334"/>
    </row>
    <row r="335" spans="1:36">
      <c r="AA335"/>
      <c r="AB335"/>
      <c r="AC335"/>
      <c r="AD335"/>
      <c r="AE335"/>
      <c r="AF335"/>
      <c r="AG335"/>
      <c r="AH335"/>
      <c r="AI335"/>
    </row>
    <row r="336" spans="1:36">
      <c r="AA336"/>
      <c r="AB336"/>
      <c r="AC336"/>
      <c r="AD336"/>
      <c r="AE336"/>
      <c r="AF336"/>
      <c r="AG336"/>
      <c r="AH336"/>
      <c r="AI336"/>
    </row>
    <row r="337" spans="27:35">
      <c r="AA337"/>
      <c r="AB337"/>
      <c r="AC337"/>
      <c r="AD337"/>
      <c r="AE337"/>
      <c r="AF337"/>
      <c r="AG337"/>
      <c r="AH337"/>
      <c r="AI337"/>
    </row>
    <row r="338" spans="27:35">
      <c r="AA338"/>
      <c r="AB338"/>
      <c r="AC338"/>
      <c r="AD338"/>
      <c r="AE338"/>
      <c r="AF338"/>
      <c r="AG338"/>
      <c r="AH338"/>
      <c r="AI338"/>
    </row>
    <row r="339" spans="27:35">
      <c r="AA339"/>
      <c r="AB339"/>
      <c r="AC339"/>
      <c r="AD339"/>
      <c r="AE339"/>
      <c r="AF339"/>
      <c r="AG339"/>
      <c r="AH339"/>
      <c r="AI339"/>
    </row>
    <row r="340" spans="27:35">
      <c r="AA340"/>
      <c r="AB340"/>
      <c r="AC340"/>
      <c r="AD340"/>
      <c r="AE340"/>
      <c r="AF340"/>
      <c r="AG340"/>
      <c r="AH340"/>
      <c r="AI340"/>
    </row>
    <row r="341" spans="27:35">
      <c r="AA341"/>
      <c r="AB341"/>
      <c r="AC341"/>
      <c r="AD341"/>
      <c r="AE341"/>
      <c r="AF341"/>
      <c r="AG341"/>
      <c r="AH341"/>
      <c r="AI341"/>
    </row>
    <row r="342" spans="27:35">
      <c r="AA342"/>
      <c r="AB342"/>
      <c r="AC342"/>
      <c r="AD342"/>
      <c r="AE342"/>
      <c r="AF342"/>
      <c r="AG342"/>
      <c r="AH342"/>
      <c r="AI342"/>
    </row>
    <row r="343" spans="27:35">
      <c r="AA343"/>
      <c r="AB343"/>
      <c r="AC343"/>
      <c r="AD343"/>
      <c r="AE343"/>
      <c r="AF343"/>
      <c r="AG343"/>
      <c r="AH343"/>
      <c r="AI343"/>
    </row>
    <row r="344" spans="27:35">
      <c r="AA344"/>
      <c r="AB344"/>
      <c r="AC344"/>
      <c r="AD344"/>
      <c r="AE344"/>
      <c r="AF344"/>
      <c r="AG344"/>
      <c r="AH344"/>
      <c r="AI344"/>
    </row>
    <row r="345" spans="27:35">
      <c r="AA345"/>
      <c r="AB345"/>
      <c r="AC345"/>
      <c r="AD345"/>
      <c r="AE345"/>
      <c r="AF345"/>
      <c r="AG345"/>
      <c r="AH345"/>
      <c r="AI345"/>
    </row>
    <row r="346" spans="27:35">
      <c r="AA346"/>
      <c r="AB346"/>
      <c r="AC346"/>
      <c r="AD346"/>
      <c r="AE346"/>
      <c r="AF346"/>
      <c r="AG346"/>
      <c r="AH346"/>
      <c r="AI346"/>
    </row>
    <row r="347" spans="27:35">
      <c r="AA347"/>
      <c r="AB347"/>
      <c r="AC347"/>
      <c r="AD347"/>
      <c r="AE347"/>
      <c r="AF347"/>
      <c r="AG347"/>
      <c r="AH347"/>
      <c r="AI347"/>
    </row>
    <row r="348" spans="27:35">
      <c r="AA348"/>
      <c r="AB348"/>
      <c r="AC348"/>
      <c r="AD348"/>
      <c r="AE348"/>
      <c r="AF348"/>
      <c r="AG348"/>
      <c r="AH348"/>
      <c r="AI348"/>
    </row>
    <row r="349" spans="27:35">
      <c r="AA349"/>
      <c r="AB349"/>
      <c r="AC349"/>
      <c r="AD349"/>
      <c r="AE349"/>
      <c r="AF349"/>
      <c r="AG349"/>
      <c r="AH349"/>
      <c r="AI349"/>
    </row>
    <row r="350" spans="27:35">
      <c r="AA350"/>
      <c r="AB350"/>
      <c r="AC350"/>
      <c r="AD350"/>
      <c r="AE350"/>
      <c r="AF350"/>
      <c r="AG350"/>
      <c r="AH350"/>
      <c r="AI350"/>
    </row>
    <row r="351" spans="27:35">
      <c r="AA351"/>
      <c r="AB351"/>
      <c r="AC351"/>
      <c r="AD351"/>
      <c r="AE351"/>
      <c r="AF351"/>
      <c r="AG351"/>
      <c r="AH351"/>
      <c r="AI351"/>
    </row>
    <row r="352" spans="27:35">
      <c r="AA352"/>
      <c r="AB352"/>
      <c r="AC352"/>
      <c r="AD352"/>
      <c r="AE352"/>
      <c r="AF352"/>
      <c r="AG352"/>
      <c r="AH352"/>
      <c r="AI352"/>
    </row>
    <row r="353" spans="27:35">
      <c r="AA353"/>
      <c r="AB353"/>
      <c r="AC353"/>
      <c r="AD353"/>
      <c r="AE353"/>
      <c r="AF353"/>
      <c r="AG353"/>
      <c r="AH353"/>
      <c r="AI353"/>
    </row>
    <row r="354" spans="27:35">
      <c r="AA354"/>
      <c r="AB354"/>
      <c r="AC354"/>
      <c r="AD354"/>
      <c r="AE354"/>
      <c r="AF354"/>
      <c r="AG354"/>
      <c r="AH354"/>
      <c r="AI354"/>
    </row>
    <row r="355" spans="27:35">
      <c r="AA355"/>
      <c r="AB355"/>
      <c r="AC355"/>
      <c r="AD355"/>
      <c r="AE355"/>
      <c r="AF355"/>
      <c r="AG355"/>
      <c r="AH355"/>
      <c r="AI355"/>
    </row>
    <row r="356" spans="27:35">
      <c r="AA356"/>
      <c r="AB356"/>
      <c r="AC356"/>
      <c r="AD356"/>
      <c r="AE356"/>
      <c r="AF356"/>
      <c r="AG356"/>
      <c r="AH356"/>
      <c r="AI356"/>
    </row>
    <row r="357" spans="27:35">
      <c r="AA357"/>
      <c r="AB357"/>
      <c r="AC357"/>
      <c r="AD357"/>
      <c r="AE357"/>
      <c r="AF357"/>
      <c r="AG357"/>
      <c r="AH357"/>
      <c r="AI357"/>
    </row>
    <row r="358" spans="27:35">
      <c r="AA358"/>
      <c r="AB358"/>
      <c r="AC358"/>
      <c r="AD358"/>
      <c r="AE358"/>
      <c r="AF358"/>
      <c r="AG358"/>
      <c r="AH358"/>
      <c r="AI358"/>
    </row>
    <row r="359" spans="27:35">
      <c r="AA359"/>
      <c r="AB359"/>
      <c r="AC359"/>
      <c r="AD359"/>
      <c r="AE359"/>
      <c r="AF359"/>
      <c r="AG359"/>
      <c r="AH359"/>
      <c r="AI359"/>
    </row>
    <row r="360" spans="27:35">
      <c r="AA360"/>
      <c r="AB360"/>
      <c r="AC360"/>
      <c r="AD360"/>
      <c r="AE360"/>
      <c r="AF360"/>
      <c r="AG360"/>
      <c r="AH360"/>
      <c r="AI360"/>
    </row>
    <row r="361" spans="27:35">
      <c r="AA361"/>
      <c r="AB361"/>
      <c r="AC361"/>
      <c r="AD361"/>
      <c r="AE361"/>
      <c r="AF361"/>
      <c r="AG361"/>
      <c r="AH361"/>
      <c r="AI361"/>
    </row>
    <row r="362" spans="27:35">
      <c r="AA362"/>
      <c r="AB362"/>
      <c r="AC362"/>
      <c r="AD362"/>
      <c r="AE362"/>
      <c r="AF362"/>
      <c r="AG362"/>
      <c r="AH362"/>
      <c r="AI362"/>
    </row>
    <row r="363" spans="27:35">
      <c r="AA363"/>
      <c r="AB363"/>
      <c r="AC363"/>
      <c r="AD363"/>
      <c r="AE363"/>
      <c r="AF363"/>
      <c r="AG363"/>
      <c r="AH363"/>
      <c r="AI363"/>
    </row>
    <row r="364" spans="27:35">
      <c r="AA364"/>
      <c r="AB364"/>
      <c r="AC364"/>
      <c r="AD364"/>
      <c r="AE364"/>
      <c r="AF364"/>
      <c r="AG364"/>
      <c r="AH364"/>
      <c r="AI364"/>
    </row>
    <row r="365" spans="27:35">
      <c r="AA365"/>
      <c r="AB365"/>
      <c r="AC365"/>
      <c r="AD365"/>
      <c r="AE365"/>
      <c r="AF365"/>
      <c r="AG365"/>
      <c r="AH365"/>
      <c r="AI365"/>
    </row>
    <row r="366" spans="27:35">
      <c r="AA366"/>
      <c r="AB366"/>
      <c r="AC366"/>
      <c r="AD366"/>
      <c r="AE366"/>
      <c r="AF366"/>
      <c r="AG366"/>
      <c r="AH366"/>
      <c r="AI366"/>
    </row>
    <row r="367" spans="27:35">
      <c r="AA367"/>
      <c r="AB367"/>
      <c r="AC367"/>
      <c r="AD367"/>
      <c r="AE367"/>
      <c r="AF367"/>
      <c r="AG367"/>
      <c r="AH367"/>
      <c r="AI367"/>
    </row>
    <row r="368" spans="27:35">
      <c r="AA368"/>
      <c r="AB368"/>
      <c r="AC368"/>
      <c r="AD368"/>
      <c r="AE368"/>
      <c r="AF368"/>
      <c r="AG368"/>
      <c r="AH368"/>
      <c r="AI368"/>
    </row>
    <row r="369" spans="27:35">
      <c r="AA369"/>
      <c r="AB369"/>
      <c r="AC369"/>
      <c r="AD369"/>
      <c r="AE369"/>
      <c r="AF369"/>
      <c r="AG369"/>
      <c r="AH369"/>
      <c r="AI369"/>
    </row>
    <row r="370" spans="27:35">
      <c r="AA370"/>
      <c r="AB370"/>
      <c r="AC370"/>
      <c r="AD370"/>
      <c r="AE370"/>
      <c r="AF370"/>
      <c r="AG370"/>
      <c r="AH370"/>
      <c r="AI370"/>
    </row>
    <row r="371" spans="27:35">
      <c r="AA371"/>
      <c r="AB371"/>
      <c r="AC371"/>
      <c r="AD371"/>
      <c r="AE371"/>
      <c r="AF371"/>
      <c r="AG371"/>
      <c r="AH371"/>
      <c r="AI371"/>
    </row>
    <row r="372" spans="27:35">
      <c r="AA372"/>
      <c r="AB372"/>
      <c r="AC372"/>
      <c r="AD372"/>
      <c r="AE372"/>
      <c r="AF372"/>
      <c r="AG372"/>
      <c r="AH372"/>
      <c r="AI372"/>
    </row>
    <row r="373" spans="27:35">
      <c r="AA373"/>
      <c r="AB373"/>
      <c r="AC373"/>
      <c r="AD373"/>
      <c r="AE373"/>
      <c r="AF373"/>
      <c r="AG373"/>
      <c r="AH373"/>
      <c r="AI373"/>
    </row>
    <row r="374" spans="27:35">
      <c r="AA374"/>
      <c r="AB374"/>
      <c r="AC374"/>
      <c r="AD374"/>
      <c r="AE374"/>
      <c r="AF374"/>
      <c r="AG374"/>
      <c r="AH374"/>
      <c r="AI374"/>
    </row>
    <row r="375" spans="27:35">
      <c r="AA375"/>
      <c r="AB375"/>
      <c r="AC375"/>
      <c r="AD375"/>
      <c r="AE375"/>
      <c r="AF375"/>
      <c r="AG375"/>
      <c r="AH375"/>
      <c r="AI375"/>
    </row>
    <row r="376" spans="27:35">
      <c r="AA376"/>
      <c r="AB376"/>
      <c r="AC376"/>
      <c r="AD376"/>
      <c r="AE376"/>
      <c r="AF376"/>
      <c r="AG376"/>
      <c r="AH376"/>
      <c r="AI376"/>
    </row>
    <row r="377" spans="27:35">
      <c r="AA377"/>
      <c r="AB377"/>
      <c r="AC377"/>
      <c r="AD377"/>
      <c r="AE377"/>
      <c r="AF377"/>
      <c r="AG377"/>
      <c r="AH377"/>
      <c r="AI377"/>
    </row>
    <row r="378" spans="27:35">
      <c r="AA378"/>
      <c r="AB378"/>
      <c r="AC378"/>
      <c r="AD378"/>
      <c r="AE378"/>
      <c r="AF378"/>
      <c r="AG378"/>
      <c r="AH378"/>
      <c r="AI378"/>
    </row>
    <row r="379" spans="27:35">
      <c r="AA379"/>
      <c r="AB379"/>
      <c r="AC379"/>
      <c r="AD379"/>
      <c r="AE379"/>
      <c r="AF379"/>
      <c r="AG379"/>
      <c r="AH379"/>
      <c r="AI379"/>
    </row>
    <row r="380" spans="27:35">
      <c r="AA380"/>
      <c r="AB380"/>
      <c r="AC380"/>
      <c r="AD380"/>
      <c r="AE380"/>
      <c r="AF380"/>
      <c r="AG380"/>
      <c r="AH380"/>
      <c r="AI380"/>
    </row>
    <row r="381" spans="27:35">
      <c r="AA381"/>
      <c r="AB381"/>
      <c r="AC381"/>
      <c r="AD381"/>
      <c r="AE381"/>
      <c r="AF381"/>
      <c r="AG381"/>
      <c r="AH381"/>
      <c r="AI381"/>
    </row>
    <row r="382" spans="27:35">
      <c r="AA382"/>
      <c r="AB382"/>
      <c r="AC382"/>
      <c r="AD382"/>
      <c r="AE382"/>
      <c r="AF382"/>
      <c r="AG382"/>
      <c r="AH382"/>
      <c r="AI382"/>
    </row>
    <row r="383" spans="27:35">
      <c r="AA383"/>
      <c r="AB383"/>
      <c r="AC383"/>
      <c r="AD383"/>
      <c r="AE383"/>
      <c r="AF383"/>
      <c r="AG383"/>
      <c r="AH383"/>
      <c r="AI383"/>
    </row>
    <row r="384" spans="27:35">
      <c r="AA384"/>
      <c r="AB384"/>
      <c r="AC384"/>
      <c r="AD384"/>
      <c r="AE384"/>
      <c r="AF384"/>
      <c r="AG384"/>
      <c r="AH384"/>
      <c r="AI384"/>
    </row>
    <row r="385" spans="27:35">
      <c r="AA385"/>
      <c r="AB385"/>
      <c r="AC385"/>
      <c r="AD385"/>
      <c r="AE385"/>
      <c r="AF385"/>
      <c r="AG385"/>
      <c r="AH385"/>
      <c r="AI385"/>
    </row>
    <row r="386" spans="27:35">
      <c r="AA386"/>
      <c r="AB386"/>
      <c r="AC386"/>
      <c r="AD386"/>
      <c r="AE386"/>
      <c r="AF386"/>
      <c r="AG386"/>
      <c r="AH386"/>
      <c r="AI386"/>
    </row>
    <row r="387" spans="27:35">
      <c r="AA387"/>
      <c r="AB387"/>
      <c r="AC387"/>
      <c r="AD387"/>
      <c r="AE387"/>
      <c r="AF387"/>
      <c r="AG387"/>
      <c r="AH387"/>
      <c r="AI387"/>
    </row>
    <row r="388" spans="27:35">
      <c r="AA388"/>
      <c r="AB388"/>
      <c r="AC388"/>
      <c r="AD388"/>
      <c r="AE388"/>
      <c r="AF388"/>
      <c r="AG388"/>
      <c r="AH388"/>
      <c r="AI388"/>
    </row>
    <row r="389" spans="27:35">
      <c r="AA389"/>
      <c r="AB389"/>
      <c r="AC389"/>
      <c r="AD389"/>
      <c r="AE389"/>
      <c r="AF389"/>
      <c r="AG389"/>
      <c r="AH389"/>
      <c r="AI389"/>
    </row>
    <row r="390" spans="27:35">
      <c r="AA390"/>
      <c r="AB390"/>
      <c r="AC390"/>
      <c r="AD390"/>
      <c r="AE390"/>
      <c r="AF390"/>
      <c r="AG390"/>
      <c r="AH390"/>
      <c r="AI390"/>
    </row>
    <row r="391" spans="27:35">
      <c r="AA391"/>
      <c r="AB391"/>
      <c r="AC391"/>
      <c r="AD391"/>
      <c r="AE391"/>
      <c r="AF391"/>
      <c r="AG391"/>
      <c r="AH391"/>
      <c r="AI391"/>
    </row>
    <row r="392" spans="27:35">
      <c r="AA392"/>
      <c r="AB392"/>
      <c r="AC392"/>
      <c r="AD392"/>
      <c r="AE392"/>
      <c r="AF392"/>
      <c r="AG392"/>
      <c r="AH392"/>
      <c r="AI392"/>
    </row>
    <row r="393" spans="27:35">
      <c r="AA393"/>
      <c r="AB393"/>
      <c r="AC393"/>
      <c r="AD393"/>
      <c r="AE393"/>
      <c r="AF393"/>
      <c r="AG393"/>
      <c r="AH393"/>
      <c r="AI393"/>
    </row>
    <row r="394" spans="27:35">
      <c r="AA394"/>
      <c r="AB394"/>
      <c r="AC394"/>
      <c r="AD394"/>
      <c r="AE394"/>
      <c r="AF394"/>
      <c r="AG394"/>
      <c r="AH394"/>
      <c r="AI394"/>
    </row>
    <row r="395" spans="27:35">
      <c r="AA395"/>
      <c r="AB395"/>
      <c r="AC395"/>
      <c r="AD395"/>
      <c r="AE395"/>
      <c r="AF395"/>
      <c r="AG395"/>
      <c r="AH395"/>
      <c r="AI395"/>
    </row>
    <row r="396" spans="27:35">
      <c r="AA396"/>
      <c r="AB396"/>
      <c r="AC396"/>
      <c r="AD396"/>
      <c r="AE396"/>
      <c r="AF396"/>
      <c r="AG396"/>
      <c r="AH396"/>
      <c r="AI396"/>
    </row>
    <row r="397" spans="27:35">
      <c r="AA397"/>
      <c r="AB397"/>
      <c r="AC397"/>
      <c r="AD397"/>
      <c r="AE397"/>
      <c r="AF397"/>
      <c r="AG397"/>
      <c r="AH397"/>
      <c r="AI397"/>
    </row>
    <row r="398" spans="27:35">
      <c r="AA398"/>
      <c r="AB398"/>
      <c r="AC398"/>
      <c r="AD398"/>
      <c r="AE398"/>
      <c r="AF398"/>
      <c r="AG398"/>
      <c r="AH398"/>
      <c r="AI398"/>
    </row>
    <row r="399" spans="27:35">
      <c r="AA399"/>
      <c r="AB399"/>
      <c r="AC399"/>
      <c r="AD399"/>
      <c r="AE399"/>
      <c r="AF399"/>
      <c r="AG399"/>
      <c r="AH399"/>
      <c r="AI399"/>
    </row>
    <row r="400" spans="27:35">
      <c r="AA400"/>
      <c r="AB400"/>
      <c r="AC400"/>
      <c r="AD400"/>
      <c r="AE400"/>
      <c r="AF400"/>
      <c r="AG400"/>
      <c r="AH400"/>
      <c r="AI400"/>
    </row>
    <row r="401" spans="27:35">
      <c r="AA401"/>
      <c r="AB401"/>
      <c r="AC401"/>
      <c r="AD401"/>
      <c r="AE401"/>
      <c r="AF401"/>
      <c r="AG401"/>
      <c r="AH401"/>
      <c r="AI401"/>
    </row>
    <row r="402" spans="27:35">
      <c r="AA402"/>
      <c r="AB402"/>
      <c r="AC402"/>
      <c r="AD402"/>
      <c r="AE402"/>
      <c r="AF402"/>
      <c r="AG402"/>
      <c r="AH402"/>
      <c r="AI402"/>
    </row>
    <row r="403" spans="27:35">
      <c r="AA403"/>
      <c r="AB403"/>
      <c r="AC403"/>
      <c r="AD403"/>
      <c r="AE403"/>
      <c r="AF403"/>
      <c r="AG403"/>
      <c r="AH403"/>
      <c r="AI403"/>
    </row>
    <row r="404" spans="27:35">
      <c r="AA404"/>
      <c r="AB404"/>
      <c r="AC404"/>
      <c r="AD404"/>
      <c r="AE404"/>
      <c r="AF404"/>
      <c r="AG404"/>
      <c r="AH404"/>
      <c r="AI404"/>
    </row>
    <row r="405" spans="27:35">
      <c r="AA405"/>
      <c r="AB405"/>
      <c r="AC405"/>
      <c r="AD405"/>
      <c r="AE405"/>
      <c r="AF405"/>
      <c r="AG405"/>
      <c r="AH405"/>
      <c r="AI405"/>
    </row>
    <row r="406" spans="27:35">
      <c r="AA406"/>
      <c r="AB406"/>
      <c r="AC406"/>
      <c r="AD406"/>
      <c r="AE406"/>
      <c r="AF406"/>
      <c r="AG406"/>
      <c r="AH406"/>
      <c r="AI406"/>
    </row>
    <row r="407" spans="27:35">
      <c r="AA407"/>
      <c r="AB407"/>
      <c r="AC407"/>
      <c r="AD407"/>
      <c r="AE407"/>
      <c r="AF407"/>
      <c r="AG407"/>
      <c r="AH407"/>
      <c r="AI407"/>
    </row>
    <row r="408" spans="27:35">
      <c r="AA408"/>
      <c r="AB408"/>
      <c r="AC408"/>
      <c r="AD408"/>
      <c r="AE408"/>
      <c r="AF408"/>
      <c r="AG408"/>
      <c r="AH408"/>
      <c r="AI408"/>
    </row>
    <row r="409" spans="27:35">
      <c r="AA409"/>
      <c r="AB409"/>
      <c r="AC409"/>
      <c r="AD409"/>
      <c r="AE409"/>
      <c r="AF409"/>
      <c r="AG409"/>
      <c r="AH409"/>
      <c r="AI409"/>
    </row>
    <row r="410" spans="27:35">
      <c r="AA410"/>
      <c r="AB410"/>
      <c r="AC410"/>
      <c r="AD410"/>
      <c r="AE410"/>
      <c r="AF410"/>
      <c r="AG410"/>
      <c r="AH410"/>
      <c r="AI410"/>
    </row>
    <row r="411" spans="27:35">
      <c r="AA411"/>
      <c r="AB411"/>
      <c r="AC411"/>
      <c r="AD411"/>
      <c r="AE411"/>
      <c r="AF411"/>
      <c r="AG411"/>
      <c r="AH411"/>
      <c r="AI411"/>
    </row>
    <row r="412" spans="27:35">
      <c r="AA412"/>
      <c r="AB412"/>
      <c r="AC412"/>
      <c r="AD412"/>
      <c r="AE412"/>
      <c r="AF412"/>
      <c r="AG412"/>
      <c r="AH412"/>
      <c r="AI412"/>
    </row>
    <row r="413" spans="27:35">
      <c r="AA413"/>
      <c r="AB413"/>
      <c r="AC413"/>
      <c r="AD413"/>
      <c r="AE413"/>
      <c r="AF413"/>
      <c r="AG413"/>
      <c r="AH413"/>
      <c r="AI413"/>
    </row>
    <row r="414" spans="27:35">
      <c r="AA414"/>
      <c r="AB414"/>
      <c r="AC414"/>
      <c r="AD414"/>
      <c r="AE414"/>
      <c r="AF414"/>
      <c r="AG414"/>
      <c r="AH414"/>
      <c r="AI414"/>
    </row>
    <row r="415" spans="27:35">
      <c r="AA415"/>
      <c r="AB415"/>
      <c r="AC415"/>
      <c r="AD415"/>
      <c r="AE415"/>
      <c r="AF415"/>
      <c r="AG415"/>
      <c r="AH415"/>
      <c r="AI415"/>
    </row>
    <row r="416" spans="27:35">
      <c r="AA416"/>
      <c r="AB416"/>
      <c r="AC416"/>
      <c r="AD416"/>
      <c r="AE416"/>
      <c r="AF416"/>
      <c r="AG416"/>
      <c r="AH416"/>
      <c r="AI416"/>
    </row>
    <row r="417" spans="27:35">
      <c r="AA417"/>
      <c r="AB417"/>
      <c r="AC417"/>
      <c r="AD417"/>
      <c r="AE417"/>
      <c r="AF417"/>
      <c r="AG417"/>
      <c r="AH417"/>
      <c r="AI417"/>
    </row>
    <row r="418" spans="27:35">
      <c r="AA418"/>
      <c r="AB418"/>
      <c r="AC418"/>
      <c r="AD418"/>
      <c r="AE418"/>
      <c r="AF418"/>
      <c r="AG418"/>
      <c r="AH418"/>
      <c r="AI418"/>
    </row>
    <row r="419" spans="27:35">
      <c r="AA419"/>
      <c r="AB419"/>
      <c r="AC419"/>
      <c r="AD419"/>
      <c r="AE419"/>
      <c r="AF419"/>
      <c r="AG419"/>
      <c r="AH419"/>
      <c r="AI419"/>
    </row>
    <row r="420" spans="27:35">
      <c r="AA420"/>
      <c r="AB420"/>
      <c r="AC420"/>
      <c r="AD420"/>
      <c r="AE420"/>
      <c r="AF420"/>
      <c r="AG420"/>
      <c r="AH420"/>
      <c r="AI420"/>
    </row>
    <row r="421" spans="27:35">
      <c r="AA421"/>
      <c r="AB421"/>
      <c r="AC421"/>
      <c r="AD421"/>
      <c r="AE421"/>
      <c r="AF421"/>
      <c r="AG421"/>
      <c r="AH421"/>
      <c r="AI421"/>
    </row>
    <row r="422" spans="27:35">
      <c r="AA422"/>
      <c r="AB422"/>
      <c r="AC422"/>
      <c r="AD422"/>
      <c r="AE422"/>
      <c r="AF422"/>
      <c r="AG422"/>
      <c r="AH422"/>
      <c r="AI422"/>
    </row>
    <row r="423" spans="27:35">
      <c r="AA423"/>
      <c r="AB423"/>
      <c r="AC423"/>
      <c r="AD423"/>
      <c r="AE423"/>
      <c r="AF423"/>
      <c r="AG423"/>
      <c r="AH423"/>
      <c r="AI423"/>
    </row>
    <row r="424" spans="27:35">
      <c r="AA424"/>
      <c r="AB424"/>
      <c r="AC424"/>
      <c r="AD424"/>
      <c r="AE424"/>
      <c r="AF424"/>
      <c r="AG424"/>
      <c r="AH424"/>
      <c r="AI424"/>
    </row>
    <row r="425" spans="27:35">
      <c r="AA425"/>
      <c r="AB425"/>
      <c r="AC425"/>
      <c r="AD425"/>
      <c r="AE425"/>
      <c r="AF425"/>
      <c r="AG425"/>
      <c r="AH425"/>
      <c r="AI425"/>
    </row>
    <row r="426" spans="27:35">
      <c r="AA426"/>
      <c r="AB426"/>
      <c r="AC426"/>
      <c r="AD426"/>
      <c r="AE426"/>
      <c r="AF426"/>
      <c r="AG426"/>
      <c r="AH426"/>
      <c r="AI426"/>
    </row>
    <row r="427" spans="27:35">
      <c r="AA427"/>
      <c r="AB427"/>
      <c r="AC427"/>
      <c r="AD427"/>
      <c r="AE427"/>
      <c r="AF427"/>
      <c r="AG427"/>
      <c r="AH427"/>
      <c r="AI427"/>
    </row>
    <row r="428" spans="27:35">
      <c r="AA428"/>
      <c r="AB428"/>
      <c r="AC428"/>
      <c r="AD428"/>
      <c r="AE428"/>
      <c r="AF428"/>
      <c r="AG428"/>
      <c r="AH428"/>
      <c r="AI428"/>
    </row>
    <row r="429" spans="27:35">
      <c r="AA429"/>
      <c r="AB429"/>
      <c r="AC429"/>
      <c r="AD429"/>
      <c r="AE429"/>
      <c r="AF429"/>
      <c r="AG429"/>
      <c r="AH429"/>
      <c r="AI429"/>
    </row>
    <row r="430" spans="27:35">
      <c r="AA430"/>
      <c r="AB430"/>
      <c r="AC430"/>
      <c r="AD430"/>
      <c r="AE430"/>
      <c r="AF430"/>
      <c r="AG430"/>
      <c r="AH430"/>
      <c r="AI430"/>
    </row>
    <row r="431" spans="27:35">
      <c r="AA431"/>
      <c r="AB431"/>
      <c r="AC431"/>
      <c r="AD431"/>
      <c r="AE431"/>
      <c r="AF431"/>
      <c r="AG431"/>
      <c r="AH431"/>
      <c r="AI431"/>
    </row>
    <row r="432" spans="27:35">
      <c r="AA432"/>
      <c r="AB432"/>
      <c r="AC432"/>
      <c r="AD432"/>
      <c r="AE432"/>
      <c r="AF432"/>
      <c r="AG432"/>
      <c r="AH432"/>
      <c r="AI432"/>
    </row>
    <row r="433" spans="27:35">
      <c r="AA433"/>
      <c r="AB433"/>
      <c r="AC433"/>
      <c r="AD433"/>
      <c r="AE433"/>
      <c r="AF433"/>
      <c r="AG433"/>
      <c r="AH433"/>
      <c r="AI433"/>
    </row>
    <row r="434" spans="27:35">
      <c r="AA434"/>
      <c r="AB434"/>
      <c r="AC434"/>
      <c r="AD434"/>
      <c r="AE434"/>
      <c r="AF434"/>
      <c r="AG434"/>
      <c r="AH434"/>
      <c r="AI434"/>
    </row>
    <row r="435" spans="27:35">
      <c r="AA435"/>
      <c r="AB435"/>
      <c r="AC435"/>
      <c r="AD435"/>
      <c r="AE435"/>
      <c r="AF435"/>
      <c r="AG435"/>
      <c r="AH435"/>
      <c r="AI435"/>
    </row>
    <row r="436" spans="27:35">
      <c r="AA436"/>
      <c r="AB436"/>
      <c r="AC436"/>
      <c r="AD436"/>
      <c r="AE436"/>
      <c r="AF436"/>
      <c r="AG436"/>
      <c r="AH436"/>
      <c r="AI436"/>
    </row>
    <row r="437" spans="27:35">
      <c r="AA437"/>
      <c r="AB437"/>
      <c r="AC437"/>
      <c r="AD437"/>
      <c r="AE437"/>
      <c r="AF437"/>
      <c r="AG437"/>
      <c r="AH437"/>
      <c r="AI437"/>
    </row>
    <row r="438" spans="27:35">
      <c r="AA438"/>
      <c r="AB438"/>
      <c r="AC438"/>
      <c r="AD438"/>
      <c r="AE438"/>
      <c r="AF438"/>
      <c r="AG438"/>
      <c r="AH438"/>
      <c r="AI438"/>
    </row>
    <row r="439" spans="27:35">
      <c r="AA439"/>
      <c r="AB439"/>
      <c r="AC439"/>
      <c r="AD439"/>
      <c r="AE439"/>
      <c r="AF439"/>
      <c r="AG439"/>
      <c r="AH439"/>
      <c r="AI439"/>
    </row>
    <row r="440" spans="27:35">
      <c r="AA440"/>
      <c r="AB440"/>
      <c r="AC440"/>
      <c r="AD440"/>
      <c r="AE440"/>
      <c r="AF440"/>
      <c r="AG440"/>
      <c r="AH440"/>
      <c r="AI440"/>
    </row>
    <row r="441" spans="27:35">
      <c r="AA441"/>
      <c r="AB441"/>
      <c r="AC441"/>
      <c r="AD441"/>
      <c r="AE441"/>
      <c r="AF441"/>
      <c r="AG441"/>
      <c r="AH441"/>
      <c r="AI441"/>
    </row>
    <row r="442" spans="27:35">
      <c r="AA442"/>
      <c r="AB442"/>
      <c r="AC442"/>
      <c r="AD442"/>
      <c r="AE442"/>
      <c r="AF442"/>
      <c r="AG442"/>
      <c r="AH442"/>
      <c r="AI442"/>
    </row>
    <row r="443" spans="27:35">
      <c r="AA443"/>
      <c r="AB443"/>
      <c r="AC443"/>
      <c r="AD443"/>
      <c r="AE443"/>
      <c r="AF443"/>
      <c r="AG443"/>
      <c r="AH443"/>
      <c r="AI443"/>
    </row>
    <row r="444" spans="27:35">
      <c r="AA444"/>
      <c r="AB444"/>
      <c r="AC444"/>
      <c r="AD444"/>
      <c r="AE444"/>
      <c r="AF444"/>
      <c r="AG444"/>
      <c r="AH444"/>
      <c r="AI444"/>
    </row>
    <row r="445" spans="27:35">
      <c r="AA445"/>
      <c r="AB445"/>
      <c r="AC445"/>
      <c r="AD445"/>
      <c r="AE445"/>
      <c r="AF445"/>
      <c r="AG445"/>
      <c r="AH445"/>
      <c r="AI445"/>
    </row>
    <row r="446" spans="27:35">
      <c r="AA446"/>
      <c r="AB446"/>
      <c r="AC446"/>
      <c r="AD446"/>
      <c r="AE446"/>
      <c r="AF446"/>
      <c r="AG446"/>
      <c r="AH446"/>
      <c r="AI446"/>
    </row>
    <row r="447" spans="27:35">
      <c r="AA447"/>
      <c r="AB447"/>
      <c r="AC447"/>
      <c r="AD447"/>
      <c r="AE447"/>
      <c r="AF447"/>
      <c r="AG447"/>
      <c r="AH447"/>
      <c r="AI447"/>
    </row>
    <row r="448" spans="27:35">
      <c r="AA448"/>
      <c r="AB448"/>
      <c r="AC448"/>
      <c r="AD448"/>
      <c r="AE448"/>
      <c r="AF448"/>
      <c r="AG448"/>
      <c r="AH448"/>
      <c r="AI448"/>
    </row>
    <row r="449" spans="27:35">
      <c r="AA449"/>
      <c r="AB449"/>
      <c r="AC449"/>
      <c r="AD449"/>
      <c r="AE449"/>
      <c r="AF449"/>
      <c r="AG449"/>
      <c r="AH449"/>
      <c r="AI449"/>
    </row>
    <row r="450" spans="27:35">
      <c r="AA450"/>
      <c r="AB450"/>
      <c r="AC450"/>
      <c r="AD450"/>
      <c r="AE450"/>
      <c r="AF450"/>
      <c r="AG450"/>
      <c r="AH450"/>
      <c r="AI450"/>
    </row>
    <row r="451" spans="27:35">
      <c r="AA451"/>
      <c r="AB451"/>
      <c r="AC451"/>
      <c r="AD451"/>
      <c r="AE451"/>
      <c r="AF451"/>
      <c r="AG451"/>
      <c r="AH451"/>
      <c r="AI451"/>
    </row>
    <row r="452" spans="27:35">
      <c r="AA452"/>
      <c r="AB452"/>
      <c r="AC452"/>
      <c r="AD452"/>
      <c r="AE452"/>
      <c r="AF452"/>
      <c r="AG452"/>
      <c r="AH452"/>
      <c r="AI452"/>
    </row>
    <row r="453" spans="27:35">
      <c r="AA453"/>
      <c r="AB453"/>
      <c r="AC453"/>
      <c r="AD453"/>
      <c r="AE453"/>
      <c r="AF453"/>
      <c r="AG453"/>
      <c r="AH453"/>
      <c r="AI453"/>
    </row>
    <row r="454" spans="27:35">
      <c r="AA454"/>
      <c r="AB454"/>
      <c r="AC454"/>
      <c r="AD454"/>
      <c r="AE454"/>
      <c r="AF454"/>
      <c r="AG454"/>
      <c r="AH454"/>
      <c r="AI454"/>
    </row>
    <row r="455" spans="27:35">
      <c r="AA455"/>
      <c r="AB455"/>
      <c r="AC455"/>
      <c r="AD455"/>
      <c r="AE455"/>
      <c r="AF455"/>
      <c r="AG455"/>
      <c r="AH455"/>
      <c r="AI455"/>
    </row>
    <row r="456" spans="27:35">
      <c r="AA456"/>
      <c r="AB456"/>
      <c r="AC456"/>
      <c r="AD456"/>
      <c r="AE456"/>
      <c r="AF456"/>
      <c r="AG456"/>
      <c r="AH456"/>
      <c r="AI456"/>
    </row>
    <row r="457" spans="27:35">
      <c r="AA457"/>
      <c r="AB457"/>
      <c r="AC457"/>
      <c r="AD457"/>
      <c r="AE457"/>
      <c r="AF457"/>
      <c r="AG457"/>
      <c r="AH457"/>
      <c r="AI457"/>
    </row>
    <row r="458" spans="27:35">
      <c r="AA458"/>
      <c r="AB458"/>
      <c r="AC458"/>
      <c r="AD458"/>
      <c r="AE458"/>
      <c r="AF458"/>
      <c r="AG458"/>
      <c r="AH458"/>
      <c r="AI458"/>
    </row>
    <row r="459" spans="27:35">
      <c r="AA459"/>
      <c r="AB459"/>
      <c r="AC459"/>
      <c r="AD459"/>
      <c r="AE459"/>
      <c r="AF459"/>
      <c r="AG459"/>
      <c r="AH459"/>
      <c r="AI459"/>
    </row>
    <row r="460" spans="27:35">
      <c r="AA460"/>
      <c r="AB460"/>
      <c r="AC460"/>
      <c r="AD460"/>
      <c r="AE460"/>
      <c r="AF460"/>
      <c r="AG460"/>
      <c r="AH460"/>
      <c r="AI460"/>
    </row>
    <row r="461" spans="27:35">
      <c r="AA461"/>
      <c r="AB461"/>
      <c r="AC461"/>
      <c r="AD461"/>
      <c r="AE461"/>
      <c r="AF461"/>
      <c r="AG461"/>
      <c r="AH461"/>
      <c r="AI461"/>
    </row>
    <row r="462" spans="27:35">
      <c r="AA462"/>
      <c r="AB462"/>
      <c r="AC462"/>
      <c r="AD462"/>
      <c r="AE462"/>
      <c r="AF462"/>
      <c r="AG462"/>
      <c r="AH462"/>
      <c r="AI462"/>
    </row>
    <row r="463" spans="27:35">
      <c r="AA463"/>
      <c r="AB463"/>
      <c r="AC463"/>
      <c r="AD463"/>
      <c r="AE463"/>
      <c r="AF463"/>
      <c r="AG463"/>
      <c r="AH463"/>
      <c r="AI463"/>
    </row>
    <row r="464" spans="27:35">
      <c r="AA464"/>
      <c r="AB464"/>
      <c r="AC464"/>
      <c r="AD464"/>
      <c r="AE464"/>
      <c r="AF464"/>
      <c r="AG464"/>
      <c r="AH464"/>
      <c r="AI464"/>
    </row>
    <row r="465" spans="27:35">
      <c r="AA465"/>
      <c r="AB465"/>
      <c r="AC465"/>
      <c r="AD465"/>
      <c r="AE465"/>
      <c r="AF465"/>
      <c r="AG465"/>
      <c r="AH465"/>
      <c r="AI465"/>
    </row>
    <row r="466" spans="27:35">
      <c r="AA466"/>
      <c r="AB466"/>
      <c r="AC466"/>
      <c r="AD466"/>
      <c r="AE466"/>
      <c r="AF466"/>
      <c r="AG466"/>
      <c r="AH466"/>
      <c r="AI466"/>
    </row>
    <row r="467" spans="27:35">
      <c r="AA467"/>
      <c r="AB467"/>
      <c r="AC467"/>
      <c r="AD467"/>
      <c r="AE467"/>
      <c r="AF467"/>
      <c r="AG467"/>
      <c r="AH467"/>
      <c r="AI467"/>
    </row>
    <row r="468" spans="27:35">
      <c r="AA468"/>
      <c r="AB468"/>
      <c r="AC468"/>
      <c r="AD468"/>
      <c r="AE468"/>
      <c r="AF468"/>
      <c r="AG468"/>
      <c r="AH468"/>
      <c r="AI468"/>
    </row>
    <row r="469" spans="27:35">
      <c r="AA469"/>
      <c r="AB469"/>
      <c r="AC469"/>
      <c r="AD469"/>
      <c r="AE469"/>
      <c r="AF469"/>
      <c r="AG469"/>
      <c r="AH469"/>
      <c r="AI469"/>
    </row>
    <row r="470" spans="27:35">
      <c r="AA470"/>
      <c r="AB470"/>
      <c r="AC470"/>
      <c r="AD470"/>
      <c r="AE470"/>
      <c r="AF470"/>
      <c r="AG470"/>
      <c r="AH470"/>
      <c r="AI470"/>
    </row>
    <row r="471" spans="27:35">
      <c r="AA471"/>
      <c r="AB471"/>
      <c r="AC471"/>
      <c r="AD471"/>
      <c r="AE471"/>
      <c r="AF471"/>
      <c r="AG471"/>
      <c r="AH471"/>
      <c r="AI471"/>
    </row>
    <row r="472" spans="27:35">
      <c r="AA472"/>
      <c r="AB472"/>
      <c r="AC472"/>
      <c r="AD472"/>
      <c r="AE472"/>
      <c r="AF472"/>
      <c r="AG472"/>
      <c r="AH472"/>
      <c r="AI472"/>
    </row>
    <row r="473" spans="27:35">
      <c r="AA473"/>
      <c r="AB473"/>
      <c r="AC473"/>
      <c r="AD473"/>
      <c r="AE473"/>
      <c r="AF473"/>
      <c r="AG473"/>
      <c r="AH473"/>
      <c r="AI473"/>
    </row>
    <row r="474" spans="27:35">
      <c r="AA474"/>
      <c r="AB474"/>
      <c r="AC474"/>
      <c r="AD474"/>
      <c r="AE474"/>
      <c r="AF474"/>
      <c r="AG474"/>
      <c r="AH474"/>
      <c r="AI474"/>
    </row>
    <row r="475" spans="27:35">
      <c r="AA475"/>
      <c r="AB475"/>
      <c r="AC475"/>
      <c r="AD475"/>
      <c r="AE475"/>
      <c r="AF475"/>
      <c r="AG475"/>
      <c r="AH475"/>
      <c r="AI475"/>
    </row>
    <row r="476" spans="27:35">
      <c r="AA476"/>
      <c r="AB476"/>
      <c r="AC476"/>
      <c r="AD476"/>
      <c r="AE476"/>
      <c r="AF476"/>
      <c r="AG476"/>
      <c r="AH476"/>
      <c r="AI476"/>
    </row>
    <row r="477" spans="27:35">
      <c r="AA477"/>
      <c r="AB477"/>
      <c r="AC477"/>
      <c r="AD477"/>
      <c r="AE477"/>
      <c r="AF477"/>
      <c r="AG477"/>
      <c r="AH477"/>
      <c r="AI477"/>
    </row>
    <row r="478" spans="27:35">
      <c r="AA478"/>
      <c r="AB478"/>
      <c r="AC478"/>
      <c r="AD478"/>
      <c r="AE478"/>
      <c r="AF478"/>
      <c r="AG478"/>
      <c r="AH478"/>
      <c r="AI478"/>
    </row>
    <row r="479" spans="27:35">
      <c r="AA479"/>
      <c r="AB479"/>
      <c r="AC479"/>
      <c r="AD479"/>
      <c r="AE479"/>
      <c r="AF479"/>
      <c r="AG479"/>
      <c r="AH479"/>
      <c r="AI479"/>
    </row>
    <row r="480" spans="27:35">
      <c r="AA480"/>
      <c r="AB480"/>
      <c r="AC480"/>
      <c r="AD480"/>
      <c r="AE480"/>
      <c r="AF480"/>
      <c r="AG480"/>
      <c r="AH480"/>
      <c r="AI480"/>
    </row>
    <row r="481" spans="27:35">
      <c r="AA481"/>
      <c r="AB481"/>
      <c r="AC481"/>
      <c r="AD481"/>
      <c r="AE481"/>
      <c r="AF481"/>
      <c r="AG481"/>
      <c r="AH481"/>
      <c r="AI481"/>
    </row>
    <row r="482" spans="27:35">
      <c r="AA482"/>
      <c r="AB482"/>
      <c r="AC482"/>
      <c r="AD482"/>
      <c r="AE482"/>
      <c r="AF482"/>
      <c r="AG482"/>
      <c r="AH482"/>
      <c r="AI482"/>
    </row>
    <row r="483" spans="27:35">
      <c r="AA483"/>
      <c r="AB483"/>
      <c r="AC483"/>
      <c r="AD483"/>
      <c r="AE483"/>
      <c r="AF483"/>
      <c r="AG483"/>
      <c r="AH483"/>
      <c r="AI483"/>
    </row>
    <row r="484" spans="27:35">
      <c r="AA484"/>
      <c r="AB484"/>
      <c r="AC484"/>
      <c r="AD484"/>
      <c r="AE484"/>
      <c r="AF484"/>
      <c r="AG484"/>
      <c r="AH484"/>
      <c r="AI484"/>
    </row>
    <row r="485" spans="27:35">
      <c r="AA485"/>
      <c r="AB485"/>
      <c r="AC485"/>
      <c r="AD485"/>
      <c r="AE485"/>
      <c r="AF485"/>
      <c r="AG485"/>
      <c r="AH485"/>
      <c r="AI485"/>
    </row>
    <row r="486" spans="27:35">
      <c r="AA486"/>
      <c r="AB486"/>
      <c r="AC486"/>
      <c r="AD486"/>
      <c r="AE486"/>
      <c r="AF486"/>
      <c r="AG486"/>
      <c r="AH486"/>
      <c r="AI486"/>
    </row>
    <row r="487" spans="27:35">
      <c r="AA487"/>
      <c r="AB487"/>
      <c r="AC487"/>
      <c r="AD487"/>
      <c r="AE487"/>
      <c r="AF487"/>
      <c r="AG487"/>
      <c r="AH487"/>
      <c r="AI487"/>
    </row>
    <row r="488" spans="27:35">
      <c r="AA488"/>
      <c r="AB488"/>
      <c r="AC488"/>
      <c r="AD488"/>
      <c r="AE488"/>
      <c r="AF488"/>
      <c r="AG488"/>
      <c r="AH488"/>
      <c r="AI488"/>
    </row>
    <row r="489" spans="27:35">
      <c r="AA489"/>
      <c r="AB489"/>
      <c r="AC489"/>
      <c r="AD489"/>
      <c r="AE489"/>
      <c r="AF489"/>
      <c r="AG489"/>
      <c r="AH489"/>
      <c r="AI489"/>
    </row>
    <row r="490" spans="27:35">
      <c r="AA490"/>
      <c r="AB490"/>
      <c r="AC490"/>
      <c r="AD490"/>
      <c r="AE490"/>
      <c r="AF490"/>
      <c r="AG490"/>
      <c r="AH490"/>
      <c r="AI490"/>
    </row>
    <row r="491" spans="27:35">
      <c r="AA491"/>
      <c r="AB491"/>
      <c r="AC491"/>
      <c r="AD491"/>
      <c r="AE491"/>
      <c r="AF491"/>
      <c r="AG491"/>
      <c r="AH491"/>
      <c r="AI491"/>
    </row>
    <row r="492" spans="27:35">
      <c r="AA492"/>
      <c r="AB492"/>
      <c r="AC492"/>
      <c r="AD492"/>
      <c r="AE492"/>
      <c r="AF492"/>
      <c r="AG492"/>
      <c r="AH492"/>
      <c r="AI492"/>
    </row>
    <row r="493" spans="27:35">
      <c r="AA493"/>
      <c r="AB493"/>
      <c r="AC493"/>
      <c r="AD493"/>
      <c r="AE493"/>
      <c r="AF493"/>
      <c r="AG493"/>
      <c r="AH493"/>
      <c r="AI493"/>
    </row>
    <row r="494" spans="27:35">
      <c r="AA494"/>
      <c r="AB494"/>
      <c r="AC494"/>
      <c r="AD494"/>
      <c r="AE494"/>
      <c r="AF494"/>
      <c r="AG494"/>
      <c r="AH494"/>
      <c r="AI494"/>
    </row>
    <row r="495" spans="27:35">
      <c r="AA495"/>
      <c r="AB495"/>
      <c r="AC495"/>
      <c r="AD495"/>
      <c r="AE495"/>
      <c r="AF495"/>
      <c r="AG495"/>
      <c r="AH495"/>
      <c r="AI495"/>
    </row>
    <row r="496" spans="27:35">
      <c r="AA496"/>
      <c r="AB496"/>
      <c r="AC496"/>
      <c r="AD496"/>
      <c r="AE496"/>
      <c r="AF496"/>
      <c r="AG496"/>
      <c r="AH496"/>
      <c r="AI496"/>
    </row>
    <row r="497" spans="27:35">
      <c r="AA497"/>
      <c r="AB497"/>
      <c r="AC497"/>
      <c r="AD497"/>
      <c r="AE497"/>
      <c r="AF497"/>
      <c r="AG497"/>
      <c r="AH497"/>
      <c r="AI497"/>
    </row>
    <row r="498" spans="27:35">
      <c r="AA498"/>
      <c r="AB498"/>
      <c r="AC498"/>
      <c r="AD498"/>
      <c r="AE498"/>
      <c r="AF498"/>
      <c r="AG498"/>
      <c r="AH498"/>
      <c r="AI498"/>
    </row>
    <row r="499" spans="27:35">
      <c r="AA499"/>
      <c r="AB499"/>
      <c r="AC499"/>
      <c r="AD499"/>
      <c r="AE499"/>
      <c r="AF499"/>
      <c r="AG499"/>
      <c r="AH499"/>
      <c r="AI499"/>
    </row>
    <row r="500" spans="27:35">
      <c r="AA500"/>
      <c r="AB500"/>
      <c r="AC500"/>
      <c r="AD500"/>
      <c r="AE500"/>
      <c r="AF500"/>
      <c r="AG500"/>
      <c r="AH500"/>
      <c r="AI500"/>
    </row>
    <row r="501" spans="27:35">
      <c r="AA501"/>
      <c r="AB501"/>
      <c r="AC501"/>
      <c r="AD501"/>
      <c r="AE501"/>
      <c r="AF501"/>
      <c r="AG501"/>
      <c r="AH501"/>
      <c r="AI501"/>
    </row>
    <row r="502" spans="27:35">
      <c r="AA502"/>
      <c r="AB502"/>
      <c r="AC502"/>
      <c r="AD502"/>
      <c r="AE502"/>
      <c r="AF502"/>
      <c r="AG502"/>
      <c r="AH502"/>
      <c r="AI502"/>
    </row>
    <row r="503" spans="27:35">
      <c r="AA503"/>
      <c r="AB503"/>
      <c r="AC503"/>
      <c r="AD503"/>
      <c r="AE503"/>
      <c r="AF503"/>
      <c r="AG503"/>
      <c r="AH503"/>
      <c r="AI503"/>
    </row>
    <row r="504" spans="27:35">
      <c r="AA504"/>
      <c r="AB504"/>
      <c r="AC504"/>
      <c r="AD504"/>
      <c r="AE504"/>
      <c r="AF504"/>
      <c r="AG504"/>
      <c r="AH504"/>
      <c r="AI504"/>
    </row>
    <row r="505" spans="27:35">
      <c r="AA505"/>
      <c r="AB505"/>
      <c r="AC505"/>
      <c r="AD505"/>
      <c r="AE505"/>
      <c r="AF505"/>
      <c r="AG505"/>
      <c r="AH505"/>
      <c r="AI505"/>
    </row>
    <row r="506" spans="27:35">
      <c r="AA506"/>
      <c r="AB506"/>
      <c r="AC506"/>
      <c r="AD506"/>
      <c r="AE506"/>
      <c r="AF506"/>
      <c r="AG506"/>
      <c r="AH506"/>
      <c r="AI506"/>
    </row>
    <row r="507" spans="27:35">
      <c r="AA507"/>
      <c r="AB507"/>
      <c r="AC507"/>
      <c r="AD507"/>
      <c r="AE507"/>
      <c r="AF507"/>
      <c r="AG507"/>
      <c r="AH507"/>
      <c r="AI507"/>
    </row>
    <row r="508" spans="27:35">
      <c r="AA508"/>
      <c r="AB508"/>
      <c r="AC508"/>
      <c r="AD508"/>
      <c r="AE508"/>
      <c r="AF508"/>
      <c r="AG508"/>
      <c r="AH508"/>
      <c r="AI508"/>
    </row>
    <row r="509" spans="27:35">
      <c r="AA509"/>
      <c r="AB509"/>
      <c r="AC509"/>
      <c r="AD509"/>
      <c r="AE509"/>
      <c r="AF509"/>
      <c r="AG509"/>
      <c r="AH509"/>
      <c r="AI509"/>
    </row>
    <row r="510" spans="27:35">
      <c r="AA510"/>
      <c r="AB510"/>
      <c r="AC510"/>
      <c r="AD510"/>
      <c r="AE510"/>
      <c r="AF510"/>
      <c r="AG510"/>
      <c r="AH510"/>
      <c r="AI510"/>
    </row>
    <row r="511" spans="27:35">
      <c r="AA511"/>
      <c r="AB511"/>
      <c r="AC511"/>
      <c r="AD511"/>
      <c r="AE511"/>
      <c r="AF511"/>
      <c r="AG511"/>
      <c r="AH511"/>
      <c r="AI511"/>
    </row>
    <row r="512" spans="27:35">
      <c r="AA512"/>
      <c r="AB512"/>
      <c r="AC512"/>
      <c r="AD512"/>
      <c r="AE512"/>
      <c r="AF512"/>
      <c r="AG512"/>
      <c r="AH512"/>
      <c r="AI512"/>
    </row>
    <row r="513" spans="27:35">
      <c r="AA513"/>
      <c r="AB513"/>
      <c r="AC513"/>
      <c r="AD513"/>
      <c r="AE513"/>
      <c r="AF513"/>
      <c r="AG513"/>
      <c r="AH513"/>
      <c r="AI513"/>
    </row>
    <row r="514" spans="27:35">
      <c r="AA514"/>
      <c r="AB514"/>
      <c r="AC514"/>
      <c r="AD514"/>
      <c r="AE514"/>
      <c r="AF514"/>
      <c r="AG514"/>
      <c r="AH514"/>
      <c r="AI514"/>
    </row>
    <row r="515" spans="27:35">
      <c r="AA515"/>
      <c r="AB515"/>
      <c r="AC515"/>
      <c r="AD515"/>
      <c r="AE515"/>
      <c r="AF515"/>
      <c r="AG515"/>
      <c r="AH515"/>
      <c r="AI515"/>
    </row>
    <row r="516" spans="27:35">
      <c r="AA516"/>
      <c r="AB516"/>
      <c r="AC516"/>
      <c r="AD516"/>
      <c r="AE516"/>
      <c r="AF516"/>
      <c r="AG516"/>
      <c r="AH516"/>
      <c r="AI516"/>
    </row>
    <row r="517" spans="27:35">
      <c r="AA517"/>
      <c r="AB517"/>
      <c r="AC517"/>
      <c r="AD517"/>
      <c r="AE517"/>
      <c r="AF517"/>
      <c r="AG517"/>
      <c r="AH517"/>
      <c r="AI517"/>
    </row>
    <row r="518" spans="27:35">
      <c r="AA518"/>
      <c r="AB518"/>
      <c r="AC518"/>
      <c r="AD518"/>
      <c r="AE518"/>
      <c r="AF518"/>
      <c r="AG518"/>
      <c r="AH518"/>
      <c r="AI518"/>
    </row>
    <row r="519" spans="27:35">
      <c r="AA519"/>
      <c r="AB519"/>
      <c r="AC519"/>
      <c r="AD519"/>
      <c r="AE519"/>
      <c r="AF519"/>
      <c r="AG519"/>
      <c r="AH519"/>
      <c r="AI519"/>
    </row>
    <row r="520" spans="27:35">
      <c r="AA520"/>
      <c r="AB520"/>
      <c r="AC520"/>
      <c r="AD520"/>
      <c r="AE520"/>
      <c r="AF520"/>
      <c r="AG520"/>
      <c r="AH520"/>
      <c r="AI520"/>
    </row>
    <row r="521" spans="27:35">
      <c r="AA521"/>
      <c r="AB521"/>
      <c r="AC521"/>
      <c r="AD521"/>
      <c r="AE521"/>
      <c r="AF521"/>
      <c r="AG521"/>
      <c r="AH521"/>
      <c r="AI521"/>
    </row>
    <row r="522" spans="27:35">
      <c r="AA522"/>
      <c r="AB522"/>
      <c r="AC522"/>
      <c r="AD522"/>
      <c r="AE522"/>
      <c r="AF522"/>
      <c r="AG522"/>
      <c r="AH522"/>
      <c r="AI522"/>
    </row>
    <row r="523" spans="27:35">
      <c r="AA523"/>
      <c r="AB523"/>
      <c r="AC523"/>
      <c r="AD523"/>
      <c r="AE523"/>
      <c r="AF523"/>
      <c r="AG523"/>
      <c r="AH523"/>
      <c r="AI523"/>
    </row>
    <row r="524" spans="27:35">
      <c r="AA524"/>
      <c r="AB524"/>
      <c r="AC524"/>
      <c r="AD524"/>
      <c r="AE524"/>
      <c r="AF524"/>
      <c r="AG524"/>
      <c r="AH524"/>
      <c r="AI524"/>
    </row>
    <row r="525" spans="27:35">
      <c r="AA525"/>
      <c r="AB525"/>
      <c r="AC525"/>
      <c r="AD525"/>
      <c r="AE525"/>
      <c r="AF525"/>
      <c r="AG525"/>
      <c r="AH525"/>
      <c r="AI525"/>
    </row>
    <row r="526" spans="27:35">
      <c r="AA526"/>
      <c r="AB526"/>
      <c r="AC526"/>
      <c r="AD526"/>
      <c r="AE526"/>
      <c r="AF526"/>
      <c r="AG526"/>
      <c r="AH526"/>
      <c r="AI526"/>
    </row>
    <row r="527" spans="27:35">
      <c r="AA527"/>
      <c r="AB527"/>
      <c r="AC527"/>
      <c r="AD527"/>
      <c r="AE527"/>
      <c r="AF527"/>
      <c r="AG527"/>
      <c r="AH527"/>
      <c r="AI527"/>
    </row>
    <row r="528" spans="27:35">
      <c r="AA528"/>
      <c r="AB528"/>
      <c r="AC528"/>
      <c r="AD528"/>
      <c r="AE528"/>
      <c r="AF528"/>
      <c r="AG528"/>
      <c r="AH528"/>
      <c r="AI528"/>
    </row>
    <row r="529" spans="27:35">
      <c r="AA529"/>
      <c r="AB529"/>
      <c r="AC529"/>
      <c r="AD529"/>
      <c r="AE529"/>
      <c r="AF529"/>
      <c r="AG529"/>
      <c r="AH529"/>
      <c r="AI529"/>
    </row>
    <row r="530" spans="27:35">
      <c r="AA530"/>
      <c r="AB530"/>
      <c r="AC530"/>
      <c r="AD530"/>
      <c r="AE530"/>
      <c r="AF530"/>
      <c r="AG530"/>
      <c r="AH530"/>
      <c r="AI530"/>
    </row>
    <row r="531" spans="27:35">
      <c r="AA531"/>
      <c r="AB531"/>
      <c r="AC531"/>
      <c r="AD531"/>
      <c r="AE531"/>
      <c r="AF531"/>
      <c r="AG531"/>
      <c r="AH531"/>
      <c r="AI531"/>
    </row>
    <row r="532" spans="27:35">
      <c r="AA532"/>
      <c r="AB532"/>
      <c r="AC532"/>
      <c r="AD532"/>
      <c r="AE532"/>
      <c r="AF532"/>
      <c r="AG532"/>
      <c r="AH532"/>
      <c r="AI532"/>
    </row>
    <row r="533" spans="27:35">
      <c r="AA533"/>
      <c r="AB533"/>
      <c r="AC533"/>
      <c r="AD533"/>
      <c r="AE533"/>
      <c r="AF533"/>
      <c r="AG533"/>
      <c r="AH533"/>
      <c r="AI533"/>
    </row>
    <row r="534" spans="27:35">
      <c r="AA534"/>
      <c r="AB534"/>
      <c r="AC534"/>
      <c r="AD534"/>
      <c r="AE534"/>
      <c r="AF534"/>
      <c r="AG534"/>
      <c r="AH534"/>
      <c r="AI534"/>
    </row>
    <row r="535" spans="27:35">
      <c r="AA535"/>
      <c r="AB535"/>
      <c r="AC535"/>
      <c r="AD535"/>
      <c r="AE535"/>
      <c r="AF535"/>
      <c r="AG535"/>
      <c r="AH535"/>
      <c r="AI535"/>
    </row>
    <row r="536" spans="27:35">
      <c r="AA536"/>
      <c r="AB536"/>
      <c r="AC536"/>
      <c r="AD536"/>
      <c r="AE536"/>
      <c r="AF536"/>
      <c r="AG536"/>
      <c r="AH536"/>
      <c r="AI536"/>
    </row>
    <row r="537" spans="27:35">
      <c r="AA537"/>
      <c r="AB537"/>
      <c r="AC537"/>
      <c r="AD537"/>
      <c r="AE537"/>
      <c r="AF537"/>
      <c r="AG537"/>
      <c r="AH537"/>
      <c r="AI537"/>
    </row>
    <row r="538" spans="27:35">
      <c r="AA538"/>
      <c r="AB538"/>
      <c r="AC538"/>
      <c r="AD538"/>
      <c r="AE538"/>
      <c r="AF538"/>
      <c r="AG538"/>
      <c r="AH538"/>
      <c r="AI538"/>
    </row>
    <row r="539" spans="27:35">
      <c r="AA539"/>
      <c r="AB539"/>
      <c r="AC539"/>
      <c r="AD539"/>
      <c r="AE539"/>
      <c r="AF539"/>
      <c r="AG539"/>
      <c r="AH539"/>
      <c r="AI539"/>
    </row>
    <row r="540" spans="27:35">
      <c r="AA540"/>
      <c r="AB540"/>
      <c r="AC540"/>
      <c r="AD540"/>
      <c r="AE540"/>
      <c r="AF540"/>
      <c r="AG540"/>
      <c r="AH540"/>
      <c r="AI540"/>
    </row>
    <row r="541" spans="27:35">
      <c r="AA541"/>
      <c r="AB541"/>
      <c r="AC541"/>
      <c r="AD541"/>
      <c r="AE541"/>
      <c r="AF541"/>
      <c r="AG541"/>
      <c r="AH541"/>
      <c r="AI541"/>
    </row>
    <row r="542" spans="27:35">
      <c r="AA542"/>
      <c r="AB542"/>
      <c r="AC542"/>
      <c r="AD542"/>
      <c r="AE542"/>
      <c r="AF542"/>
      <c r="AG542"/>
      <c r="AH542"/>
      <c r="AI542"/>
    </row>
    <row r="543" spans="27:35">
      <c r="AA543"/>
      <c r="AB543"/>
      <c r="AC543"/>
      <c r="AD543"/>
      <c r="AE543"/>
      <c r="AF543"/>
      <c r="AG543"/>
      <c r="AH543"/>
      <c r="AI543"/>
    </row>
    <row r="544" spans="27:35">
      <c r="AA544"/>
      <c r="AB544"/>
      <c r="AC544"/>
      <c r="AD544"/>
      <c r="AE544"/>
      <c r="AF544"/>
      <c r="AG544"/>
      <c r="AH544"/>
      <c r="AI544"/>
    </row>
    <row r="545" spans="27:35">
      <c r="AA545"/>
      <c r="AB545"/>
      <c r="AC545"/>
      <c r="AD545"/>
      <c r="AE545"/>
      <c r="AF545"/>
      <c r="AG545"/>
      <c r="AH545"/>
      <c r="AI545"/>
    </row>
    <row r="546" spans="27:35">
      <c r="AA546"/>
      <c r="AB546"/>
      <c r="AC546"/>
      <c r="AD546"/>
      <c r="AE546"/>
      <c r="AF546"/>
      <c r="AG546"/>
      <c r="AH546"/>
      <c r="AI546"/>
    </row>
    <row r="547" spans="27:35">
      <c r="AA547"/>
      <c r="AB547"/>
      <c r="AC547"/>
      <c r="AD547"/>
      <c r="AE547"/>
      <c r="AF547"/>
      <c r="AG547"/>
      <c r="AH547"/>
      <c r="AI547"/>
    </row>
    <row r="548" spans="27:35">
      <c r="AA548"/>
      <c r="AB548"/>
      <c r="AC548"/>
      <c r="AD548"/>
      <c r="AE548"/>
      <c r="AF548"/>
      <c r="AG548"/>
      <c r="AH548"/>
      <c r="AI548"/>
    </row>
    <row r="549" spans="27:35">
      <c r="AA549"/>
      <c r="AB549"/>
      <c r="AC549"/>
      <c r="AD549"/>
      <c r="AE549"/>
      <c r="AF549"/>
      <c r="AG549"/>
      <c r="AH549"/>
      <c r="AI549"/>
    </row>
    <row r="550" spans="27:35">
      <c r="AA550"/>
      <c r="AB550"/>
      <c r="AC550"/>
      <c r="AD550"/>
      <c r="AE550"/>
      <c r="AF550"/>
      <c r="AG550"/>
      <c r="AH550"/>
      <c r="AI550"/>
    </row>
    <row r="551" spans="27:35">
      <c r="AA551"/>
      <c r="AB551"/>
      <c r="AC551"/>
      <c r="AD551"/>
      <c r="AE551"/>
      <c r="AF551"/>
      <c r="AG551"/>
      <c r="AH551"/>
      <c r="AI551"/>
    </row>
    <row r="552" spans="27:35">
      <c r="AA552"/>
      <c r="AB552"/>
      <c r="AC552"/>
      <c r="AD552"/>
      <c r="AE552"/>
      <c r="AF552"/>
      <c r="AG552"/>
      <c r="AH552"/>
      <c r="AI552"/>
    </row>
    <row r="553" spans="27:35">
      <c r="AA553"/>
      <c r="AB553"/>
      <c r="AC553"/>
      <c r="AD553"/>
      <c r="AE553"/>
      <c r="AF553"/>
      <c r="AG553"/>
      <c r="AH553"/>
      <c r="AI553"/>
    </row>
    <row r="554" spans="27:35">
      <c r="AA554"/>
      <c r="AB554"/>
      <c r="AC554"/>
      <c r="AD554"/>
      <c r="AE554"/>
      <c r="AF554"/>
      <c r="AG554"/>
      <c r="AH554"/>
      <c r="AI554"/>
    </row>
    <row r="555" spans="27:35">
      <c r="AA555"/>
      <c r="AB555"/>
      <c r="AC555"/>
      <c r="AD555"/>
      <c r="AE555"/>
      <c r="AF555"/>
      <c r="AG555"/>
      <c r="AH555"/>
      <c r="AI555"/>
    </row>
    <row r="556" spans="27:35">
      <c r="AA556"/>
      <c r="AB556"/>
      <c r="AC556"/>
      <c r="AD556"/>
      <c r="AE556"/>
      <c r="AF556"/>
      <c r="AG556"/>
      <c r="AH556"/>
      <c r="AI556"/>
    </row>
    <row r="557" spans="27:35">
      <c r="AA557"/>
      <c r="AB557"/>
      <c r="AC557"/>
      <c r="AD557"/>
      <c r="AE557"/>
      <c r="AF557"/>
      <c r="AG557"/>
      <c r="AH557"/>
      <c r="AI557"/>
    </row>
    <row r="558" spans="27:35">
      <c r="AA558"/>
      <c r="AB558"/>
      <c r="AC558"/>
      <c r="AD558"/>
      <c r="AE558"/>
      <c r="AF558"/>
      <c r="AG558"/>
      <c r="AH558"/>
      <c r="AI558"/>
    </row>
    <row r="559" spans="27:35">
      <c r="AA559"/>
      <c r="AB559"/>
      <c r="AC559"/>
      <c r="AD559"/>
      <c r="AE559"/>
      <c r="AF559"/>
      <c r="AG559"/>
      <c r="AH559"/>
      <c r="AI559"/>
    </row>
    <row r="560" spans="27:35">
      <c r="AA560"/>
      <c r="AB560"/>
      <c r="AC560"/>
      <c r="AD560"/>
      <c r="AE560"/>
      <c r="AF560"/>
      <c r="AG560"/>
      <c r="AH560"/>
      <c r="AI560"/>
    </row>
    <row r="561" spans="27:35">
      <c r="AA561"/>
      <c r="AB561"/>
      <c r="AC561"/>
      <c r="AD561"/>
      <c r="AE561"/>
      <c r="AF561"/>
      <c r="AG561"/>
      <c r="AH561"/>
      <c r="AI561"/>
    </row>
    <row r="562" spans="27:35">
      <c r="AA562"/>
      <c r="AB562"/>
      <c r="AC562"/>
      <c r="AD562"/>
      <c r="AE562"/>
      <c r="AF562"/>
      <c r="AG562"/>
      <c r="AH562"/>
      <c r="AI562"/>
    </row>
    <row r="563" spans="27:35">
      <c r="AA563"/>
      <c r="AB563"/>
      <c r="AC563"/>
      <c r="AD563"/>
      <c r="AE563"/>
      <c r="AF563"/>
      <c r="AG563"/>
      <c r="AH563"/>
      <c r="AI563"/>
    </row>
    <row r="564" spans="27:35">
      <c r="AA564"/>
      <c r="AB564"/>
      <c r="AC564"/>
      <c r="AD564"/>
      <c r="AE564"/>
      <c r="AF564"/>
      <c r="AG564"/>
      <c r="AH564"/>
      <c r="AI564"/>
    </row>
    <row r="565" spans="27:35">
      <c r="AA565"/>
      <c r="AB565"/>
      <c r="AC565"/>
      <c r="AD565"/>
      <c r="AE565"/>
      <c r="AF565"/>
      <c r="AG565"/>
      <c r="AH565"/>
      <c r="AI565"/>
    </row>
    <row r="566" spans="27:35">
      <c r="AA566"/>
      <c r="AB566"/>
      <c r="AC566"/>
      <c r="AD566"/>
      <c r="AE566"/>
      <c r="AF566"/>
      <c r="AG566"/>
      <c r="AH566"/>
      <c r="AI566"/>
    </row>
    <row r="567" spans="27:35">
      <c r="AA567"/>
      <c r="AB567"/>
      <c r="AC567"/>
      <c r="AD567"/>
      <c r="AE567"/>
      <c r="AF567"/>
      <c r="AG567"/>
      <c r="AH567"/>
      <c r="AI567"/>
    </row>
    <row r="568" spans="27:35">
      <c r="AA568"/>
      <c r="AB568"/>
      <c r="AC568"/>
      <c r="AD568"/>
      <c r="AE568"/>
      <c r="AF568"/>
      <c r="AG568"/>
      <c r="AH568"/>
      <c r="AI568"/>
    </row>
    <row r="569" spans="27:35">
      <c r="AA569"/>
      <c r="AB569"/>
      <c r="AC569"/>
      <c r="AD569"/>
      <c r="AE569"/>
      <c r="AF569"/>
      <c r="AG569"/>
      <c r="AH569"/>
      <c r="AI569"/>
    </row>
    <row r="570" spans="27:35">
      <c r="AA570"/>
      <c r="AB570"/>
      <c r="AC570"/>
      <c r="AD570"/>
      <c r="AE570"/>
      <c r="AF570"/>
      <c r="AG570"/>
      <c r="AH570"/>
      <c r="AI570"/>
    </row>
    <row r="571" spans="27:35">
      <c r="AA571"/>
      <c r="AB571"/>
      <c r="AC571"/>
      <c r="AD571"/>
      <c r="AE571"/>
      <c r="AF571"/>
      <c r="AG571"/>
      <c r="AH571"/>
      <c r="AI571"/>
    </row>
    <row r="572" spans="27:35">
      <c r="AA572"/>
      <c r="AB572"/>
      <c r="AC572"/>
      <c r="AD572"/>
      <c r="AE572"/>
      <c r="AF572"/>
      <c r="AG572"/>
      <c r="AH572"/>
      <c r="AI572"/>
    </row>
    <row r="573" spans="27:35">
      <c r="AA573"/>
      <c r="AB573"/>
      <c r="AC573"/>
      <c r="AD573"/>
      <c r="AE573"/>
      <c r="AF573"/>
      <c r="AG573"/>
      <c r="AH573"/>
      <c r="AI573"/>
    </row>
    <row r="574" spans="27:35">
      <c r="AA574"/>
      <c r="AB574"/>
      <c r="AC574"/>
      <c r="AD574"/>
      <c r="AE574"/>
      <c r="AF574"/>
      <c r="AG574"/>
      <c r="AH574"/>
      <c r="AI574"/>
    </row>
    <row r="575" spans="27:35">
      <c r="AA575"/>
      <c r="AB575"/>
      <c r="AC575"/>
      <c r="AD575"/>
      <c r="AE575"/>
      <c r="AF575"/>
      <c r="AG575"/>
      <c r="AH575"/>
      <c r="AI575"/>
    </row>
    <row r="576" spans="27:35">
      <c r="AA576"/>
      <c r="AB576"/>
      <c r="AC576"/>
      <c r="AD576"/>
      <c r="AE576"/>
      <c r="AF576"/>
      <c r="AG576"/>
      <c r="AH576"/>
      <c r="AI576"/>
    </row>
    <row r="577" spans="27:35">
      <c r="AA577"/>
      <c r="AB577"/>
      <c r="AC577"/>
      <c r="AD577"/>
      <c r="AE577"/>
      <c r="AF577"/>
      <c r="AG577"/>
      <c r="AH577"/>
      <c r="AI577"/>
    </row>
    <row r="578" spans="27:35">
      <c r="AA578"/>
      <c r="AB578"/>
      <c r="AC578"/>
      <c r="AD578"/>
      <c r="AE578"/>
      <c r="AF578"/>
      <c r="AG578"/>
      <c r="AH578"/>
      <c r="AI578"/>
    </row>
    <row r="579" spans="27:35">
      <c r="AA579"/>
      <c r="AB579"/>
      <c r="AC579"/>
      <c r="AD579"/>
      <c r="AE579"/>
      <c r="AF579"/>
      <c r="AG579"/>
      <c r="AH579"/>
      <c r="AI579"/>
    </row>
    <row r="580" spans="27:35">
      <c r="AA580"/>
      <c r="AB580"/>
      <c r="AC580"/>
      <c r="AD580"/>
      <c r="AE580"/>
      <c r="AF580"/>
      <c r="AG580"/>
      <c r="AH580"/>
      <c r="AI580"/>
    </row>
    <row r="581" spans="27:35">
      <c r="AA581"/>
      <c r="AB581"/>
      <c r="AC581"/>
      <c r="AD581"/>
      <c r="AE581"/>
      <c r="AF581"/>
      <c r="AG581"/>
      <c r="AH581"/>
      <c r="AI581"/>
    </row>
    <row r="582" spans="27:35">
      <c r="AA582"/>
      <c r="AB582"/>
      <c r="AC582"/>
      <c r="AD582"/>
      <c r="AE582"/>
      <c r="AF582"/>
      <c r="AG582"/>
      <c r="AH582"/>
      <c r="AI582"/>
    </row>
    <row r="583" spans="27:35">
      <c r="AA583"/>
      <c r="AB583"/>
      <c r="AC583"/>
      <c r="AD583"/>
      <c r="AE583"/>
      <c r="AF583"/>
      <c r="AG583"/>
      <c r="AH583"/>
      <c r="AI583"/>
    </row>
    <row r="584" spans="27:35">
      <c r="AA584"/>
      <c r="AB584"/>
      <c r="AC584"/>
      <c r="AD584"/>
      <c r="AE584"/>
      <c r="AF584"/>
      <c r="AG584"/>
      <c r="AH584"/>
      <c r="AI584"/>
    </row>
    <row r="585" spans="27:35">
      <c r="AA585"/>
      <c r="AB585"/>
      <c r="AC585"/>
      <c r="AD585"/>
      <c r="AE585"/>
      <c r="AF585"/>
      <c r="AG585"/>
      <c r="AH585"/>
      <c r="AI585"/>
    </row>
    <row r="586" spans="27:35">
      <c r="AA586"/>
      <c r="AB586"/>
      <c r="AC586"/>
      <c r="AD586"/>
      <c r="AE586"/>
      <c r="AF586"/>
      <c r="AG586"/>
      <c r="AH586"/>
      <c r="AI586"/>
    </row>
    <row r="587" spans="27:35">
      <c r="AA587"/>
      <c r="AB587"/>
      <c r="AC587"/>
      <c r="AD587"/>
      <c r="AE587"/>
      <c r="AF587"/>
      <c r="AG587"/>
      <c r="AH587"/>
      <c r="AI587"/>
    </row>
    <row r="588" spans="27:35">
      <c r="AA588"/>
      <c r="AB588"/>
      <c r="AC588"/>
      <c r="AD588"/>
      <c r="AE588"/>
      <c r="AF588"/>
      <c r="AG588"/>
      <c r="AH588"/>
      <c r="AI588"/>
    </row>
    <row r="589" spans="27:35">
      <c r="AA589"/>
      <c r="AB589"/>
      <c r="AC589"/>
      <c r="AD589"/>
      <c r="AE589"/>
      <c r="AF589"/>
      <c r="AG589"/>
      <c r="AH589"/>
      <c r="AI589"/>
    </row>
    <row r="590" spans="27:35">
      <c r="AA590"/>
      <c r="AB590"/>
      <c r="AC590"/>
      <c r="AD590"/>
      <c r="AE590"/>
      <c r="AF590"/>
      <c r="AG590"/>
      <c r="AH590"/>
      <c r="AI590"/>
    </row>
    <row r="591" spans="27:35">
      <c r="AA591"/>
      <c r="AB591"/>
      <c r="AC591"/>
      <c r="AD591"/>
      <c r="AE591"/>
      <c r="AF591"/>
      <c r="AG591"/>
      <c r="AH591"/>
      <c r="AI591"/>
    </row>
    <row r="592" spans="27:35">
      <c r="AA592"/>
      <c r="AB592"/>
      <c r="AC592"/>
      <c r="AD592"/>
      <c r="AE592"/>
      <c r="AF592"/>
      <c r="AG592"/>
      <c r="AH592"/>
      <c r="AI592"/>
    </row>
    <row r="593" spans="27:35">
      <c r="AA593"/>
      <c r="AB593"/>
      <c r="AC593"/>
      <c r="AD593"/>
      <c r="AE593"/>
      <c r="AF593"/>
      <c r="AG593"/>
      <c r="AH593"/>
      <c r="AI593"/>
    </row>
    <row r="594" spans="27:35">
      <c r="AA594"/>
      <c r="AB594"/>
      <c r="AC594"/>
      <c r="AD594"/>
      <c r="AE594"/>
      <c r="AF594"/>
      <c r="AG594"/>
      <c r="AH594"/>
      <c r="AI594"/>
    </row>
    <row r="595" spans="27:35">
      <c r="AA595"/>
      <c r="AB595"/>
      <c r="AC595"/>
      <c r="AD595"/>
      <c r="AE595"/>
      <c r="AF595"/>
      <c r="AG595"/>
      <c r="AH595"/>
      <c r="AI595"/>
    </row>
    <row r="596" spans="27:35">
      <c r="AA596"/>
      <c r="AB596"/>
      <c r="AC596"/>
      <c r="AD596"/>
      <c r="AE596"/>
      <c r="AF596"/>
      <c r="AG596"/>
      <c r="AH596"/>
      <c r="AI596"/>
    </row>
    <row r="597" spans="27:35">
      <c r="AA597"/>
      <c r="AB597"/>
      <c r="AC597"/>
      <c r="AD597"/>
      <c r="AE597"/>
      <c r="AF597"/>
      <c r="AG597"/>
      <c r="AH597"/>
      <c r="AI597"/>
    </row>
    <row r="598" spans="27:35">
      <c r="AA598"/>
      <c r="AB598"/>
      <c r="AC598"/>
      <c r="AD598"/>
      <c r="AE598"/>
      <c r="AF598"/>
      <c r="AG598"/>
      <c r="AH598"/>
      <c r="AI598"/>
    </row>
    <row r="599" spans="27:35">
      <c r="AA599"/>
      <c r="AB599"/>
      <c r="AC599"/>
      <c r="AD599"/>
      <c r="AE599"/>
      <c r="AF599"/>
      <c r="AG599"/>
      <c r="AH599"/>
      <c r="AI599"/>
    </row>
    <row r="600" spans="27:35">
      <c r="AA600"/>
      <c r="AB600"/>
      <c r="AC600"/>
      <c r="AD600"/>
      <c r="AE600"/>
      <c r="AF600"/>
      <c r="AG600"/>
      <c r="AH600"/>
      <c r="AI600"/>
    </row>
    <row r="601" spans="27:35">
      <c r="AA601"/>
      <c r="AB601"/>
      <c r="AC601"/>
      <c r="AD601"/>
      <c r="AE601"/>
      <c r="AF601"/>
      <c r="AG601"/>
      <c r="AH601"/>
      <c r="AI601"/>
    </row>
    <row r="602" spans="27:35">
      <c r="AA602"/>
      <c r="AB602"/>
      <c r="AC602"/>
      <c r="AD602"/>
      <c r="AE602"/>
      <c r="AF602"/>
      <c r="AG602"/>
      <c r="AH602"/>
      <c r="AI602"/>
    </row>
    <row r="603" spans="27:35">
      <c r="AA603"/>
      <c r="AB603"/>
      <c r="AC603"/>
      <c r="AD603"/>
      <c r="AE603"/>
      <c r="AF603"/>
      <c r="AG603"/>
      <c r="AH603"/>
      <c r="AI603"/>
    </row>
    <row r="604" spans="27:35">
      <c r="AA604"/>
      <c r="AB604"/>
      <c r="AC604"/>
      <c r="AD604"/>
      <c r="AE604"/>
      <c r="AF604"/>
      <c r="AG604"/>
      <c r="AH604"/>
      <c r="AI604"/>
    </row>
    <row r="605" spans="27:35">
      <c r="AA605"/>
      <c r="AB605"/>
      <c r="AC605"/>
      <c r="AD605"/>
      <c r="AE605"/>
      <c r="AF605"/>
      <c r="AG605"/>
      <c r="AH605"/>
      <c r="AI605"/>
    </row>
    <row r="606" spans="27:35">
      <c r="AA606"/>
      <c r="AB606"/>
      <c r="AC606"/>
      <c r="AD606"/>
      <c r="AE606"/>
      <c r="AF606"/>
      <c r="AG606"/>
      <c r="AH606"/>
      <c r="AI606"/>
    </row>
    <row r="607" spans="27:35">
      <c r="AA607"/>
      <c r="AB607"/>
      <c r="AC607"/>
      <c r="AD607"/>
      <c r="AE607"/>
      <c r="AF607"/>
      <c r="AG607"/>
      <c r="AH607"/>
      <c r="AI607"/>
    </row>
    <row r="608" spans="27:35">
      <c r="AA608"/>
      <c r="AB608"/>
      <c r="AC608"/>
      <c r="AD608"/>
      <c r="AE608"/>
      <c r="AF608"/>
      <c r="AG608"/>
      <c r="AH608"/>
      <c r="AI608"/>
    </row>
    <row r="609" spans="27:35">
      <c r="AA609"/>
      <c r="AB609"/>
      <c r="AC609"/>
      <c r="AD609"/>
      <c r="AE609"/>
      <c r="AF609"/>
      <c r="AG609"/>
      <c r="AH609"/>
      <c r="AI609"/>
    </row>
    <row r="610" spans="27:35">
      <c r="AA610"/>
      <c r="AB610"/>
      <c r="AC610"/>
      <c r="AD610"/>
      <c r="AE610"/>
      <c r="AF610"/>
      <c r="AG610"/>
      <c r="AH610"/>
      <c r="AI610"/>
    </row>
    <row r="611" spans="27:35">
      <c r="AA611"/>
      <c r="AB611"/>
      <c r="AC611"/>
      <c r="AD611"/>
      <c r="AE611"/>
      <c r="AF611"/>
      <c r="AG611"/>
      <c r="AH611"/>
      <c r="AI611"/>
    </row>
    <row r="612" spans="27:35">
      <c r="AA612"/>
      <c r="AB612"/>
      <c r="AC612"/>
      <c r="AD612"/>
      <c r="AE612"/>
      <c r="AF612"/>
      <c r="AG612"/>
      <c r="AH612"/>
      <c r="AI612"/>
    </row>
    <row r="613" spans="27:35">
      <c r="AA613"/>
      <c r="AB613"/>
      <c r="AC613"/>
      <c r="AD613"/>
      <c r="AE613"/>
      <c r="AF613"/>
      <c r="AG613"/>
      <c r="AH613"/>
      <c r="AI613"/>
    </row>
    <row r="614" spans="27:35">
      <c r="AA614"/>
      <c r="AB614"/>
      <c r="AC614"/>
      <c r="AD614"/>
      <c r="AE614"/>
      <c r="AF614"/>
      <c r="AG614"/>
      <c r="AH614"/>
      <c r="AI614"/>
    </row>
    <row r="615" spans="27:35">
      <c r="AA615"/>
      <c r="AB615"/>
      <c r="AC615"/>
      <c r="AD615"/>
      <c r="AE615"/>
      <c r="AF615"/>
      <c r="AG615"/>
      <c r="AH615"/>
      <c r="AI615"/>
    </row>
    <row r="616" spans="27:35">
      <c r="AA616"/>
      <c r="AB616"/>
      <c r="AC616"/>
      <c r="AD616"/>
      <c r="AE616"/>
      <c r="AF616"/>
      <c r="AG616"/>
      <c r="AH616"/>
      <c r="AI616"/>
    </row>
    <row r="617" spans="27:35">
      <c r="AA617"/>
      <c r="AB617"/>
      <c r="AC617"/>
      <c r="AD617"/>
      <c r="AE617"/>
      <c r="AF617"/>
      <c r="AG617"/>
      <c r="AH617"/>
      <c r="AI617"/>
    </row>
    <row r="618" spans="27:35">
      <c r="AA618"/>
      <c r="AB618"/>
      <c r="AC618"/>
      <c r="AD618"/>
      <c r="AE618"/>
      <c r="AF618"/>
      <c r="AG618"/>
      <c r="AH618"/>
      <c r="AI618"/>
    </row>
    <row r="619" spans="27:35">
      <c r="AA619"/>
      <c r="AB619"/>
      <c r="AC619"/>
      <c r="AD619"/>
      <c r="AE619"/>
      <c r="AF619"/>
      <c r="AG619"/>
      <c r="AH619"/>
      <c r="AI619"/>
    </row>
    <row r="620" spans="27:35">
      <c r="AA620"/>
      <c r="AB620"/>
      <c r="AC620"/>
      <c r="AD620"/>
      <c r="AE620"/>
      <c r="AF620"/>
      <c r="AG620"/>
      <c r="AH620"/>
      <c r="AI620"/>
    </row>
    <row r="621" spans="27:35">
      <c r="AA621"/>
      <c r="AB621"/>
      <c r="AC621"/>
      <c r="AD621"/>
      <c r="AE621"/>
      <c r="AF621"/>
      <c r="AG621"/>
      <c r="AH621"/>
      <c r="AI621"/>
    </row>
    <row r="622" spans="27:35">
      <c r="AA622"/>
      <c r="AB622"/>
      <c r="AC622"/>
      <c r="AD622"/>
      <c r="AE622"/>
      <c r="AF622"/>
      <c r="AG622"/>
      <c r="AH622"/>
      <c r="AI622"/>
    </row>
    <row r="623" spans="27:35">
      <c r="AA623"/>
      <c r="AB623"/>
      <c r="AC623"/>
      <c r="AD623"/>
      <c r="AE623"/>
      <c r="AF623"/>
      <c r="AG623"/>
      <c r="AH623"/>
      <c r="AI623"/>
    </row>
    <row r="624" spans="27:35">
      <c r="AA624"/>
      <c r="AB624"/>
      <c r="AC624"/>
      <c r="AD624"/>
      <c r="AE624"/>
      <c r="AF624"/>
      <c r="AG624"/>
      <c r="AH624"/>
      <c r="AI624"/>
    </row>
    <row r="625" spans="27:35">
      <c r="AA625"/>
      <c r="AB625"/>
      <c r="AC625"/>
      <c r="AD625"/>
      <c r="AE625"/>
      <c r="AF625"/>
      <c r="AG625"/>
      <c r="AH625"/>
      <c r="AI625"/>
    </row>
    <row r="626" spans="27:35">
      <c r="AA626"/>
      <c r="AB626"/>
      <c r="AC626"/>
      <c r="AD626"/>
      <c r="AE626"/>
      <c r="AF626"/>
      <c r="AG626"/>
      <c r="AH626"/>
      <c r="AI626"/>
    </row>
    <row r="627" spans="27:35">
      <c r="AA627"/>
      <c r="AB627"/>
      <c r="AC627"/>
      <c r="AD627"/>
      <c r="AE627"/>
      <c r="AF627"/>
      <c r="AG627"/>
      <c r="AH627"/>
      <c r="AI627"/>
    </row>
    <row r="628" spans="27:35">
      <c r="AA628"/>
      <c r="AB628"/>
      <c r="AC628"/>
      <c r="AD628"/>
      <c r="AE628"/>
      <c r="AF628"/>
      <c r="AG628"/>
      <c r="AH628"/>
      <c r="AI628"/>
    </row>
    <row r="629" spans="27:35">
      <c r="AA629"/>
      <c r="AB629"/>
      <c r="AC629"/>
      <c r="AD629"/>
      <c r="AE629"/>
      <c r="AF629"/>
      <c r="AG629"/>
      <c r="AH629"/>
      <c r="AI629"/>
    </row>
    <row r="630" spans="27:35">
      <c r="AA630"/>
      <c r="AB630"/>
      <c r="AC630"/>
      <c r="AD630"/>
      <c r="AE630"/>
      <c r="AF630"/>
      <c r="AG630"/>
      <c r="AH630"/>
      <c r="AI630"/>
    </row>
    <row r="631" spans="27:35">
      <c r="AA631"/>
      <c r="AB631"/>
      <c r="AC631"/>
      <c r="AD631"/>
      <c r="AE631"/>
      <c r="AF631"/>
      <c r="AG631"/>
      <c r="AH631"/>
      <c r="AI631"/>
    </row>
    <row r="632" spans="27:35">
      <c r="AA632"/>
      <c r="AB632"/>
      <c r="AC632"/>
      <c r="AD632"/>
      <c r="AE632"/>
      <c r="AF632"/>
      <c r="AG632"/>
      <c r="AH632"/>
      <c r="AI632"/>
    </row>
    <row r="633" spans="27:35">
      <c r="AA633"/>
      <c r="AB633"/>
      <c r="AC633"/>
      <c r="AD633"/>
      <c r="AE633"/>
      <c r="AF633"/>
      <c r="AG633"/>
      <c r="AH633"/>
      <c r="AI633"/>
    </row>
    <row r="634" spans="27:35">
      <c r="AA634"/>
      <c r="AB634"/>
      <c r="AC634"/>
      <c r="AD634"/>
      <c r="AE634"/>
      <c r="AF634"/>
      <c r="AG634"/>
      <c r="AH634"/>
      <c r="AI634"/>
    </row>
    <row r="635" spans="27:35">
      <c r="AA635"/>
      <c r="AB635"/>
      <c r="AC635"/>
      <c r="AD635"/>
      <c r="AE635"/>
      <c r="AF635"/>
      <c r="AG635"/>
      <c r="AH635"/>
      <c r="AI635"/>
    </row>
    <row r="636" spans="27:35">
      <c r="AA636"/>
      <c r="AB636"/>
      <c r="AC636"/>
      <c r="AD636"/>
      <c r="AE636"/>
      <c r="AF636"/>
      <c r="AG636"/>
      <c r="AH636"/>
      <c r="AI636"/>
    </row>
    <row r="637" spans="27:35">
      <c r="AA637"/>
      <c r="AB637"/>
      <c r="AC637"/>
      <c r="AD637"/>
      <c r="AE637"/>
      <c r="AF637"/>
      <c r="AG637"/>
      <c r="AH637"/>
      <c r="AI637"/>
    </row>
    <row r="638" spans="27:35">
      <c r="AA638"/>
      <c r="AB638"/>
      <c r="AC638"/>
      <c r="AD638"/>
      <c r="AE638"/>
      <c r="AF638"/>
      <c r="AG638"/>
      <c r="AH638"/>
      <c r="AI638"/>
    </row>
    <row r="639" spans="27:35">
      <c r="AA639"/>
      <c r="AB639"/>
      <c r="AC639"/>
      <c r="AD639"/>
      <c r="AE639"/>
      <c r="AF639"/>
      <c r="AG639"/>
      <c r="AH639"/>
      <c r="AI639"/>
    </row>
    <row r="640" spans="27:35">
      <c r="AA640"/>
      <c r="AB640"/>
      <c r="AC640"/>
      <c r="AD640"/>
      <c r="AE640"/>
      <c r="AF640"/>
      <c r="AG640"/>
      <c r="AH640"/>
      <c r="AI640"/>
    </row>
    <row r="641" spans="27:35">
      <c r="AA641"/>
      <c r="AB641"/>
      <c r="AC641"/>
      <c r="AD641"/>
      <c r="AE641"/>
      <c r="AF641"/>
      <c r="AG641"/>
      <c r="AH641"/>
      <c r="AI641"/>
    </row>
    <row r="642" spans="27:35">
      <c r="AA642"/>
      <c r="AB642"/>
      <c r="AC642"/>
      <c r="AD642"/>
      <c r="AE642"/>
      <c r="AF642"/>
      <c r="AG642"/>
      <c r="AH642"/>
      <c r="AI642"/>
    </row>
    <row r="643" spans="27:35">
      <c r="AA643"/>
      <c r="AB643"/>
      <c r="AC643"/>
      <c r="AD643"/>
      <c r="AE643"/>
      <c r="AF643"/>
      <c r="AG643"/>
      <c r="AH643"/>
      <c r="AI643"/>
    </row>
    <row r="644" spans="27:35">
      <c r="AA644"/>
      <c r="AB644"/>
      <c r="AC644"/>
      <c r="AD644"/>
      <c r="AE644"/>
      <c r="AF644"/>
      <c r="AG644"/>
      <c r="AH644"/>
      <c r="AI644"/>
    </row>
    <row r="645" spans="27:35">
      <c r="AA645"/>
      <c r="AB645"/>
      <c r="AC645"/>
      <c r="AD645"/>
      <c r="AE645"/>
      <c r="AF645"/>
      <c r="AG645"/>
      <c r="AH645"/>
      <c r="AI645"/>
    </row>
    <row r="646" spans="27:35">
      <c r="AA646"/>
      <c r="AB646"/>
      <c r="AC646"/>
      <c r="AD646"/>
      <c r="AE646"/>
      <c r="AF646"/>
      <c r="AG646"/>
      <c r="AH646"/>
      <c r="AI646"/>
    </row>
    <row r="647" spans="27:35">
      <c r="AA647"/>
      <c r="AB647"/>
      <c r="AC647"/>
      <c r="AD647"/>
      <c r="AE647"/>
      <c r="AF647"/>
      <c r="AG647"/>
      <c r="AH647"/>
      <c r="AI647"/>
    </row>
    <row r="648" spans="27:35">
      <c r="AA648"/>
      <c r="AB648"/>
      <c r="AC648"/>
      <c r="AD648"/>
      <c r="AE648"/>
      <c r="AF648"/>
      <c r="AG648"/>
      <c r="AH648"/>
      <c r="AI648"/>
    </row>
    <row r="649" spans="27:35">
      <c r="AA649"/>
      <c r="AB649"/>
      <c r="AC649"/>
      <c r="AD649"/>
      <c r="AE649"/>
      <c r="AF649"/>
      <c r="AG649"/>
      <c r="AH649"/>
      <c r="AI649"/>
    </row>
    <row r="650" spans="27:35">
      <c r="AA650"/>
      <c r="AB650"/>
      <c r="AC650"/>
      <c r="AD650"/>
      <c r="AE650"/>
      <c r="AF650"/>
      <c r="AG650"/>
      <c r="AH650"/>
      <c r="AI650"/>
    </row>
    <row r="651" spans="27:35">
      <c r="AA651"/>
      <c r="AB651"/>
      <c r="AC651"/>
      <c r="AD651"/>
      <c r="AE651"/>
      <c r="AF651"/>
      <c r="AG651"/>
      <c r="AH651"/>
      <c r="AI651"/>
    </row>
    <row r="652" spans="27:35">
      <c r="AA652"/>
      <c r="AB652"/>
      <c r="AC652"/>
      <c r="AD652"/>
      <c r="AE652"/>
      <c r="AF652"/>
      <c r="AG652"/>
      <c r="AH652"/>
      <c r="AI652"/>
    </row>
    <row r="653" spans="27:35">
      <c r="AA653"/>
      <c r="AB653"/>
      <c r="AC653"/>
      <c r="AD653"/>
      <c r="AE653"/>
      <c r="AF653"/>
      <c r="AG653"/>
      <c r="AH653"/>
      <c r="AI653"/>
    </row>
    <row r="654" spans="27:35">
      <c r="AA654"/>
      <c r="AB654"/>
      <c r="AC654"/>
      <c r="AD654"/>
      <c r="AE654"/>
      <c r="AF654"/>
      <c r="AG654"/>
      <c r="AH654"/>
      <c r="AI654"/>
    </row>
    <row r="655" spans="27:35">
      <c r="AA655"/>
      <c r="AB655"/>
      <c r="AC655"/>
      <c r="AD655"/>
      <c r="AE655"/>
      <c r="AF655"/>
      <c r="AG655"/>
      <c r="AH655"/>
      <c r="AI655"/>
    </row>
    <row r="656" spans="27:35">
      <c r="AA656"/>
      <c r="AB656"/>
      <c r="AC656"/>
      <c r="AD656"/>
      <c r="AE656"/>
      <c r="AF656"/>
      <c r="AG656"/>
      <c r="AH656"/>
      <c r="AI656"/>
    </row>
    <row r="657" spans="27:35">
      <c r="AA657"/>
      <c r="AB657"/>
      <c r="AC657"/>
      <c r="AD657"/>
      <c r="AE657"/>
      <c r="AF657"/>
      <c r="AG657"/>
      <c r="AH657"/>
      <c r="AI657"/>
    </row>
    <row r="658" spans="27:35">
      <c r="AA658"/>
      <c r="AB658"/>
      <c r="AC658"/>
      <c r="AD658"/>
      <c r="AE658"/>
      <c r="AF658"/>
      <c r="AG658"/>
      <c r="AH658"/>
      <c r="AI658"/>
    </row>
    <row r="659" spans="27:35">
      <c r="AA659"/>
      <c r="AB659"/>
      <c r="AC659"/>
      <c r="AD659"/>
      <c r="AE659"/>
      <c r="AF659"/>
      <c r="AG659"/>
      <c r="AH659"/>
      <c r="AI659"/>
    </row>
    <row r="660" spans="27:35">
      <c r="AA660"/>
      <c r="AB660"/>
      <c r="AC660"/>
      <c r="AD660"/>
      <c r="AE660"/>
      <c r="AF660"/>
      <c r="AG660"/>
      <c r="AH660"/>
      <c r="AI660"/>
    </row>
    <row r="661" spans="27:35">
      <c r="AA661"/>
      <c r="AB661"/>
      <c r="AC661"/>
      <c r="AD661"/>
      <c r="AE661"/>
      <c r="AF661"/>
      <c r="AG661"/>
      <c r="AH661"/>
      <c r="AI661"/>
    </row>
    <row r="662" spans="27:35">
      <c r="AA662"/>
      <c r="AB662"/>
      <c r="AC662"/>
      <c r="AD662"/>
      <c r="AE662"/>
      <c r="AF662"/>
      <c r="AG662"/>
      <c r="AH662"/>
      <c r="AI662"/>
    </row>
    <row r="663" spans="27:35">
      <c r="AA663"/>
      <c r="AB663"/>
      <c r="AC663"/>
      <c r="AD663"/>
      <c r="AE663"/>
      <c r="AF663"/>
      <c r="AG663"/>
      <c r="AH663"/>
      <c r="AI663"/>
    </row>
    <row r="664" spans="27:35">
      <c r="AA664"/>
      <c r="AB664"/>
      <c r="AC664"/>
      <c r="AD664"/>
      <c r="AE664"/>
      <c r="AF664"/>
      <c r="AG664"/>
      <c r="AH664"/>
      <c r="AI664"/>
    </row>
    <row r="665" spans="27:35">
      <c r="AA665"/>
      <c r="AB665"/>
      <c r="AC665"/>
      <c r="AD665"/>
      <c r="AE665"/>
      <c r="AF665"/>
      <c r="AG665"/>
      <c r="AH665"/>
      <c r="AI665"/>
    </row>
    <row r="666" spans="27:35">
      <c r="AA666"/>
      <c r="AB666"/>
      <c r="AC666"/>
      <c r="AD666"/>
      <c r="AE666"/>
      <c r="AF666"/>
      <c r="AG666"/>
      <c r="AH666"/>
      <c r="AI666"/>
    </row>
    <row r="667" spans="27:35">
      <c r="AA667"/>
      <c r="AB667"/>
      <c r="AC667"/>
      <c r="AD667"/>
      <c r="AE667"/>
      <c r="AF667"/>
      <c r="AG667"/>
      <c r="AH667"/>
      <c r="AI667"/>
    </row>
    <row r="668" spans="27:35">
      <c r="AA668"/>
      <c r="AB668"/>
      <c r="AC668"/>
      <c r="AD668"/>
      <c r="AE668"/>
      <c r="AF668"/>
      <c r="AG668"/>
      <c r="AH668"/>
      <c r="AI668"/>
    </row>
    <row r="669" spans="27:35">
      <c r="AA669"/>
      <c r="AB669"/>
      <c r="AC669"/>
      <c r="AD669"/>
      <c r="AE669"/>
      <c r="AF669"/>
      <c r="AG669"/>
      <c r="AH669"/>
      <c r="AI669"/>
    </row>
    <row r="670" spans="27:35">
      <c r="AA670"/>
      <c r="AB670"/>
      <c r="AC670"/>
      <c r="AD670"/>
      <c r="AE670"/>
      <c r="AF670"/>
      <c r="AG670"/>
      <c r="AH670"/>
      <c r="AI670"/>
    </row>
    <row r="671" spans="27:35">
      <c r="AA671"/>
      <c r="AB671"/>
      <c r="AC671"/>
      <c r="AD671"/>
      <c r="AE671"/>
      <c r="AF671"/>
      <c r="AG671"/>
      <c r="AH671"/>
      <c r="AI671"/>
    </row>
    <row r="672" spans="27:35">
      <c r="AA672"/>
      <c r="AB672"/>
      <c r="AC672"/>
      <c r="AD672"/>
      <c r="AE672"/>
      <c r="AF672"/>
      <c r="AG672"/>
      <c r="AH672"/>
      <c r="AI672"/>
    </row>
    <row r="673" spans="27:35">
      <c r="AA673"/>
      <c r="AB673"/>
      <c r="AC673"/>
      <c r="AD673"/>
      <c r="AE673"/>
      <c r="AF673"/>
      <c r="AG673"/>
      <c r="AH673"/>
      <c r="AI673"/>
    </row>
    <row r="674" spans="27:35">
      <c r="AA674"/>
      <c r="AB674"/>
      <c r="AC674"/>
      <c r="AD674"/>
      <c r="AE674"/>
      <c r="AF674"/>
      <c r="AG674"/>
      <c r="AH674"/>
      <c r="AI674"/>
    </row>
    <row r="675" spans="27:35">
      <c r="AA675"/>
      <c r="AB675"/>
      <c r="AC675"/>
      <c r="AD675"/>
      <c r="AE675"/>
      <c r="AF675"/>
      <c r="AG675"/>
      <c r="AH675"/>
      <c r="AI675"/>
    </row>
    <row r="676" spans="27:35">
      <c r="AA676"/>
      <c r="AB676"/>
      <c r="AC676"/>
      <c r="AD676"/>
      <c r="AE676"/>
      <c r="AF676"/>
      <c r="AG676"/>
      <c r="AH676"/>
      <c r="AI676"/>
    </row>
    <row r="677" spans="27:35">
      <c r="AA677"/>
      <c r="AB677"/>
      <c r="AC677"/>
      <c r="AD677"/>
      <c r="AE677"/>
      <c r="AF677"/>
      <c r="AG677"/>
      <c r="AH677"/>
      <c r="AI677"/>
    </row>
    <row r="678" spans="27:35">
      <c r="AA678"/>
      <c r="AB678"/>
      <c r="AC678"/>
      <c r="AD678"/>
      <c r="AE678"/>
      <c r="AF678"/>
      <c r="AG678"/>
      <c r="AH678"/>
      <c r="AI678"/>
    </row>
    <row r="679" spans="27:35">
      <c r="AA679"/>
      <c r="AB679"/>
      <c r="AC679"/>
      <c r="AD679"/>
      <c r="AE679"/>
      <c r="AF679"/>
      <c r="AG679"/>
      <c r="AH679"/>
      <c r="AI679"/>
    </row>
    <row r="680" spans="27:35">
      <c r="AA680"/>
      <c r="AB680"/>
      <c r="AC680"/>
      <c r="AD680"/>
      <c r="AE680"/>
      <c r="AF680"/>
      <c r="AG680"/>
      <c r="AH680"/>
      <c r="AI680"/>
    </row>
    <row r="681" spans="27:35">
      <c r="AA681"/>
      <c r="AB681"/>
      <c r="AC681"/>
      <c r="AD681"/>
      <c r="AE681"/>
      <c r="AF681"/>
      <c r="AG681"/>
      <c r="AH681"/>
      <c r="AI681"/>
    </row>
    <row r="682" spans="27:35">
      <c r="AA682"/>
      <c r="AB682"/>
      <c r="AC682"/>
      <c r="AD682"/>
      <c r="AE682"/>
      <c r="AF682"/>
      <c r="AG682"/>
      <c r="AH682"/>
      <c r="AI682"/>
    </row>
    <row r="683" spans="27:35">
      <c r="AA683"/>
      <c r="AB683"/>
      <c r="AC683"/>
      <c r="AD683"/>
      <c r="AE683"/>
      <c r="AF683"/>
      <c r="AG683"/>
      <c r="AH683"/>
      <c r="AI683"/>
    </row>
    <row r="684" spans="27:35">
      <c r="AA684"/>
      <c r="AB684"/>
      <c r="AC684"/>
      <c r="AD684"/>
      <c r="AE684"/>
      <c r="AF684"/>
      <c r="AG684"/>
      <c r="AH684"/>
      <c r="AI684"/>
    </row>
    <row r="685" spans="27:35">
      <c r="AA685"/>
      <c r="AB685"/>
      <c r="AC685"/>
      <c r="AD685"/>
      <c r="AE685"/>
      <c r="AF685"/>
      <c r="AG685"/>
      <c r="AH685"/>
      <c r="AI685"/>
    </row>
    <row r="686" spans="27:35">
      <c r="AA686"/>
      <c r="AB686"/>
      <c r="AC686"/>
      <c r="AD686"/>
      <c r="AE686"/>
      <c r="AF686"/>
      <c r="AG686"/>
      <c r="AH686"/>
      <c r="AI686"/>
    </row>
    <row r="687" spans="27:35">
      <c r="AA687"/>
      <c r="AB687"/>
      <c r="AC687"/>
      <c r="AD687"/>
      <c r="AE687"/>
      <c r="AF687"/>
      <c r="AG687"/>
      <c r="AH687"/>
      <c r="AI687"/>
    </row>
    <row r="688" spans="27:35">
      <c r="AA688"/>
      <c r="AB688"/>
      <c r="AC688"/>
      <c r="AD688"/>
      <c r="AE688"/>
      <c r="AF688"/>
      <c r="AG688"/>
      <c r="AH688"/>
      <c r="AI688"/>
    </row>
    <row r="689" spans="27:35">
      <c r="AA689"/>
      <c r="AB689"/>
      <c r="AC689"/>
      <c r="AD689"/>
      <c r="AE689"/>
      <c r="AF689"/>
      <c r="AG689"/>
      <c r="AH689"/>
      <c r="AI689"/>
    </row>
    <row r="690" spans="27:35">
      <c r="AA690"/>
      <c r="AB690"/>
      <c r="AC690"/>
      <c r="AD690"/>
      <c r="AE690"/>
      <c r="AF690"/>
      <c r="AG690"/>
      <c r="AH690"/>
      <c r="AI690"/>
    </row>
    <row r="691" spans="27:35">
      <c r="AA691"/>
      <c r="AB691"/>
      <c r="AC691"/>
      <c r="AD691"/>
      <c r="AE691"/>
      <c r="AF691"/>
      <c r="AG691"/>
      <c r="AH691"/>
      <c r="AI691"/>
    </row>
    <row r="692" spans="27:35">
      <c r="AA692"/>
      <c r="AB692"/>
      <c r="AC692"/>
      <c r="AD692"/>
      <c r="AE692"/>
      <c r="AF692"/>
      <c r="AG692"/>
      <c r="AH692"/>
      <c r="AI692"/>
    </row>
    <row r="693" spans="27:35">
      <c r="AA693"/>
      <c r="AB693"/>
      <c r="AC693"/>
      <c r="AD693"/>
      <c r="AE693"/>
      <c r="AF693"/>
      <c r="AG693"/>
      <c r="AH693"/>
      <c r="AI693"/>
    </row>
    <row r="694" spans="27:35">
      <c r="AA694"/>
      <c r="AB694"/>
      <c r="AC694"/>
      <c r="AD694"/>
      <c r="AE694"/>
      <c r="AF694"/>
      <c r="AG694"/>
      <c r="AH694"/>
      <c r="AI694"/>
    </row>
    <row r="695" spans="27:35">
      <c r="AA695"/>
      <c r="AB695"/>
      <c r="AC695"/>
      <c r="AD695"/>
      <c r="AE695"/>
      <c r="AF695"/>
      <c r="AG695"/>
      <c r="AH695"/>
      <c r="AI695"/>
    </row>
    <row r="696" spans="27:35">
      <c r="AA696"/>
      <c r="AB696"/>
      <c r="AC696"/>
      <c r="AD696"/>
      <c r="AE696"/>
      <c r="AF696"/>
      <c r="AG696"/>
      <c r="AH696"/>
      <c r="AI696"/>
    </row>
    <row r="697" spans="27:35">
      <c r="AA697"/>
      <c r="AB697"/>
      <c r="AC697"/>
      <c r="AD697"/>
      <c r="AE697"/>
      <c r="AF697"/>
      <c r="AG697"/>
      <c r="AH697"/>
      <c r="AI697"/>
    </row>
    <row r="698" spans="27:35">
      <c r="AA698"/>
      <c r="AB698"/>
      <c r="AC698"/>
      <c r="AD698"/>
      <c r="AE698"/>
      <c r="AF698"/>
      <c r="AG698"/>
      <c r="AH698"/>
      <c r="AI698"/>
    </row>
    <row r="699" spans="27:35">
      <c r="AA699"/>
      <c r="AB699"/>
      <c r="AC699"/>
      <c r="AD699"/>
      <c r="AE699"/>
      <c r="AF699"/>
      <c r="AG699"/>
      <c r="AH699"/>
      <c r="AI699"/>
    </row>
    <row r="700" spans="27:35">
      <c r="AA700"/>
      <c r="AB700"/>
      <c r="AC700"/>
      <c r="AD700"/>
      <c r="AE700"/>
      <c r="AF700"/>
      <c r="AG700"/>
      <c r="AH700"/>
      <c r="AI700"/>
    </row>
    <row r="701" spans="27:35">
      <c r="AA701"/>
      <c r="AB701"/>
      <c r="AC701"/>
      <c r="AD701"/>
      <c r="AE701"/>
      <c r="AF701"/>
      <c r="AG701"/>
      <c r="AH701"/>
      <c r="AI701"/>
    </row>
    <row r="702" spans="27:35">
      <c r="AA702"/>
      <c r="AB702"/>
      <c r="AC702"/>
      <c r="AD702"/>
      <c r="AE702"/>
      <c r="AF702"/>
      <c r="AG702"/>
      <c r="AH702"/>
      <c r="AI702"/>
    </row>
    <row r="703" spans="27:35">
      <c r="AA703"/>
      <c r="AB703"/>
      <c r="AC703"/>
      <c r="AD703"/>
      <c r="AE703"/>
      <c r="AF703"/>
      <c r="AG703"/>
      <c r="AH703"/>
      <c r="AI703"/>
    </row>
    <row r="704" spans="27:35">
      <c r="AA704"/>
      <c r="AB704"/>
      <c r="AC704"/>
      <c r="AD704"/>
      <c r="AE704"/>
      <c r="AF704"/>
      <c r="AG704"/>
      <c r="AH704"/>
      <c r="AI704"/>
    </row>
    <row r="705" spans="27:35">
      <c r="AA705"/>
      <c r="AB705"/>
      <c r="AC705"/>
      <c r="AD705"/>
      <c r="AE705"/>
      <c r="AF705"/>
      <c r="AG705"/>
      <c r="AH705"/>
      <c r="AI705"/>
    </row>
    <row r="706" spans="27:35">
      <c r="AA706"/>
      <c r="AB706"/>
      <c r="AC706"/>
      <c r="AD706"/>
      <c r="AE706"/>
      <c r="AF706"/>
      <c r="AG706"/>
      <c r="AH706"/>
      <c r="AI706"/>
    </row>
    <row r="707" spans="27:35">
      <c r="AA707"/>
      <c r="AB707"/>
      <c r="AC707"/>
      <c r="AD707"/>
      <c r="AE707"/>
      <c r="AF707"/>
      <c r="AG707"/>
      <c r="AH707"/>
      <c r="AI707"/>
    </row>
    <row r="708" spans="27:35">
      <c r="AA708"/>
      <c r="AB708"/>
      <c r="AC708"/>
      <c r="AD708"/>
      <c r="AE708"/>
      <c r="AF708"/>
      <c r="AG708"/>
      <c r="AH708"/>
      <c r="AI708"/>
    </row>
    <row r="709" spans="27:35">
      <c r="AA709"/>
      <c r="AB709"/>
      <c r="AC709"/>
      <c r="AD709"/>
      <c r="AE709"/>
      <c r="AF709"/>
      <c r="AG709"/>
      <c r="AH709"/>
      <c r="AI709"/>
    </row>
    <row r="710" spans="27:35">
      <c r="AA710"/>
      <c r="AB710"/>
      <c r="AC710"/>
      <c r="AD710"/>
      <c r="AE710"/>
      <c r="AF710"/>
      <c r="AG710"/>
      <c r="AH710"/>
      <c r="AI710"/>
    </row>
    <row r="711" spans="27:35">
      <c r="AA711"/>
      <c r="AB711"/>
      <c r="AC711"/>
      <c r="AD711"/>
      <c r="AE711"/>
      <c r="AF711"/>
      <c r="AG711"/>
      <c r="AH711"/>
      <c r="AI711"/>
    </row>
    <row r="712" spans="27:35">
      <c r="AA712"/>
      <c r="AB712"/>
      <c r="AC712"/>
      <c r="AD712"/>
      <c r="AE712"/>
      <c r="AF712"/>
      <c r="AG712"/>
      <c r="AH712"/>
      <c r="AI712"/>
    </row>
    <row r="713" spans="27:35">
      <c r="AA713"/>
      <c r="AB713"/>
      <c r="AC713"/>
      <c r="AD713"/>
      <c r="AE713"/>
      <c r="AF713"/>
      <c r="AG713"/>
      <c r="AH713"/>
      <c r="AI713"/>
    </row>
    <row r="714" spans="27:35">
      <c r="AA714"/>
      <c r="AB714"/>
      <c r="AC714"/>
      <c r="AD714"/>
      <c r="AE714"/>
      <c r="AF714"/>
      <c r="AG714"/>
      <c r="AH714"/>
      <c r="AI714"/>
    </row>
    <row r="715" spans="27:35">
      <c r="AA715"/>
      <c r="AB715"/>
      <c r="AC715"/>
      <c r="AD715"/>
      <c r="AE715"/>
      <c r="AF715"/>
      <c r="AG715"/>
      <c r="AH715"/>
      <c r="AI715"/>
    </row>
    <row r="716" spans="27:35">
      <c r="AA716"/>
      <c r="AB716"/>
      <c r="AC716"/>
      <c r="AD716"/>
      <c r="AE716"/>
      <c r="AF716"/>
      <c r="AG716"/>
      <c r="AH716"/>
      <c r="AI716"/>
    </row>
    <row r="717" spans="27:35">
      <c r="AA717"/>
      <c r="AB717"/>
      <c r="AC717"/>
      <c r="AD717"/>
      <c r="AE717"/>
      <c r="AF717"/>
      <c r="AG717"/>
      <c r="AH717"/>
      <c r="AI717"/>
    </row>
    <row r="718" spans="27:35">
      <c r="AA718"/>
      <c r="AB718"/>
      <c r="AC718"/>
      <c r="AD718"/>
      <c r="AE718"/>
      <c r="AF718"/>
      <c r="AG718"/>
      <c r="AH718"/>
      <c r="AI718"/>
    </row>
    <row r="719" spans="27:35">
      <c r="AA719"/>
      <c r="AB719"/>
      <c r="AC719"/>
      <c r="AD719"/>
      <c r="AE719"/>
      <c r="AF719"/>
      <c r="AG719"/>
      <c r="AH719"/>
      <c r="AI719"/>
    </row>
    <row r="720" spans="27:35">
      <c r="AA720"/>
      <c r="AB720"/>
      <c r="AC720"/>
      <c r="AD720"/>
      <c r="AE720"/>
      <c r="AF720"/>
      <c r="AG720"/>
      <c r="AH720"/>
      <c r="AI720"/>
    </row>
    <row r="721" spans="27:35">
      <c r="AA721"/>
      <c r="AB721"/>
      <c r="AC721"/>
      <c r="AD721"/>
      <c r="AE721"/>
      <c r="AF721"/>
      <c r="AG721"/>
      <c r="AH721"/>
      <c r="AI721"/>
    </row>
    <row r="722" spans="27:35">
      <c r="AA722"/>
      <c r="AB722"/>
      <c r="AC722"/>
      <c r="AD722"/>
      <c r="AE722"/>
      <c r="AF722"/>
      <c r="AG722"/>
      <c r="AH722"/>
      <c r="AI722"/>
    </row>
    <row r="723" spans="27:35">
      <c r="AA723"/>
      <c r="AB723"/>
      <c r="AC723"/>
      <c r="AD723"/>
      <c r="AE723"/>
      <c r="AF723"/>
      <c r="AG723"/>
      <c r="AH723"/>
      <c r="AI723"/>
    </row>
    <row r="724" spans="27:35">
      <c r="AA724"/>
      <c r="AB724"/>
      <c r="AC724"/>
      <c r="AD724"/>
      <c r="AE724"/>
      <c r="AF724"/>
      <c r="AG724"/>
      <c r="AH724"/>
      <c r="AI724"/>
    </row>
    <row r="725" spans="27:35">
      <c r="AA725"/>
      <c r="AB725"/>
      <c r="AC725"/>
      <c r="AD725"/>
      <c r="AE725"/>
      <c r="AF725"/>
      <c r="AG725"/>
      <c r="AH725"/>
      <c r="AI725"/>
    </row>
    <row r="726" spans="27:35">
      <c r="AA726"/>
      <c r="AB726"/>
      <c r="AC726"/>
      <c r="AD726"/>
      <c r="AE726"/>
      <c r="AF726"/>
      <c r="AG726"/>
      <c r="AH726"/>
      <c r="AI726"/>
    </row>
    <row r="727" spans="27:35">
      <c r="AA727"/>
      <c r="AB727"/>
      <c r="AC727"/>
      <c r="AD727"/>
      <c r="AE727"/>
      <c r="AF727"/>
      <c r="AG727"/>
      <c r="AH727"/>
      <c r="AI727"/>
    </row>
    <row r="728" spans="27:35">
      <c r="AA728"/>
      <c r="AB728"/>
      <c r="AC728"/>
      <c r="AD728"/>
      <c r="AE728"/>
      <c r="AF728"/>
      <c r="AG728"/>
      <c r="AH728"/>
      <c r="AI728"/>
    </row>
    <row r="729" spans="27:35">
      <c r="AA729"/>
      <c r="AB729"/>
      <c r="AC729"/>
      <c r="AD729"/>
      <c r="AE729"/>
      <c r="AF729"/>
      <c r="AG729"/>
      <c r="AH729"/>
      <c r="AI729"/>
    </row>
    <row r="730" spans="27:35">
      <c r="AA730"/>
      <c r="AB730"/>
      <c r="AC730"/>
      <c r="AD730"/>
      <c r="AE730"/>
      <c r="AF730"/>
      <c r="AG730"/>
      <c r="AH730"/>
      <c r="AI730"/>
    </row>
    <row r="731" spans="27:35">
      <c r="AA731"/>
      <c r="AB731"/>
      <c r="AC731"/>
      <c r="AD731"/>
      <c r="AE731"/>
      <c r="AF731"/>
      <c r="AG731"/>
      <c r="AH731"/>
      <c r="AI731"/>
    </row>
    <row r="732" spans="27:35">
      <c r="AA732"/>
      <c r="AB732"/>
      <c r="AC732"/>
      <c r="AD732"/>
      <c r="AE732"/>
      <c r="AF732"/>
      <c r="AG732"/>
      <c r="AH732"/>
      <c r="AI732"/>
    </row>
    <row r="733" spans="27:35">
      <c r="AA733"/>
      <c r="AB733"/>
      <c r="AC733"/>
      <c r="AD733"/>
      <c r="AE733"/>
      <c r="AF733"/>
      <c r="AG733"/>
      <c r="AH733"/>
      <c r="AI733"/>
    </row>
    <row r="734" spans="27:35">
      <c r="AA734"/>
      <c r="AB734"/>
      <c r="AC734"/>
      <c r="AD734"/>
      <c r="AE734"/>
      <c r="AF734"/>
      <c r="AG734"/>
      <c r="AH734"/>
      <c r="AI734"/>
    </row>
    <row r="735" spans="27:35">
      <c r="AA735"/>
      <c r="AB735"/>
      <c r="AC735"/>
      <c r="AD735"/>
      <c r="AE735"/>
      <c r="AF735"/>
      <c r="AG735"/>
      <c r="AH735"/>
      <c r="AI735"/>
    </row>
    <row r="736" spans="27:35">
      <c r="AA736"/>
      <c r="AB736"/>
      <c r="AC736"/>
      <c r="AD736"/>
      <c r="AE736"/>
      <c r="AF736"/>
      <c r="AG736"/>
      <c r="AH736"/>
      <c r="AI736"/>
    </row>
    <row r="737" spans="27:35">
      <c r="AA737"/>
      <c r="AB737"/>
      <c r="AC737"/>
      <c r="AD737"/>
      <c r="AE737"/>
      <c r="AF737"/>
      <c r="AG737"/>
      <c r="AH737"/>
      <c r="AI737"/>
    </row>
    <row r="738" spans="27:35">
      <c r="AA738"/>
      <c r="AB738"/>
      <c r="AC738"/>
      <c r="AD738"/>
      <c r="AE738"/>
      <c r="AF738"/>
      <c r="AG738"/>
      <c r="AH738"/>
      <c r="AI738"/>
    </row>
    <row r="739" spans="27:35">
      <c r="AA739"/>
      <c r="AB739"/>
      <c r="AC739"/>
      <c r="AD739"/>
      <c r="AE739"/>
      <c r="AF739"/>
      <c r="AG739"/>
      <c r="AH739"/>
      <c r="AI739"/>
    </row>
    <row r="740" spans="27:35">
      <c r="AA740"/>
      <c r="AB740"/>
      <c r="AC740"/>
      <c r="AD740"/>
      <c r="AE740"/>
      <c r="AF740"/>
      <c r="AG740"/>
      <c r="AH740"/>
      <c r="AI740"/>
    </row>
    <row r="741" spans="27:35">
      <c r="AA741"/>
      <c r="AB741"/>
      <c r="AC741"/>
      <c r="AD741"/>
      <c r="AE741"/>
      <c r="AF741"/>
      <c r="AG741"/>
      <c r="AH741"/>
      <c r="AI741"/>
    </row>
    <row r="742" spans="27:35">
      <c r="AA742"/>
      <c r="AB742"/>
      <c r="AC742"/>
      <c r="AD742"/>
      <c r="AE742"/>
      <c r="AF742"/>
      <c r="AG742"/>
      <c r="AH742"/>
      <c r="AI742"/>
    </row>
    <row r="743" spans="27:35">
      <c r="AA743"/>
      <c r="AB743"/>
      <c r="AC743"/>
      <c r="AD743"/>
      <c r="AE743"/>
      <c r="AF743"/>
      <c r="AG743"/>
      <c r="AH743"/>
      <c r="AI743"/>
    </row>
    <row r="744" spans="27:35">
      <c r="AA744"/>
      <c r="AB744"/>
      <c r="AC744"/>
      <c r="AD744"/>
      <c r="AE744"/>
      <c r="AF744"/>
      <c r="AG744"/>
      <c r="AH744"/>
      <c r="AI744"/>
    </row>
    <row r="745" spans="27:35">
      <c r="AA745"/>
      <c r="AB745"/>
      <c r="AC745"/>
      <c r="AD745"/>
      <c r="AE745"/>
      <c r="AF745"/>
      <c r="AG745"/>
      <c r="AH745"/>
      <c r="AI745"/>
    </row>
    <row r="746" spans="27:35">
      <c r="AA746"/>
      <c r="AB746"/>
      <c r="AC746"/>
      <c r="AD746"/>
      <c r="AE746"/>
      <c r="AF746"/>
      <c r="AG746"/>
      <c r="AH746"/>
      <c r="AI746"/>
    </row>
    <row r="747" spans="27:35">
      <c r="AA747"/>
      <c r="AB747"/>
      <c r="AC747"/>
      <c r="AD747"/>
      <c r="AE747"/>
      <c r="AF747"/>
      <c r="AG747"/>
      <c r="AH747"/>
      <c r="AI747"/>
    </row>
    <row r="748" spans="27:35">
      <c r="AA748"/>
      <c r="AB748"/>
      <c r="AC748"/>
      <c r="AD748"/>
      <c r="AE748"/>
      <c r="AF748"/>
      <c r="AG748"/>
      <c r="AH748"/>
      <c r="AI748"/>
    </row>
    <row r="749" spans="27:35">
      <c r="AA749"/>
      <c r="AB749"/>
      <c r="AC749"/>
      <c r="AD749"/>
      <c r="AE749"/>
      <c r="AF749"/>
      <c r="AG749"/>
      <c r="AH749"/>
      <c r="AI749"/>
    </row>
    <row r="750" spans="27:35">
      <c r="AA750"/>
      <c r="AB750"/>
      <c r="AC750"/>
      <c r="AD750"/>
      <c r="AE750"/>
      <c r="AF750"/>
      <c r="AG750"/>
      <c r="AH750"/>
      <c r="AI750"/>
    </row>
    <row r="751" spans="27:35">
      <c r="AA751"/>
      <c r="AB751"/>
      <c r="AC751"/>
      <c r="AD751"/>
      <c r="AE751"/>
      <c r="AF751"/>
      <c r="AG751"/>
      <c r="AH751"/>
      <c r="AI751"/>
    </row>
    <row r="752" spans="27:35">
      <c r="AA752"/>
      <c r="AB752"/>
      <c r="AC752"/>
      <c r="AD752"/>
      <c r="AE752"/>
      <c r="AF752"/>
      <c r="AG752"/>
      <c r="AH752"/>
      <c r="AI752"/>
    </row>
    <row r="753" spans="27:35">
      <c r="AA753"/>
      <c r="AB753"/>
      <c r="AC753"/>
      <c r="AD753"/>
      <c r="AE753"/>
      <c r="AF753"/>
      <c r="AG753"/>
      <c r="AH753"/>
      <c r="AI753"/>
    </row>
    <row r="754" spans="27:35">
      <c r="AA754"/>
      <c r="AB754"/>
      <c r="AC754"/>
      <c r="AD754"/>
      <c r="AE754"/>
      <c r="AF754"/>
      <c r="AG754"/>
      <c r="AH754"/>
      <c r="AI754"/>
    </row>
    <row r="755" spans="27:35">
      <c r="AA755"/>
      <c r="AB755"/>
      <c r="AC755"/>
      <c r="AD755"/>
      <c r="AE755"/>
      <c r="AF755"/>
      <c r="AG755"/>
      <c r="AH755"/>
      <c r="AI755"/>
    </row>
    <row r="756" spans="27:35">
      <c r="AA756"/>
      <c r="AB756"/>
      <c r="AC756"/>
      <c r="AD756"/>
      <c r="AE756"/>
      <c r="AF756"/>
      <c r="AG756"/>
      <c r="AH756"/>
      <c r="AI756"/>
    </row>
    <row r="757" spans="27:35">
      <c r="AA757"/>
      <c r="AB757"/>
      <c r="AC757"/>
      <c r="AD757"/>
      <c r="AE757"/>
      <c r="AF757"/>
      <c r="AG757"/>
      <c r="AH757"/>
      <c r="AI757"/>
    </row>
    <row r="758" spans="27:35">
      <c r="AA758"/>
      <c r="AB758"/>
      <c r="AC758"/>
      <c r="AD758"/>
      <c r="AE758"/>
      <c r="AF758"/>
      <c r="AG758"/>
      <c r="AH758"/>
      <c r="AI758"/>
    </row>
    <row r="759" spans="27:35">
      <c r="AA759"/>
      <c r="AB759"/>
      <c r="AC759"/>
      <c r="AD759"/>
      <c r="AE759"/>
      <c r="AF759"/>
      <c r="AG759"/>
      <c r="AH759"/>
      <c r="AI759"/>
    </row>
    <row r="760" spans="27:35">
      <c r="AA760"/>
      <c r="AB760"/>
      <c r="AC760"/>
      <c r="AD760"/>
      <c r="AE760"/>
      <c r="AF760"/>
      <c r="AG760"/>
      <c r="AH760"/>
      <c r="AI760"/>
    </row>
    <row r="761" spans="27:35">
      <c r="AA761"/>
      <c r="AB761"/>
      <c r="AC761"/>
      <c r="AD761"/>
      <c r="AE761"/>
      <c r="AF761"/>
      <c r="AG761"/>
      <c r="AH761"/>
      <c r="AI761"/>
    </row>
    <row r="762" spans="27:35">
      <c r="AA762"/>
      <c r="AB762"/>
      <c r="AC762"/>
      <c r="AD762"/>
      <c r="AE762"/>
      <c r="AF762"/>
      <c r="AG762"/>
      <c r="AH762"/>
      <c r="AI762"/>
    </row>
    <row r="763" spans="27:35">
      <c r="AA763"/>
      <c r="AB763"/>
      <c r="AC763"/>
      <c r="AD763"/>
      <c r="AE763"/>
      <c r="AF763"/>
      <c r="AG763"/>
      <c r="AH763"/>
      <c r="AI763"/>
    </row>
    <row r="764" spans="27:35">
      <c r="AA764"/>
      <c r="AB764"/>
      <c r="AC764"/>
      <c r="AD764"/>
      <c r="AE764"/>
      <c r="AF764"/>
      <c r="AG764"/>
      <c r="AH764"/>
      <c r="AI764"/>
    </row>
    <row r="765" spans="27:35">
      <c r="AA765"/>
      <c r="AB765"/>
      <c r="AC765"/>
      <c r="AD765"/>
      <c r="AE765"/>
      <c r="AF765"/>
      <c r="AG765"/>
      <c r="AH765"/>
      <c r="AI765"/>
    </row>
    <row r="766" spans="27:35">
      <c r="AA766"/>
      <c r="AB766"/>
      <c r="AC766"/>
      <c r="AD766"/>
      <c r="AE766"/>
      <c r="AF766"/>
      <c r="AG766"/>
      <c r="AH766"/>
      <c r="AI766"/>
    </row>
    <row r="767" spans="27:35">
      <c r="AA767"/>
      <c r="AB767"/>
      <c r="AC767"/>
      <c r="AD767"/>
      <c r="AE767"/>
      <c r="AF767"/>
      <c r="AG767"/>
      <c r="AH767"/>
      <c r="AI767"/>
    </row>
    <row r="768" spans="27:35">
      <c r="AA768"/>
      <c r="AB768"/>
      <c r="AC768"/>
      <c r="AD768"/>
      <c r="AE768"/>
      <c r="AF768"/>
      <c r="AG768"/>
      <c r="AH768"/>
      <c r="AI768"/>
    </row>
    <row r="769" spans="27:35">
      <c r="AA769"/>
      <c r="AB769"/>
      <c r="AC769"/>
      <c r="AD769"/>
      <c r="AE769"/>
      <c r="AF769"/>
      <c r="AG769"/>
      <c r="AH769"/>
      <c r="AI769"/>
    </row>
    <row r="770" spans="27:35">
      <c r="AA770"/>
      <c r="AB770"/>
      <c r="AC770"/>
      <c r="AD770"/>
      <c r="AE770"/>
      <c r="AF770"/>
      <c r="AG770"/>
      <c r="AH770"/>
      <c r="AI770"/>
    </row>
    <row r="771" spans="27:35">
      <c r="AA771"/>
      <c r="AB771"/>
      <c r="AC771"/>
      <c r="AD771"/>
      <c r="AE771"/>
      <c r="AF771"/>
      <c r="AG771"/>
      <c r="AH771"/>
      <c r="AI771"/>
    </row>
    <row r="772" spans="27:35">
      <c r="AA772"/>
      <c r="AB772"/>
      <c r="AC772"/>
      <c r="AD772"/>
      <c r="AE772"/>
      <c r="AF772"/>
      <c r="AG772"/>
      <c r="AH772"/>
      <c r="AI772"/>
    </row>
    <row r="773" spans="27:35">
      <c r="AA773"/>
      <c r="AB773"/>
      <c r="AC773"/>
      <c r="AD773"/>
      <c r="AE773"/>
      <c r="AF773"/>
      <c r="AG773"/>
      <c r="AH773"/>
      <c r="AI773"/>
    </row>
    <row r="774" spans="27:35">
      <c r="AA774"/>
      <c r="AB774"/>
      <c r="AC774"/>
      <c r="AD774"/>
      <c r="AE774"/>
      <c r="AF774"/>
      <c r="AG774"/>
      <c r="AH774"/>
      <c r="AI774"/>
    </row>
    <row r="775" spans="27:35">
      <c r="AA775"/>
      <c r="AB775"/>
      <c r="AC775"/>
      <c r="AD775"/>
      <c r="AE775"/>
      <c r="AF775"/>
      <c r="AG775"/>
      <c r="AH775"/>
      <c r="AI775"/>
    </row>
    <row r="776" spans="27:35">
      <c r="AA776"/>
      <c r="AB776"/>
      <c r="AC776"/>
      <c r="AD776"/>
      <c r="AE776"/>
      <c r="AF776"/>
      <c r="AG776"/>
      <c r="AH776"/>
      <c r="AI776"/>
    </row>
    <row r="777" spans="27:35">
      <c r="AA777"/>
      <c r="AB777"/>
      <c r="AC777"/>
      <c r="AD777"/>
      <c r="AE777"/>
      <c r="AF777"/>
      <c r="AG777"/>
      <c r="AH777"/>
      <c r="AI777"/>
    </row>
    <row r="778" spans="27:35">
      <c r="AA778"/>
      <c r="AB778"/>
      <c r="AC778"/>
      <c r="AD778"/>
      <c r="AE778"/>
      <c r="AF778"/>
      <c r="AG778"/>
      <c r="AH778"/>
      <c r="AI778"/>
    </row>
    <row r="779" spans="27:35">
      <c r="AA779"/>
      <c r="AB779"/>
      <c r="AC779"/>
      <c r="AD779"/>
      <c r="AE779"/>
      <c r="AF779"/>
      <c r="AG779"/>
      <c r="AH779"/>
      <c r="AI779"/>
    </row>
    <row r="780" spans="27:35">
      <c r="AA780"/>
      <c r="AB780"/>
      <c r="AC780"/>
      <c r="AD780"/>
      <c r="AE780"/>
      <c r="AF780"/>
      <c r="AG780"/>
      <c r="AH780"/>
      <c r="AI780"/>
    </row>
    <row r="781" spans="27:35">
      <c r="AA781"/>
      <c r="AB781"/>
      <c r="AC781"/>
      <c r="AD781"/>
      <c r="AE781"/>
      <c r="AF781"/>
      <c r="AG781"/>
      <c r="AH781"/>
      <c r="AI781"/>
    </row>
    <row r="782" spans="27:35">
      <c r="AA782"/>
      <c r="AB782"/>
      <c r="AC782"/>
      <c r="AD782"/>
      <c r="AE782"/>
      <c r="AF782"/>
      <c r="AG782"/>
      <c r="AH782"/>
      <c r="AI782"/>
    </row>
    <row r="783" spans="27:35">
      <c r="AA783"/>
      <c r="AB783"/>
      <c r="AC783"/>
      <c r="AD783"/>
      <c r="AE783"/>
      <c r="AF783"/>
      <c r="AG783"/>
      <c r="AH783"/>
      <c r="AI783"/>
    </row>
    <row r="784" spans="27:35">
      <c r="AA784"/>
      <c r="AB784"/>
      <c r="AC784"/>
      <c r="AD784"/>
      <c r="AE784"/>
      <c r="AF784"/>
      <c r="AG784"/>
      <c r="AH784"/>
      <c r="AI784"/>
    </row>
    <row r="785" spans="27:35">
      <c r="AA785"/>
      <c r="AB785"/>
      <c r="AC785"/>
      <c r="AD785"/>
      <c r="AE785"/>
      <c r="AF785"/>
      <c r="AG785"/>
      <c r="AH785"/>
      <c r="AI785"/>
    </row>
    <row r="786" spans="27:35">
      <c r="AA786"/>
      <c r="AB786"/>
      <c r="AC786"/>
      <c r="AD786"/>
      <c r="AE786"/>
      <c r="AF786"/>
      <c r="AG786"/>
      <c r="AH786"/>
      <c r="AI786"/>
    </row>
    <row r="787" spans="27:35">
      <c r="AA787"/>
      <c r="AB787"/>
      <c r="AC787"/>
      <c r="AD787"/>
      <c r="AE787"/>
      <c r="AF787"/>
      <c r="AG787"/>
      <c r="AH787"/>
      <c r="AI787"/>
    </row>
    <row r="788" spans="27:35">
      <c r="AA788"/>
      <c r="AB788"/>
      <c r="AC788"/>
      <c r="AD788"/>
      <c r="AE788"/>
      <c r="AF788"/>
      <c r="AG788"/>
      <c r="AH788"/>
      <c r="AI788"/>
    </row>
    <row r="789" spans="27:35">
      <c r="AA789"/>
      <c r="AB789"/>
      <c r="AC789"/>
      <c r="AD789"/>
      <c r="AE789"/>
      <c r="AF789"/>
      <c r="AG789"/>
      <c r="AH789"/>
      <c r="AI789"/>
    </row>
    <row r="790" spans="27:35">
      <c r="AA790"/>
      <c r="AB790"/>
      <c r="AC790"/>
      <c r="AD790"/>
      <c r="AE790"/>
      <c r="AF790"/>
      <c r="AG790"/>
      <c r="AH790"/>
      <c r="AI790"/>
    </row>
    <row r="791" spans="27:35">
      <c r="AA791"/>
      <c r="AB791"/>
      <c r="AC791"/>
      <c r="AD791"/>
      <c r="AE791"/>
      <c r="AF791"/>
      <c r="AG791"/>
      <c r="AH791"/>
      <c r="AI791"/>
    </row>
    <row r="792" spans="27:35">
      <c r="AA792"/>
      <c r="AB792"/>
      <c r="AC792"/>
      <c r="AD792"/>
      <c r="AE792"/>
      <c r="AF792"/>
      <c r="AG792"/>
      <c r="AH792"/>
      <c r="AI792"/>
    </row>
    <row r="793" spans="27:35">
      <c r="AA793"/>
      <c r="AB793"/>
      <c r="AC793"/>
      <c r="AD793"/>
      <c r="AE793"/>
      <c r="AF793"/>
      <c r="AG793"/>
      <c r="AH793"/>
      <c r="AI793"/>
    </row>
    <row r="794" spans="27:35">
      <c r="AA794"/>
      <c r="AB794"/>
      <c r="AC794"/>
      <c r="AD794"/>
      <c r="AE794"/>
      <c r="AF794"/>
      <c r="AG794"/>
      <c r="AH794"/>
      <c r="AI794"/>
    </row>
    <row r="795" spans="27:35">
      <c r="AA795"/>
      <c r="AB795"/>
      <c r="AC795"/>
      <c r="AD795"/>
      <c r="AE795"/>
      <c r="AF795"/>
      <c r="AG795"/>
      <c r="AH795"/>
      <c r="AI795"/>
    </row>
    <row r="796" spans="27:35">
      <c r="AA796"/>
      <c r="AB796"/>
      <c r="AC796"/>
      <c r="AD796"/>
      <c r="AE796"/>
      <c r="AF796"/>
      <c r="AG796"/>
      <c r="AH796"/>
      <c r="AI796"/>
    </row>
    <row r="797" spans="27:35">
      <c r="AA797"/>
      <c r="AB797"/>
      <c r="AC797"/>
      <c r="AD797"/>
      <c r="AE797"/>
      <c r="AF797"/>
      <c r="AG797"/>
      <c r="AH797"/>
      <c r="AI797"/>
    </row>
    <row r="798" spans="27:35">
      <c r="AA798"/>
      <c r="AB798"/>
      <c r="AC798"/>
      <c r="AD798"/>
      <c r="AE798"/>
      <c r="AF798"/>
      <c r="AG798"/>
      <c r="AH798"/>
      <c r="AI798"/>
    </row>
    <row r="799" spans="27:35">
      <c r="AA799"/>
      <c r="AB799"/>
      <c r="AC799"/>
      <c r="AD799"/>
      <c r="AE799"/>
      <c r="AF799"/>
      <c r="AG799"/>
      <c r="AH799"/>
      <c r="AI799"/>
    </row>
    <row r="800" spans="27:35">
      <c r="AA800"/>
      <c r="AB800"/>
      <c r="AC800"/>
      <c r="AD800"/>
      <c r="AE800"/>
      <c r="AF800"/>
      <c r="AG800"/>
      <c r="AH800"/>
      <c r="AI800"/>
    </row>
    <row r="801" spans="27:35">
      <c r="AA801"/>
      <c r="AB801"/>
      <c r="AC801"/>
      <c r="AD801"/>
      <c r="AE801"/>
      <c r="AF801"/>
      <c r="AG801"/>
      <c r="AH801"/>
      <c r="AI801"/>
    </row>
    <row r="802" spans="27:35">
      <c r="AA802"/>
      <c r="AB802"/>
      <c r="AC802"/>
      <c r="AD802"/>
      <c r="AE802"/>
      <c r="AF802"/>
      <c r="AG802"/>
      <c r="AH802"/>
      <c r="AI802"/>
    </row>
    <row r="803" spans="27:35">
      <c r="AA803"/>
      <c r="AB803"/>
      <c r="AC803"/>
      <c r="AD803"/>
      <c r="AE803"/>
      <c r="AF803"/>
      <c r="AG803"/>
      <c r="AH803"/>
      <c r="AI803"/>
    </row>
    <row r="804" spans="27:35">
      <c r="AA804"/>
      <c r="AB804"/>
      <c r="AC804"/>
      <c r="AD804"/>
      <c r="AE804"/>
      <c r="AF804"/>
      <c r="AG804"/>
      <c r="AH804"/>
      <c r="AI804"/>
    </row>
    <row r="805" spans="27:35">
      <c r="AA805"/>
      <c r="AB805"/>
      <c r="AC805"/>
      <c r="AD805"/>
      <c r="AE805"/>
      <c r="AF805"/>
      <c r="AG805"/>
      <c r="AH805"/>
      <c r="AI805"/>
    </row>
    <row r="806" spans="27:35">
      <c r="AA806"/>
      <c r="AB806"/>
      <c r="AC806"/>
      <c r="AD806"/>
      <c r="AE806"/>
      <c r="AF806"/>
      <c r="AG806"/>
      <c r="AH806"/>
      <c r="AI806"/>
    </row>
    <row r="807" spans="27:35">
      <c r="AA807"/>
      <c r="AB807"/>
      <c r="AC807"/>
      <c r="AD807"/>
      <c r="AE807"/>
      <c r="AF807"/>
      <c r="AG807"/>
      <c r="AH807"/>
      <c r="AI807"/>
    </row>
    <row r="808" spans="27:35">
      <c r="AA808"/>
      <c r="AB808"/>
      <c r="AC808"/>
      <c r="AD808"/>
      <c r="AE808"/>
      <c r="AF808"/>
      <c r="AG808"/>
      <c r="AH808"/>
      <c r="AI808"/>
    </row>
    <row r="809" spans="27:35">
      <c r="AA809"/>
      <c r="AB809"/>
      <c r="AC809"/>
      <c r="AD809"/>
      <c r="AE809"/>
      <c r="AF809"/>
      <c r="AG809"/>
      <c r="AH809"/>
      <c r="AI809"/>
    </row>
    <row r="810" spans="27:35">
      <c r="AA810"/>
      <c r="AB810"/>
      <c r="AC810"/>
      <c r="AD810"/>
      <c r="AE810"/>
      <c r="AF810"/>
      <c r="AG810"/>
      <c r="AH810"/>
      <c r="AI810"/>
    </row>
    <row r="811" spans="27:35">
      <c r="AA811"/>
      <c r="AB811"/>
      <c r="AC811"/>
      <c r="AD811"/>
      <c r="AE811"/>
      <c r="AF811"/>
      <c r="AG811"/>
      <c r="AH811"/>
      <c r="AI811"/>
    </row>
    <row r="812" spans="27:35">
      <c r="AA812"/>
      <c r="AB812"/>
      <c r="AC812"/>
      <c r="AD812"/>
      <c r="AE812"/>
      <c r="AF812"/>
      <c r="AG812"/>
      <c r="AH812"/>
      <c r="AI812"/>
    </row>
    <row r="813" spans="27:35">
      <c r="AA813"/>
      <c r="AB813"/>
      <c r="AC813"/>
      <c r="AD813"/>
      <c r="AE813"/>
      <c r="AF813"/>
      <c r="AG813"/>
      <c r="AH813"/>
      <c r="AI813"/>
    </row>
    <row r="814" spans="27:35">
      <c r="AA814"/>
      <c r="AB814"/>
      <c r="AC814"/>
      <c r="AD814"/>
      <c r="AE814"/>
      <c r="AF814"/>
      <c r="AG814"/>
      <c r="AH814"/>
      <c r="AI814"/>
    </row>
    <row r="815" spans="27:35">
      <c r="AA815"/>
      <c r="AB815"/>
      <c r="AC815"/>
      <c r="AD815"/>
      <c r="AE815"/>
      <c r="AF815"/>
      <c r="AG815"/>
      <c r="AH815"/>
      <c r="AI815"/>
    </row>
    <row r="816" spans="27:35">
      <c r="AA816"/>
      <c r="AB816"/>
      <c r="AC816"/>
      <c r="AD816"/>
      <c r="AE816"/>
      <c r="AF816"/>
      <c r="AG816"/>
      <c r="AH816"/>
      <c r="AI816"/>
    </row>
    <row r="817" spans="27:35">
      <c r="AA817"/>
      <c r="AB817"/>
      <c r="AC817"/>
      <c r="AD817"/>
      <c r="AE817"/>
      <c r="AF817"/>
      <c r="AG817"/>
      <c r="AH817"/>
      <c r="AI817"/>
    </row>
    <row r="818" spans="27:35">
      <c r="AA818"/>
      <c r="AB818"/>
      <c r="AC818"/>
      <c r="AD818"/>
      <c r="AE818"/>
      <c r="AF818"/>
      <c r="AG818"/>
      <c r="AH818"/>
      <c r="AI818"/>
    </row>
    <row r="819" spans="27:35">
      <c r="AA819"/>
      <c r="AB819"/>
      <c r="AC819"/>
      <c r="AD819"/>
      <c r="AE819"/>
      <c r="AF819"/>
      <c r="AG819"/>
      <c r="AH819"/>
      <c r="AI819"/>
    </row>
    <row r="820" spans="27:35">
      <c r="AA820"/>
      <c r="AB820"/>
      <c r="AC820"/>
      <c r="AD820"/>
      <c r="AE820"/>
      <c r="AF820"/>
      <c r="AG820"/>
      <c r="AH820"/>
      <c r="AI820"/>
    </row>
    <row r="821" spans="27:35">
      <c r="AA821"/>
      <c r="AB821"/>
      <c r="AC821"/>
      <c r="AD821"/>
      <c r="AE821"/>
      <c r="AF821"/>
      <c r="AG821"/>
      <c r="AH821"/>
      <c r="AI821"/>
    </row>
    <row r="822" spans="27:35">
      <c r="AA822"/>
      <c r="AB822"/>
      <c r="AC822"/>
      <c r="AD822"/>
      <c r="AE822"/>
      <c r="AF822"/>
      <c r="AG822"/>
      <c r="AH822"/>
      <c r="AI822"/>
    </row>
    <row r="823" spans="27:35">
      <c r="AA823"/>
      <c r="AB823"/>
      <c r="AC823"/>
      <c r="AD823"/>
      <c r="AE823"/>
      <c r="AF823"/>
      <c r="AG823"/>
      <c r="AH823"/>
      <c r="AI823"/>
    </row>
    <row r="824" spans="27:35">
      <c r="AA824"/>
      <c r="AB824"/>
      <c r="AC824"/>
      <c r="AD824"/>
      <c r="AE824"/>
      <c r="AF824"/>
      <c r="AG824"/>
      <c r="AH824"/>
      <c r="AI824"/>
    </row>
    <row r="825" spans="27:35">
      <c r="AA825"/>
      <c r="AB825"/>
      <c r="AC825"/>
      <c r="AD825"/>
      <c r="AE825"/>
      <c r="AF825"/>
      <c r="AG825"/>
      <c r="AH825"/>
      <c r="AI825"/>
    </row>
    <row r="826" spans="27:35">
      <c r="AA826"/>
      <c r="AB826"/>
      <c r="AC826"/>
      <c r="AD826"/>
      <c r="AE826"/>
      <c r="AF826"/>
      <c r="AG826"/>
      <c r="AH826"/>
      <c r="AI826"/>
    </row>
    <row r="827" spans="27:35">
      <c r="AA827"/>
      <c r="AB827"/>
      <c r="AC827"/>
      <c r="AD827"/>
      <c r="AE827"/>
      <c r="AF827"/>
      <c r="AG827"/>
      <c r="AH827"/>
      <c r="AI827"/>
    </row>
    <row r="828" spans="27:35">
      <c r="AA828"/>
      <c r="AB828"/>
      <c r="AC828"/>
      <c r="AD828"/>
      <c r="AE828"/>
      <c r="AF828"/>
      <c r="AG828"/>
      <c r="AH828"/>
      <c r="AI828"/>
    </row>
    <row r="829" spans="27:35">
      <c r="AA829"/>
      <c r="AB829"/>
      <c r="AC829"/>
      <c r="AD829"/>
      <c r="AE829"/>
      <c r="AF829"/>
      <c r="AG829"/>
      <c r="AH829"/>
      <c r="AI829"/>
    </row>
    <row r="830" spans="27:35">
      <c r="AA830"/>
      <c r="AB830"/>
      <c r="AC830"/>
      <c r="AD830"/>
      <c r="AE830"/>
      <c r="AF830"/>
      <c r="AG830"/>
      <c r="AH830"/>
      <c r="AI830"/>
    </row>
    <row r="831" spans="27:35">
      <c r="AA831"/>
      <c r="AB831"/>
      <c r="AC831"/>
      <c r="AD831"/>
      <c r="AE831"/>
      <c r="AF831"/>
      <c r="AG831"/>
      <c r="AH831"/>
      <c r="AI831"/>
    </row>
    <row r="832" spans="27:35">
      <c r="AA832"/>
      <c r="AB832"/>
      <c r="AC832"/>
      <c r="AD832"/>
      <c r="AE832"/>
      <c r="AF832"/>
      <c r="AG832"/>
      <c r="AH832"/>
      <c r="AI832"/>
    </row>
    <row r="833" spans="27:35">
      <c r="AA833"/>
      <c r="AB833"/>
      <c r="AC833"/>
      <c r="AD833"/>
      <c r="AE833"/>
      <c r="AF833"/>
      <c r="AG833"/>
      <c r="AH833"/>
      <c r="AI833"/>
    </row>
    <row r="834" spans="27:35">
      <c r="AA834"/>
      <c r="AB834"/>
      <c r="AC834"/>
      <c r="AD834"/>
      <c r="AE834"/>
      <c r="AF834"/>
      <c r="AG834"/>
      <c r="AH834"/>
      <c r="AI834"/>
    </row>
    <row r="835" spans="27:35">
      <c r="AA835"/>
      <c r="AB835"/>
      <c r="AC835"/>
      <c r="AD835"/>
      <c r="AE835"/>
      <c r="AF835"/>
      <c r="AG835"/>
      <c r="AH835"/>
      <c r="AI835"/>
    </row>
    <row r="836" spans="27:35">
      <c r="AA836"/>
      <c r="AB836"/>
      <c r="AC836"/>
      <c r="AD836"/>
      <c r="AE836"/>
      <c r="AF836"/>
      <c r="AG836"/>
      <c r="AH836"/>
      <c r="AI836"/>
    </row>
    <row r="837" spans="27:35">
      <c r="AA837"/>
      <c r="AB837"/>
      <c r="AC837"/>
      <c r="AD837"/>
      <c r="AE837"/>
      <c r="AF837"/>
      <c r="AG837"/>
      <c r="AH837"/>
      <c r="AI837"/>
    </row>
    <row r="838" spans="27:35">
      <c r="AA838"/>
      <c r="AB838"/>
      <c r="AC838"/>
      <c r="AD838"/>
      <c r="AE838"/>
      <c r="AF838"/>
      <c r="AG838"/>
      <c r="AH838"/>
      <c r="AI838"/>
    </row>
    <row r="839" spans="27:35">
      <c r="AA839"/>
      <c r="AB839"/>
      <c r="AC839"/>
      <c r="AD839"/>
      <c r="AE839"/>
      <c r="AF839"/>
      <c r="AG839"/>
      <c r="AH839"/>
      <c r="AI839"/>
    </row>
    <row r="840" spans="27:35">
      <c r="AA840"/>
      <c r="AB840"/>
      <c r="AC840"/>
      <c r="AD840"/>
      <c r="AE840"/>
      <c r="AF840"/>
      <c r="AG840"/>
      <c r="AH840"/>
      <c r="AI840"/>
    </row>
    <row r="841" spans="27:35">
      <c r="AA841"/>
      <c r="AB841"/>
      <c r="AC841"/>
      <c r="AD841"/>
      <c r="AE841"/>
      <c r="AF841"/>
      <c r="AG841"/>
      <c r="AH841"/>
      <c r="AI841"/>
    </row>
    <row r="842" spans="27:35">
      <c r="AA842"/>
      <c r="AB842"/>
      <c r="AC842"/>
      <c r="AD842"/>
      <c r="AE842"/>
      <c r="AF842"/>
      <c r="AG842"/>
      <c r="AH842"/>
      <c r="AI842"/>
    </row>
    <row r="843" spans="27:35">
      <c r="AA843"/>
      <c r="AB843"/>
      <c r="AC843"/>
      <c r="AD843"/>
      <c r="AE843"/>
      <c r="AF843"/>
      <c r="AG843"/>
      <c r="AH843"/>
      <c r="AI843"/>
    </row>
    <row r="844" spans="27:35">
      <c r="AA844"/>
      <c r="AB844"/>
      <c r="AC844"/>
      <c r="AD844"/>
      <c r="AE844"/>
      <c r="AF844"/>
      <c r="AG844"/>
      <c r="AH844"/>
      <c r="AI844"/>
    </row>
    <row r="845" spans="27:35">
      <c r="AA845"/>
      <c r="AB845"/>
      <c r="AC845"/>
      <c r="AD845"/>
      <c r="AE845"/>
      <c r="AF845"/>
      <c r="AG845"/>
      <c r="AH845"/>
      <c r="AI845"/>
    </row>
    <row r="846" spans="27:35">
      <c r="AA846"/>
      <c r="AB846"/>
      <c r="AC846"/>
      <c r="AD846"/>
      <c r="AE846"/>
      <c r="AF846"/>
      <c r="AG846"/>
      <c r="AH846"/>
      <c r="AI846"/>
    </row>
    <row r="847" spans="27:35">
      <c r="AA847"/>
      <c r="AB847"/>
      <c r="AC847"/>
      <c r="AD847"/>
      <c r="AE847"/>
      <c r="AF847"/>
      <c r="AG847"/>
      <c r="AH847"/>
      <c r="AI847"/>
    </row>
    <row r="848" spans="27:35">
      <c r="AA848"/>
      <c r="AB848"/>
      <c r="AC848"/>
      <c r="AD848"/>
      <c r="AE848"/>
      <c r="AF848"/>
      <c r="AG848"/>
      <c r="AH848"/>
      <c r="AI848"/>
    </row>
    <row r="849" spans="27:35">
      <c r="AA849"/>
      <c r="AB849"/>
      <c r="AC849"/>
      <c r="AD849"/>
      <c r="AE849"/>
      <c r="AF849"/>
      <c r="AG849"/>
      <c r="AH849"/>
      <c r="AI849"/>
    </row>
    <row r="850" spans="27:35">
      <c r="AA850"/>
      <c r="AB850"/>
      <c r="AC850"/>
      <c r="AD850"/>
      <c r="AE850"/>
      <c r="AF850"/>
      <c r="AG850"/>
      <c r="AH850"/>
      <c r="AI850"/>
    </row>
    <row r="851" spans="27:35">
      <c r="AA851"/>
      <c r="AB851"/>
      <c r="AC851"/>
      <c r="AD851"/>
      <c r="AE851"/>
      <c r="AF851"/>
      <c r="AG851"/>
      <c r="AH851"/>
      <c r="AI851"/>
    </row>
    <row r="852" spans="27:35">
      <c r="AA852"/>
      <c r="AB852"/>
      <c r="AC852"/>
      <c r="AD852"/>
      <c r="AE852"/>
      <c r="AF852"/>
      <c r="AG852"/>
      <c r="AH852"/>
      <c r="AI852"/>
    </row>
    <row r="853" spans="27:35">
      <c r="AA853"/>
      <c r="AB853"/>
      <c r="AC853"/>
      <c r="AD853"/>
      <c r="AE853"/>
      <c r="AF853"/>
      <c r="AG853"/>
      <c r="AH853"/>
      <c r="AI853"/>
    </row>
    <row r="854" spans="27:35">
      <c r="AA854"/>
      <c r="AB854"/>
      <c r="AC854"/>
      <c r="AD854"/>
      <c r="AE854"/>
      <c r="AF854"/>
      <c r="AG854"/>
      <c r="AH854"/>
      <c r="AI854"/>
    </row>
    <row r="855" spans="27:35">
      <c r="AA855"/>
      <c r="AB855"/>
      <c r="AC855"/>
      <c r="AD855"/>
      <c r="AE855"/>
      <c r="AF855"/>
      <c r="AG855"/>
      <c r="AH855"/>
      <c r="AI855"/>
    </row>
    <row r="856" spans="27:35">
      <c r="AA856"/>
      <c r="AB856"/>
      <c r="AC856"/>
      <c r="AD856"/>
      <c r="AE856"/>
      <c r="AF856"/>
      <c r="AG856"/>
      <c r="AH856"/>
      <c r="AI856"/>
    </row>
    <row r="857" spans="27:35">
      <c r="AA857"/>
      <c r="AB857"/>
      <c r="AC857"/>
      <c r="AD857"/>
      <c r="AE857"/>
      <c r="AF857"/>
      <c r="AG857"/>
      <c r="AH857"/>
      <c r="AI857"/>
    </row>
    <row r="858" spans="27:35">
      <c r="AA858"/>
      <c r="AB858"/>
      <c r="AC858"/>
      <c r="AD858"/>
      <c r="AE858"/>
      <c r="AF858"/>
      <c r="AG858"/>
      <c r="AH858"/>
      <c r="AI858"/>
    </row>
    <row r="859" spans="27:35">
      <c r="AA859"/>
      <c r="AB859"/>
      <c r="AC859"/>
      <c r="AD859"/>
      <c r="AE859"/>
      <c r="AF859"/>
      <c r="AG859"/>
      <c r="AH859"/>
      <c r="AI859"/>
    </row>
    <row r="860" spans="27:35">
      <c r="AA860"/>
      <c r="AB860"/>
      <c r="AC860"/>
      <c r="AD860"/>
      <c r="AE860"/>
      <c r="AF860"/>
      <c r="AG860"/>
      <c r="AH860"/>
      <c r="AI860"/>
    </row>
    <row r="861" spans="27:35">
      <c r="AA861"/>
      <c r="AB861"/>
      <c r="AC861"/>
      <c r="AD861"/>
      <c r="AE861"/>
      <c r="AF861"/>
      <c r="AG861"/>
      <c r="AH861"/>
      <c r="AI861"/>
    </row>
    <row r="862" spans="27:35">
      <c r="AA862"/>
      <c r="AB862"/>
      <c r="AC862"/>
      <c r="AD862"/>
      <c r="AE862"/>
      <c r="AF862"/>
      <c r="AG862"/>
      <c r="AH862"/>
      <c r="AI862"/>
    </row>
    <row r="863" spans="27:35">
      <c r="AA863"/>
      <c r="AB863"/>
      <c r="AC863"/>
      <c r="AD863"/>
      <c r="AE863"/>
      <c r="AF863"/>
      <c r="AG863"/>
      <c r="AH863"/>
      <c r="AI863"/>
    </row>
    <row r="864" spans="27:35">
      <c r="AA864"/>
      <c r="AB864"/>
      <c r="AC864"/>
      <c r="AD864"/>
      <c r="AE864"/>
      <c r="AF864"/>
      <c r="AG864"/>
      <c r="AH864"/>
      <c r="AI864"/>
    </row>
    <row r="865" spans="27:35">
      <c r="AA865"/>
      <c r="AB865"/>
      <c r="AC865"/>
      <c r="AD865"/>
      <c r="AE865"/>
      <c r="AF865"/>
      <c r="AG865"/>
      <c r="AH865"/>
      <c r="AI865"/>
    </row>
    <row r="866" spans="27:35">
      <c r="AA866"/>
      <c r="AB866"/>
      <c r="AC866"/>
      <c r="AD866"/>
      <c r="AE866"/>
      <c r="AF866"/>
      <c r="AG866"/>
      <c r="AH866"/>
      <c r="AI866"/>
    </row>
    <row r="867" spans="27:35">
      <c r="AA867"/>
      <c r="AB867"/>
      <c r="AC867"/>
      <c r="AD867"/>
      <c r="AE867"/>
      <c r="AF867"/>
      <c r="AG867"/>
      <c r="AH867"/>
      <c r="AI867"/>
    </row>
    <row r="868" spans="27:35">
      <c r="AA868"/>
      <c r="AB868"/>
      <c r="AC868"/>
      <c r="AD868"/>
      <c r="AE868"/>
      <c r="AF868"/>
      <c r="AG868"/>
      <c r="AH868"/>
      <c r="AI868"/>
    </row>
    <row r="869" spans="27:35">
      <c r="AA869"/>
      <c r="AB869"/>
      <c r="AC869"/>
      <c r="AD869"/>
      <c r="AE869"/>
      <c r="AF869"/>
      <c r="AG869"/>
      <c r="AH869"/>
      <c r="AI869"/>
    </row>
    <row r="870" spans="27:35">
      <c r="AA870"/>
      <c r="AB870"/>
      <c r="AC870"/>
      <c r="AD870"/>
      <c r="AE870"/>
      <c r="AF870"/>
      <c r="AG870"/>
      <c r="AH870"/>
      <c r="AI870"/>
    </row>
    <row r="871" spans="27:35">
      <c r="AA871"/>
      <c r="AB871"/>
      <c r="AC871"/>
      <c r="AD871"/>
      <c r="AE871"/>
      <c r="AF871"/>
      <c r="AG871"/>
      <c r="AH871"/>
      <c r="AI871"/>
    </row>
    <row r="872" spans="27:35">
      <c r="AA872"/>
      <c r="AB872"/>
      <c r="AC872"/>
      <c r="AD872"/>
      <c r="AE872"/>
      <c r="AF872"/>
      <c r="AG872"/>
      <c r="AH872"/>
      <c r="AI872"/>
    </row>
    <row r="873" spans="27:35">
      <c r="AA873"/>
      <c r="AB873"/>
      <c r="AC873"/>
      <c r="AD873"/>
      <c r="AE873"/>
      <c r="AF873"/>
      <c r="AG873"/>
      <c r="AH873"/>
      <c r="AI873"/>
    </row>
    <row r="874" spans="27:35">
      <c r="AA874"/>
      <c r="AB874"/>
      <c r="AC874"/>
      <c r="AD874"/>
      <c r="AE874"/>
      <c r="AF874"/>
      <c r="AG874"/>
      <c r="AH874"/>
      <c r="AI874"/>
    </row>
    <row r="875" spans="27:35">
      <c r="AA875"/>
      <c r="AB875"/>
      <c r="AC875"/>
      <c r="AD875"/>
      <c r="AE875"/>
      <c r="AF875"/>
      <c r="AG875"/>
      <c r="AH875"/>
      <c r="AI875"/>
    </row>
    <row r="876" spans="27:35">
      <c r="AA876"/>
      <c r="AB876"/>
      <c r="AC876"/>
      <c r="AD876"/>
      <c r="AE876"/>
      <c r="AF876"/>
      <c r="AG876"/>
      <c r="AH876"/>
      <c r="AI876"/>
    </row>
    <row r="877" spans="27:35">
      <c r="AA877"/>
      <c r="AB877"/>
      <c r="AC877"/>
      <c r="AD877"/>
      <c r="AE877"/>
      <c r="AF877"/>
      <c r="AG877"/>
      <c r="AH877"/>
      <c r="AI877"/>
    </row>
    <row r="878" spans="27:35">
      <c r="AA878"/>
      <c r="AB878"/>
      <c r="AC878"/>
      <c r="AD878"/>
      <c r="AE878"/>
      <c r="AF878"/>
      <c r="AG878"/>
      <c r="AH878"/>
      <c r="AI878"/>
    </row>
    <row r="879" spans="27:35">
      <c r="AA879"/>
      <c r="AB879"/>
      <c r="AC879"/>
      <c r="AD879"/>
      <c r="AE879"/>
      <c r="AF879"/>
      <c r="AG879"/>
      <c r="AH879"/>
      <c r="AI879"/>
    </row>
    <row r="880" spans="27:35">
      <c r="AA880"/>
      <c r="AB880"/>
      <c r="AC880"/>
      <c r="AD880"/>
      <c r="AE880"/>
      <c r="AF880"/>
      <c r="AG880"/>
      <c r="AH880"/>
      <c r="AI880"/>
    </row>
    <row r="881" spans="27:35">
      <c r="AA881"/>
      <c r="AB881"/>
      <c r="AC881"/>
      <c r="AD881"/>
      <c r="AE881"/>
      <c r="AF881"/>
      <c r="AG881"/>
      <c r="AH881"/>
      <c r="AI881"/>
    </row>
    <row r="882" spans="27:35">
      <c r="AA882"/>
      <c r="AB882"/>
      <c r="AC882"/>
      <c r="AD882"/>
      <c r="AE882"/>
      <c r="AF882"/>
      <c r="AG882"/>
      <c r="AH882"/>
      <c r="AI882"/>
    </row>
    <row r="883" spans="27:35">
      <c r="AA883"/>
      <c r="AB883"/>
      <c r="AC883"/>
      <c r="AD883"/>
      <c r="AE883"/>
      <c r="AF883"/>
      <c r="AG883"/>
      <c r="AH883"/>
      <c r="AI883"/>
    </row>
    <row r="884" spans="27:35">
      <c r="AA884"/>
      <c r="AB884"/>
      <c r="AC884"/>
      <c r="AD884"/>
      <c r="AE884"/>
      <c r="AF884"/>
      <c r="AG884"/>
      <c r="AH884"/>
      <c r="AI884"/>
    </row>
    <row r="885" spans="27:35">
      <c r="AA885"/>
      <c r="AB885"/>
      <c r="AC885"/>
      <c r="AD885"/>
      <c r="AE885"/>
      <c r="AF885"/>
      <c r="AG885"/>
      <c r="AH885"/>
      <c r="AI885"/>
    </row>
    <row r="886" spans="27:35">
      <c r="AB886"/>
      <c r="AC886"/>
      <c r="AD886"/>
      <c r="AE886"/>
      <c r="AF886"/>
      <c r="AG886"/>
      <c r="AH886"/>
      <c r="AI886"/>
    </row>
    <row r="887" spans="27:35">
      <c r="AC887"/>
      <c r="AD887"/>
      <c r="AE887"/>
      <c r="AF887"/>
      <c r="AG887"/>
      <c r="AH887"/>
    </row>
    <row r="888" spans="27:35">
      <c r="AC888"/>
      <c r="AD888"/>
      <c r="AE888"/>
      <c r="AF888"/>
      <c r="AG888"/>
      <c r="AH888"/>
    </row>
    <row r="889" spans="27:35">
      <c r="AC889"/>
      <c r="AD889"/>
      <c r="AE889"/>
      <c r="AF889"/>
      <c r="AG889"/>
      <c r="AH889"/>
    </row>
    <row r="890" spans="27:35">
      <c r="AC890"/>
      <c r="AD890"/>
      <c r="AE890"/>
      <c r="AF890"/>
      <c r="AG890"/>
      <c r="AH890"/>
    </row>
    <row r="891" spans="27:35">
      <c r="AC891"/>
      <c r="AD891"/>
      <c r="AE891"/>
      <c r="AF891"/>
      <c r="AG891"/>
      <c r="AH891"/>
    </row>
  </sheetData>
  <sheetProtection algorithmName="SHA-512" hashValue="HfiRbWadTJOeCD5LLVmejRXNfcV8BLDMWFLbPxIOJdez1DmXQ3132qFKQsig/sn/gNAUtvxr3AY2WtVqakbGCQ==" saltValue="V/fKWkJydQkxOjIeIo9Q2g==" spinCount="100000" sheet="1" selectLockedCells="1" selectUnlockedCells="1"/>
  <mergeCells count="36">
    <mergeCell ref="A215:I215"/>
    <mergeCell ref="A260:I260"/>
    <mergeCell ref="A280:I280"/>
    <mergeCell ref="A58:I58"/>
    <mergeCell ref="A78:I78"/>
    <mergeCell ref="A231:I231"/>
    <mergeCell ref="A247:I247"/>
    <mergeCell ref="A179:I179"/>
    <mergeCell ref="A138:I138"/>
    <mergeCell ref="A115:I115"/>
    <mergeCell ref="AD17:AH17"/>
    <mergeCell ref="AD18:AH18"/>
    <mergeCell ref="A2:I2"/>
    <mergeCell ref="A20:I20"/>
    <mergeCell ref="A106:I106"/>
    <mergeCell ref="A92:I92"/>
    <mergeCell ref="J93:P105"/>
    <mergeCell ref="AD19:AH19"/>
    <mergeCell ref="AD20:AH20"/>
    <mergeCell ref="A40:I40"/>
    <mergeCell ref="A314:J314"/>
    <mergeCell ref="AD14:AH14"/>
    <mergeCell ref="AD3:AH3"/>
    <mergeCell ref="AD11:AH11"/>
    <mergeCell ref="AD12:AH12"/>
    <mergeCell ref="AD13:AH13"/>
    <mergeCell ref="AD9:AH9"/>
    <mergeCell ref="AD5:AH5"/>
    <mergeCell ref="AD6:AH6"/>
    <mergeCell ref="AD8:AH8"/>
    <mergeCell ref="AD10:AH10"/>
    <mergeCell ref="AD4:AH4"/>
    <mergeCell ref="AD15:AH15"/>
    <mergeCell ref="A197:I197"/>
    <mergeCell ref="AD16:AH16"/>
    <mergeCell ref="AD21:AH21"/>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B7C93-AD2D-4E22-A8D5-7D8DFCBF1C9F}">
  <sheetPr codeName="Tabelle16"/>
  <dimension ref="A1:W130"/>
  <sheetViews>
    <sheetView workbookViewId="0">
      <selection activeCell="R130" sqref="R130"/>
    </sheetView>
  </sheetViews>
  <sheetFormatPr baseColWidth="10" defaultColWidth="11.5703125" defaultRowHeight="12.75"/>
  <cols>
    <col min="1" max="5" width="11.42578125" style="363" customWidth="1"/>
    <col min="6" max="6" width="3.85546875" style="363" customWidth="1"/>
    <col min="7" max="9" width="11.5703125" style="363"/>
    <col min="10" max="10" width="3.85546875" style="363" customWidth="1"/>
    <col min="11" max="12" width="11.5703125" style="363"/>
    <col min="13" max="13" width="13.5703125" style="363" customWidth="1"/>
    <col min="14" max="14" width="3.85546875" style="363" customWidth="1"/>
    <col min="15" max="17" width="11.5703125" style="363"/>
    <col min="18" max="18" width="13.5703125" style="363" customWidth="1"/>
    <col min="19" max="19" width="6.28515625" style="363" customWidth="1"/>
    <col min="20" max="16384" width="11.5703125" style="363"/>
  </cols>
  <sheetData>
    <row r="1" spans="1:23">
      <c r="A1" s="361" t="str">
        <f>Basis!A1</f>
        <v>Stand: 26.03.2024</v>
      </c>
      <c r="B1" s="362"/>
    </row>
    <row r="2" spans="1:23">
      <c r="A2" s="361"/>
      <c r="B2" s="362"/>
    </row>
    <row r="3" spans="1:23" ht="15.75">
      <c r="A3" s="364" t="s">
        <v>353</v>
      </c>
      <c r="B3" s="365"/>
      <c r="C3" s="366"/>
      <c r="D3" s="366"/>
      <c r="E3" s="366"/>
      <c r="G3" s="1448" t="s">
        <v>668</v>
      </c>
      <c r="H3" s="1448"/>
      <c r="I3" s="1448"/>
      <c r="K3" s="1448" t="s">
        <v>354</v>
      </c>
      <c r="L3" s="1448"/>
      <c r="M3" s="1448"/>
      <c r="N3" s="1448"/>
      <c r="O3" s="1448"/>
      <c r="P3" s="1448"/>
      <c r="Q3" s="1448"/>
      <c r="R3" s="1448"/>
    </row>
    <row r="4" spans="1:23">
      <c r="A4" s="361"/>
      <c r="B4" s="362"/>
    </row>
    <row r="5" spans="1:23" ht="60.6" customHeight="1">
      <c r="A5" s="367" t="s">
        <v>355</v>
      </c>
      <c r="B5" s="1449" t="s">
        <v>356</v>
      </c>
      <c r="C5" s="1449"/>
      <c r="D5" s="1449"/>
      <c r="E5" s="1449"/>
    </row>
    <row r="6" spans="1:23">
      <c r="A6" s="361"/>
      <c r="B6" s="362"/>
      <c r="K6" s="1450" t="s">
        <v>357</v>
      </c>
      <c r="L6" s="1451"/>
      <c r="M6" s="1452"/>
      <c r="O6" s="1459" t="s">
        <v>358</v>
      </c>
      <c r="P6" s="1460"/>
      <c r="Q6" s="1460"/>
      <c r="R6" s="1461"/>
    </row>
    <row r="7" spans="1:23">
      <c r="A7" s="361"/>
      <c r="B7" s="368" t="s">
        <v>677</v>
      </c>
      <c r="K7" s="1453"/>
      <c r="L7" s="1454"/>
      <c r="M7" s="1455"/>
      <c r="O7" s="1462"/>
      <c r="P7" s="1463"/>
      <c r="Q7" s="1463"/>
      <c r="R7" s="1464"/>
    </row>
    <row r="8" spans="1:23" ht="15.6" customHeight="1" thickBot="1">
      <c r="A8" s="369"/>
      <c r="B8" s="369"/>
      <c r="C8" s="370"/>
      <c r="K8" s="1456"/>
      <c r="L8" s="1457"/>
      <c r="M8" s="1458"/>
      <c r="O8" s="1465"/>
      <c r="P8" s="1466"/>
      <c r="Q8" s="1466"/>
      <c r="R8" s="1467"/>
    </row>
    <row r="9" spans="1:23" ht="78" customHeight="1" thickBot="1">
      <c r="A9" s="371" t="s">
        <v>359</v>
      </c>
      <c r="B9" s="371" t="s">
        <v>360</v>
      </c>
      <c r="C9" s="372" t="s">
        <v>361</v>
      </c>
      <c r="D9" s="371" t="s">
        <v>362</v>
      </c>
      <c r="E9" s="371" t="s">
        <v>396</v>
      </c>
      <c r="G9" s="373" t="s">
        <v>331</v>
      </c>
      <c r="H9" s="371" t="s">
        <v>360</v>
      </c>
      <c r="I9" s="371" t="s">
        <v>363</v>
      </c>
      <c r="K9" s="373" t="s">
        <v>331</v>
      </c>
      <c r="L9" s="374" t="s">
        <v>364</v>
      </c>
      <c r="M9" s="375" t="s">
        <v>365</v>
      </c>
      <c r="N9" s="376"/>
      <c r="O9" s="475" t="s">
        <v>331</v>
      </c>
      <c r="P9" s="475" t="s">
        <v>366</v>
      </c>
      <c r="Q9" s="476" t="s">
        <v>367</v>
      </c>
      <c r="R9" s="375" t="s">
        <v>365</v>
      </c>
      <c r="T9" s="1440" t="s">
        <v>273</v>
      </c>
      <c r="U9" s="1441"/>
      <c r="V9" s="1441"/>
      <c r="W9" s="1442"/>
    </row>
    <row r="10" spans="1:23" ht="16.5" thickBot="1">
      <c r="A10" s="377">
        <v>0</v>
      </c>
      <c r="B10" s="377"/>
      <c r="C10" s="378"/>
      <c r="D10" s="379">
        <v>0</v>
      </c>
      <c r="E10" s="379">
        <v>0</v>
      </c>
      <c r="G10" s="380">
        <v>1981</v>
      </c>
      <c r="H10" s="380">
        <f>+G10+2</f>
        <v>1983</v>
      </c>
      <c r="I10" s="381">
        <v>12.981</v>
      </c>
      <c r="K10" s="373">
        <v>2014</v>
      </c>
      <c r="L10" s="373">
        <v>2015</v>
      </c>
      <c r="M10" s="382">
        <f>+R10</f>
        <v>1.4999999999999999E-4</v>
      </c>
      <c r="N10" s="383"/>
      <c r="O10" s="384">
        <v>2014</v>
      </c>
      <c r="P10" s="384">
        <v>8</v>
      </c>
      <c r="Q10" s="385">
        <v>8.9999999999999993E-3</v>
      </c>
      <c r="R10" s="386">
        <f>IF(Q10&lt;&gt;0,IF(SUM(Q10:Q10)/60&gt;4%,4%,SUM(Q10:Q10)/60),0)</f>
        <v>1.4999999999999999E-4</v>
      </c>
      <c r="T10" s="110" t="s">
        <v>274</v>
      </c>
      <c r="U10" s="111"/>
      <c r="V10" s="111"/>
      <c r="W10" s="112">
        <v>0.01</v>
      </c>
    </row>
    <row r="11" spans="1:23" ht="13.15" customHeight="1" thickBot="1">
      <c r="A11" s="380">
        <v>1958</v>
      </c>
      <c r="B11" s="380">
        <f t="shared" ref="B11:B42" si="0">+A11+2</f>
        <v>1960</v>
      </c>
      <c r="C11" s="387">
        <v>12.5</v>
      </c>
      <c r="D11" s="388">
        <v>13.9</v>
      </c>
      <c r="E11" s="388">
        <v>15.8</v>
      </c>
      <c r="G11" s="380">
        <f t="shared" ref="G11:G31" si="1">+G10+1</f>
        <v>1982</v>
      </c>
      <c r="H11" s="380">
        <f t="shared" ref="H11:H44" si="2">+G11+2</f>
        <v>1984</v>
      </c>
      <c r="I11" s="381">
        <v>13.335000000000001</v>
      </c>
      <c r="K11" s="373">
        <v>2015</v>
      </c>
      <c r="L11" s="373">
        <v>2016</v>
      </c>
      <c r="M11" s="382">
        <f>+R22</f>
        <v>1.2000000000000001E-3</v>
      </c>
      <c r="N11" s="389"/>
      <c r="O11" s="384"/>
      <c r="P11" s="390">
        <v>9</v>
      </c>
      <c r="Q11" s="385">
        <v>8.0000000000000002E-3</v>
      </c>
      <c r="R11" s="391"/>
      <c r="T11" s="1443" t="s">
        <v>275</v>
      </c>
      <c r="U11" s="1444"/>
      <c r="V11" s="1445"/>
      <c r="W11" s="116">
        <f>VLOOKUP(Basis!$B$3,Berechnungsdaten!$L$10:$M$21,2,1)</f>
        <v>6.4199999999999995E-3</v>
      </c>
    </row>
    <row r="12" spans="1:23" ht="13.15" customHeight="1">
      <c r="A12" s="380">
        <v>1959</v>
      </c>
      <c r="B12" s="380">
        <f t="shared" si="0"/>
        <v>1961</v>
      </c>
      <c r="C12" s="387">
        <v>13.1</v>
      </c>
      <c r="D12" s="388">
        <v>14.6</v>
      </c>
      <c r="E12" s="388">
        <v>16.600000000000001</v>
      </c>
      <c r="G12" s="380">
        <f t="shared" si="1"/>
        <v>1983</v>
      </c>
      <c r="H12" s="380">
        <f t="shared" si="2"/>
        <v>1985</v>
      </c>
      <c r="I12" s="381">
        <v>13.637</v>
      </c>
      <c r="K12" s="373">
        <v>2016</v>
      </c>
      <c r="L12" s="373">
        <v>2017</v>
      </c>
      <c r="M12" s="382">
        <f>+R34</f>
        <v>1.7000000000000006E-3</v>
      </c>
      <c r="N12" s="392"/>
      <c r="O12" s="384"/>
      <c r="P12" s="390">
        <v>10</v>
      </c>
      <c r="Q12" s="385">
        <v>7.0000000000000001E-3</v>
      </c>
      <c r="R12" s="391"/>
      <c r="T12" s="120" t="s">
        <v>276</v>
      </c>
      <c r="U12" s="121"/>
      <c r="V12" s="121"/>
      <c r="W12" s="122">
        <f>100%/W13</f>
        <v>0.1111111111111111</v>
      </c>
    </row>
    <row r="13" spans="1:23">
      <c r="A13" s="380">
        <v>1960</v>
      </c>
      <c r="B13" s="380">
        <f t="shared" si="0"/>
        <v>1962</v>
      </c>
      <c r="C13" s="387">
        <v>14</v>
      </c>
      <c r="D13" s="388">
        <v>15.6</v>
      </c>
      <c r="E13" s="388">
        <v>17.8</v>
      </c>
      <c r="G13" s="380">
        <f t="shared" si="1"/>
        <v>1984</v>
      </c>
      <c r="H13" s="380">
        <f t="shared" si="2"/>
        <v>1986</v>
      </c>
      <c r="I13" s="381">
        <v>13.974</v>
      </c>
      <c r="K13" s="373">
        <v>2017</v>
      </c>
      <c r="L13" s="373">
        <v>2018</v>
      </c>
      <c r="M13" s="382">
        <f>+R46</f>
        <v>2.1000000000000007E-3</v>
      </c>
      <c r="N13" s="392"/>
      <c r="O13" s="384"/>
      <c r="P13" s="390">
        <v>11</v>
      </c>
      <c r="Q13" s="385">
        <v>7.0000000000000001E-3</v>
      </c>
      <c r="R13" s="391"/>
      <c r="T13" s="124" t="s">
        <v>277</v>
      </c>
      <c r="U13" s="125"/>
      <c r="V13" s="125"/>
      <c r="W13" s="126">
        <v>9</v>
      </c>
    </row>
    <row r="14" spans="1:23" ht="13.5" thickBot="1">
      <c r="A14" s="380">
        <v>1961</v>
      </c>
      <c r="B14" s="380">
        <f t="shared" si="0"/>
        <v>1963</v>
      </c>
      <c r="C14" s="387">
        <v>15.2</v>
      </c>
      <c r="D14" s="388">
        <v>16.8</v>
      </c>
      <c r="E14" s="388">
        <v>19.100000000000001</v>
      </c>
      <c r="G14" s="393">
        <f t="shared" si="1"/>
        <v>1985</v>
      </c>
      <c r="H14" s="380">
        <f t="shared" si="2"/>
        <v>1987</v>
      </c>
      <c r="I14" s="381">
        <v>14.032999999999999</v>
      </c>
      <c r="K14" s="373">
        <v>2018</v>
      </c>
      <c r="L14" s="373">
        <v>2019</v>
      </c>
      <c r="M14" s="382">
        <f>+R58</f>
        <v>2.9000000000000015E-3</v>
      </c>
      <c r="N14" s="392"/>
      <c r="O14" s="384"/>
      <c r="P14" s="390">
        <v>12</v>
      </c>
      <c r="Q14" s="385">
        <v>6.0000000000000001E-3</v>
      </c>
      <c r="R14" s="391"/>
      <c r="T14" s="110" t="s">
        <v>281</v>
      </c>
      <c r="U14" s="111"/>
      <c r="V14" s="111"/>
      <c r="W14" s="112">
        <v>0.56000000000000005</v>
      </c>
    </row>
    <row r="15" spans="1:23">
      <c r="A15" s="380">
        <v>1962</v>
      </c>
      <c r="B15" s="380">
        <f t="shared" si="0"/>
        <v>1964</v>
      </c>
      <c r="C15" s="387">
        <v>16.399999999999999</v>
      </c>
      <c r="D15" s="388">
        <v>18.3</v>
      </c>
      <c r="E15" s="388">
        <v>20.8</v>
      </c>
      <c r="G15" s="380">
        <f t="shared" si="1"/>
        <v>1986</v>
      </c>
      <c r="H15" s="380">
        <f t="shared" si="2"/>
        <v>1988</v>
      </c>
      <c r="I15" s="381">
        <v>14.226000000000001</v>
      </c>
      <c r="K15" s="373">
        <v>2019</v>
      </c>
      <c r="L15" s="373">
        <v>2020</v>
      </c>
      <c r="M15" s="382">
        <f>+R70</f>
        <v>3.0500000000000019E-3</v>
      </c>
      <c r="N15" s="392"/>
      <c r="O15" s="384"/>
      <c r="P15" s="390">
        <v>1</v>
      </c>
      <c r="Q15" s="385">
        <v>4.0000000000000001E-3</v>
      </c>
      <c r="R15" s="391"/>
    </row>
    <row r="16" spans="1:23">
      <c r="A16" s="380">
        <v>1963</v>
      </c>
      <c r="B16" s="380">
        <f t="shared" si="0"/>
        <v>1965</v>
      </c>
      <c r="C16" s="387">
        <v>17.2</v>
      </c>
      <c r="D16" s="388">
        <v>19.100000000000001</v>
      </c>
      <c r="E16" s="388">
        <v>21.8</v>
      </c>
      <c r="G16" s="380">
        <f t="shared" si="1"/>
        <v>1987</v>
      </c>
      <c r="H16" s="380">
        <f t="shared" si="2"/>
        <v>1989</v>
      </c>
      <c r="I16" s="381">
        <v>14.496</v>
      </c>
      <c r="K16" s="373">
        <v>2020</v>
      </c>
      <c r="L16" s="373">
        <v>2021</v>
      </c>
      <c r="M16" s="382">
        <f>R82</f>
        <v>1.6666666666666676E-3</v>
      </c>
      <c r="N16" s="394"/>
      <c r="O16" s="384"/>
      <c r="P16" s="390">
        <v>2</v>
      </c>
      <c r="Q16" s="385">
        <v>3.0000000000000001E-3</v>
      </c>
      <c r="R16" s="391"/>
    </row>
    <row r="17" spans="1:18">
      <c r="A17" s="380">
        <v>1964</v>
      </c>
      <c r="B17" s="380">
        <f t="shared" si="0"/>
        <v>1966</v>
      </c>
      <c r="C17" s="387">
        <v>18.100000000000001</v>
      </c>
      <c r="D17" s="388">
        <v>20</v>
      </c>
      <c r="E17" s="388">
        <v>22.8</v>
      </c>
      <c r="G17" s="380">
        <f t="shared" si="1"/>
        <v>1988</v>
      </c>
      <c r="H17" s="380">
        <f t="shared" si="2"/>
        <v>1990</v>
      </c>
      <c r="I17" s="381">
        <v>14.805</v>
      </c>
      <c r="K17" s="373">
        <v>2021</v>
      </c>
      <c r="L17" s="373">
        <v>2022</v>
      </c>
      <c r="M17" s="382">
        <f>R94</f>
        <v>7.8333333333333282E-4</v>
      </c>
      <c r="N17" s="395"/>
      <c r="O17" s="384"/>
      <c r="P17" s="390">
        <v>3</v>
      </c>
      <c r="Q17" s="385">
        <v>3.0000000000000001E-3</v>
      </c>
      <c r="R17" s="391"/>
    </row>
    <row r="18" spans="1:18">
      <c r="A18" s="380">
        <v>1965</v>
      </c>
      <c r="B18" s="380">
        <f t="shared" si="0"/>
        <v>1967</v>
      </c>
      <c r="C18" s="387">
        <v>18.899999999999999</v>
      </c>
      <c r="D18" s="388">
        <v>21</v>
      </c>
      <c r="E18" s="388">
        <v>23.9</v>
      </c>
      <c r="G18" s="380">
        <f t="shared" si="1"/>
        <v>1989</v>
      </c>
      <c r="H18" s="380">
        <f t="shared" si="2"/>
        <v>1991</v>
      </c>
      <c r="I18" s="381">
        <v>15.345000000000001</v>
      </c>
      <c r="K18" s="373">
        <v>2022</v>
      </c>
      <c r="L18" s="373">
        <v>2023</v>
      </c>
      <c r="M18" s="382">
        <f>R106</f>
        <v>1.733333333333333E-3</v>
      </c>
      <c r="N18" s="396"/>
      <c r="O18" s="384"/>
      <c r="P18" s="390">
        <v>4</v>
      </c>
      <c r="Q18" s="385">
        <v>2E-3</v>
      </c>
      <c r="R18" s="391"/>
    </row>
    <row r="19" spans="1:18">
      <c r="A19" s="380">
        <v>1966</v>
      </c>
      <c r="B19" s="380">
        <f t="shared" si="0"/>
        <v>1968</v>
      </c>
      <c r="C19" s="387">
        <v>19.399999999999999</v>
      </c>
      <c r="D19" s="388">
        <v>21.6</v>
      </c>
      <c r="E19" s="388">
        <v>24.6</v>
      </c>
      <c r="G19" s="380">
        <f t="shared" si="1"/>
        <v>1990</v>
      </c>
      <c r="H19" s="380">
        <f t="shared" si="2"/>
        <v>1992</v>
      </c>
      <c r="I19" s="381">
        <v>16.334</v>
      </c>
      <c r="K19" s="373">
        <v>2023</v>
      </c>
      <c r="L19" s="373">
        <v>2024</v>
      </c>
      <c r="M19" s="382">
        <f>R118</f>
        <v>6.4199999999999995E-3</v>
      </c>
      <c r="N19" s="396"/>
      <c r="O19" s="384"/>
      <c r="P19" s="390">
        <v>5</v>
      </c>
      <c r="Q19" s="385">
        <v>5.0000000000000001E-3</v>
      </c>
      <c r="R19" s="391"/>
    </row>
    <row r="20" spans="1:18">
      <c r="A20" s="380">
        <v>1967</v>
      </c>
      <c r="B20" s="380">
        <f t="shared" si="0"/>
        <v>1969</v>
      </c>
      <c r="C20" s="387">
        <v>19</v>
      </c>
      <c r="D20" s="388">
        <v>21.1</v>
      </c>
      <c r="E20" s="388">
        <v>24.1</v>
      </c>
      <c r="G20" s="397">
        <f t="shared" si="1"/>
        <v>1991</v>
      </c>
      <c r="H20" s="380">
        <f t="shared" si="2"/>
        <v>1993</v>
      </c>
      <c r="I20" s="381">
        <v>17.469000000000001</v>
      </c>
      <c r="N20" s="396"/>
      <c r="O20" s="384"/>
      <c r="P20" s="390">
        <v>6</v>
      </c>
      <c r="Q20" s="385">
        <v>7.0000000000000001E-3</v>
      </c>
      <c r="R20" s="391"/>
    </row>
    <row r="21" spans="1:18">
      <c r="A21" s="380">
        <v>1968</v>
      </c>
      <c r="B21" s="380">
        <f t="shared" si="0"/>
        <v>1970</v>
      </c>
      <c r="C21" s="387">
        <v>19.899999999999999</v>
      </c>
      <c r="D21" s="388">
        <v>22.1</v>
      </c>
      <c r="E21" s="388">
        <v>25.1</v>
      </c>
      <c r="G21" s="380">
        <f t="shared" si="1"/>
        <v>1992</v>
      </c>
      <c r="H21" s="380">
        <f t="shared" si="2"/>
        <v>1994</v>
      </c>
      <c r="I21" s="381">
        <v>18.587</v>
      </c>
      <c r="N21" s="396"/>
      <c r="O21" s="384"/>
      <c r="P21" s="390">
        <v>7</v>
      </c>
      <c r="Q21" s="385">
        <v>6.0000000000000001E-3</v>
      </c>
      <c r="R21" s="391"/>
    </row>
    <row r="22" spans="1:18" ht="13.5" thickBot="1">
      <c r="A22" s="380">
        <v>1969</v>
      </c>
      <c r="B22" s="380">
        <f t="shared" si="0"/>
        <v>1971</v>
      </c>
      <c r="C22" s="387">
        <v>21</v>
      </c>
      <c r="D22" s="388">
        <v>23.3</v>
      </c>
      <c r="E22" s="388">
        <v>26.6</v>
      </c>
      <c r="G22" s="380">
        <f t="shared" si="1"/>
        <v>1993</v>
      </c>
      <c r="H22" s="380">
        <f t="shared" si="2"/>
        <v>1995</v>
      </c>
      <c r="I22" s="381">
        <v>19.504000000000001</v>
      </c>
      <c r="N22" s="396"/>
      <c r="O22" s="384">
        <v>2015</v>
      </c>
      <c r="P22" s="384">
        <v>8</v>
      </c>
      <c r="Q22" s="385">
        <v>5.0000000000000001E-3</v>
      </c>
      <c r="R22" s="386">
        <f>IF(Q22&lt;&gt;0,IF(SUM(Q10:Q22)/60&gt;4%,4%,SUM(Q10:Q22)/60),0)</f>
        <v>1.2000000000000001E-3</v>
      </c>
    </row>
    <row r="23" spans="1:18">
      <c r="A23" s="380">
        <v>1970</v>
      </c>
      <c r="B23" s="380">
        <f t="shared" si="0"/>
        <v>1972</v>
      </c>
      <c r="C23" s="387">
        <v>24.4</v>
      </c>
      <c r="D23" s="388">
        <v>27.1</v>
      </c>
      <c r="E23" s="388">
        <v>30.9</v>
      </c>
      <c r="G23" s="380">
        <f t="shared" si="1"/>
        <v>1994</v>
      </c>
      <c r="H23" s="380">
        <f t="shared" si="2"/>
        <v>1996</v>
      </c>
      <c r="I23" s="381">
        <v>19.971</v>
      </c>
      <c r="N23" s="396"/>
      <c r="O23" s="384"/>
      <c r="P23" s="390">
        <v>9</v>
      </c>
      <c r="Q23" s="385">
        <v>6.0000000000000001E-3</v>
      </c>
      <c r="R23" s="391"/>
    </row>
    <row r="24" spans="1:18">
      <c r="A24" s="380">
        <v>1971</v>
      </c>
      <c r="B24" s="380">
        <f t="shared" si="0"/>
        <v>1973</v>
      </c>
      <c r="C24" s="387">
        <v>27</v>
      </c>
      <c r="D24" s="388">
        <v>30</v>
      </c>
      <c r="E24" s="388">
        <v>34.1</v>
      </c>
      <c r="G24" s="380">
        <f t="shared" si="1"/>
        <v>1995</v>
      </c>
      <c r="H24" s="380">
        <f t="shared" si="2"/>
        <v>1997</v>
      </c>
      <c r="I24" s="381">
        <v>20.440000000000001</v>
      </c>
      <c r="N24" s="396"/>
      <c r="O24" s="384"/>
      <c r="P24" s="390">
        <v>10</v>
      </c>
      <c r="Q24" s="385">
        <v>5.0000000000000001E-3</v>
      </c>
      <c r="R24" s="391"/>
    </row>
    <row r="25" spans="1:18">
      <c r="A25" s="380">
        <v>1972</v>
      </c>
      <c r="B25" s="380">
        <f t="shared" si="0"/>
        <v>1974</v>
      </c>
      <c r="C25" s="387">
        <v>28.8</v>
      </c>
      <c r="D25" s="388">
        <v>32</v>
      </c>
      <c r="E25" s="388">
        <v>36.5</v>
      </c>
      <c r="G25" s="380">
        <f t="shared" si="1"/>
        <v>1996</v>
      </c>
      <c r="H25" s="380">
        <f t="shared" si="2"/>
        <v>1998</v>
      </c>
      <c r="I25" s="381">
        <v>20.405000000000001</v>
      </c>
      <c r="N25" s="396"/>
      <c r="O25" s="384"/>
      <c r="P25" s="390">
        <v>11</v>
      </c>
      <c r="Q25" s="385">
        <v>4.0000000000000001E-3</v>
      </c>
      <c r="R25" s="391"/>
    </row>
    <row r="26" spans="1:18">
      <c r="A26" s="380">
        <v>1973</v>
      </c>
      <c r="B26" s="380">
        <f t="shared" si="0"/>
        <v>1975</v>
      </c>
      <c r="C26" s="387">
        <v>30.9</v>
      </c>
      <c r="D26" s="388">
        <v>34.299999999999997</v>
      </c>
      <c r="E26" s="388">
        <v>39.1</v>
      </c>
      <c r="G26" s="380">
        <f t="shared" si="1"/>
        <v>1997</v>
      </c>
      <c r="H26" s="380">
        <f t="shared" si="2"/>
        <v>1999</v>
      </c>
      <c r="I26" s="381">
        <v>20.251999999999999</v>
      </c>
      <c r="N26" s="396"/>
      <c r="O26" s="384"/>
      <c r="P26" s="390">
        <v>12</v>
      </c>
      <c r="Q26" s="385">
        <v>5.0000000000000001E-3</v>
      </c>
      <c r="R26" s="391"/>
    </row>
    <row r="27" spans="1:18">
      <c r="A27" s="380">
        <v>1974</v>
      </c>
      <c r="B27" s="380">
        <f t="shared" si="0"/>
        <v>1976</v>
      </c>
      <c r="C27" s="387">
        <v>33.200000000000003</v>
      </c>
      <c r="D27" s="388">
        <v>36.799999999999997</v>
      </c>
      <c r="E27" s="388">
        <v>42</v>
      </c>
      <c r="G27" s="380">
        <f t="shared" si="1"/>
        <v>1998</v>
      </c>
      <c r="H27" s="380">
        <f t="shared" si="2"/>
        <v>2000</v>
      </c>
      <c r="I27" s="381">
        <v>20.18</v>
      </c>
      <c r="N27" s="396"/>
      <c r="O27" s="384"/>
      <c r="P27" s="390">
        <v>1</v>
      </c>
      <c r="Q27" s="385">
        <v>4.0000000000000001E-3</v>
      </c>
      <c r="R27" s="391"/>
    </row>
    <row r="28" spans="1:18">
      <c r="A28" s="380">
        <v>1975</v>
      </c>
      <c r="B28" s="380">
        <f t="shared" si="0"/>
        <v>1977</v>
      </c>
      <c r="C28" s="387">
        <v>34</v>
      </c>
      <c r="D28" s="388">
        <v>37.700000000000003</v>
      </c>
      <c r="E28" s="388">
        <v>43</v>
      </c>
      <c r="G28" s="380">
        <f t="shared" si="1"/>
        <v>1999</v>
      </c>
      <c r="H28" s="380">
        <f t="shared" si="2"/>
        <v>2001</v>
      </c>
      <c r="I28" s="381">
        <v>10.281000000000001</v>
      </c>
      <c r="N28" s="396"/>
      <c r="O28" s="384"/>
      <c r="P28" s="390">
        <v>2</v>
      </c>
      <c r="Q28" s="385">
        <v>2E-3</v>
      </c>
      <c r="R28" s="391"/>
    </row>
    <row r="29" spans="1:18">
      <c r="A29" s="380">
        <v>1976</v>
      </c>
      <c r="B29" s="380">
        <f t="shared" si="0"/>
        <v>1978</v>
      </c>
      <c r="C29" s="387">
        <v>35.200000000000003</v>
      </c>
      <c r="D29" s="388">
        <v>39.1</v>
      </c>
      <c r="E29" s="388">
        <v>44.5</v>
      </c>
      <c r="G29" s="380">
        <f t="shared" si="1"/>
        <v>2000</v>
      </c>
      <c r="H29" s="380">
        <f t="shared" si="2"/>
        <v>2002</v>
      </c>
      <c r="I29" s="381">
        <v>10.315</v>
      </c>
      <c r="N29" s="396"/>
      <c r="O29" s="384"/>
      <c r="P29" s="390">
        <v>3</v>
      </c>
      <c r="Q29" s="385">
        <v>2E-3</v>
      </c>
      <c r="R29" s="391"/>
    </row>
    <row r="30" spans="1:18">
      <c r="A30" s="380">
        <v>1977</v>
      </c>
      <c r="B30" s="380">
        <f t="shared" si="0"/>
        <v>1979</v>
      </c>
      <c r="C30" s="387">
        <v>36.799999999999997</v>
      </c>
      <c r="D30" s="388">
        <v>40.799999999999997</v>
      </c>
      <c r="E30" s="388">
        <v>46.5</v>
      </c>
      <c r="G30" s="380">
        <f t="shared" si="1"/>
        <v>2001</v>
      </c>
      <c r="H30" s="380">
        <f t="shared" si="2"/>
        <v>2003</v>
      </c>
      <c r="I30" s="381">
        <v>10.307</v>
      </c>
      <c r="N30" s="396"/>
      <c r="O30" s="384"/>
      <c r="P30" s="390">
        <v>4</v>
      </c>
      <c r="Q30" s="385">
        <v>2E-3</v>
      </c>
      <c r="R30" s="391"/>
    </row>
    <row r="31" spans="1:18">
      <c r="A31" s="380">
        <v>1978</v>
      </c>
      <c r="B31" s="380">
        <f t="shared" si="0"/>
        <v>1980</v>
      </c>
      <c r="C31" s="387">
        <v>39.1</v>
      </c>
      <c r="D31" s="388">
        <v>43.4</v>
      </c>
      <c r="E31" s="388">
        <v>49.4</v>
      </c>
      <c r="G31" s="380">
        <f t="shared" si="1"/>
        <v>2002</v>
      </c>
      <c r="H31" s="380">
        <f t="shared" si="2"/>
        <v>2004</v>
      </c>
      <c r="I31" s="381">
        <v>10.302</v>
      </c>
      <c r="N31" s="396"/>
      <c r="O31" s="384"/>
      <c r="P31" s="390">
        <v>5</v>
      </c>
      <c r="Q31" s="385">
        <v>2E-3</v>
      </c>
      <c r="R31" s="391"/>
    </row>
    <row r="32" spans="1:18">
      <c r="A32" s="380">
        <v>1979</v>
      </c>
      <c r="B32" s="380">
        <f t="shared" si="0"/>
        <v>1981</v>
      </c>
      <c r="C32" s="387">
        <v>42.5</v>
      </c>
      <c r="D32" s="388">
        <v>47.2</v>
      </c>
      <c r="E32" s="388">
        <v>53.8</v>
      </c>
      <c r="G32" s="380">
        <f>+G31+1</f>
        <v>2003</v>
      </c>
      <c r="H32" s="380">
        <f t="shared" si="2"/>
        <v>2005</v>
      </c>
      <c r="I32" s="381">
        <v>10.307</v>
      </c>
      <c r="N32" s="396"/>
      <c r="O32" s="384"/>
      <c r="P32" s="390">
        <v>6</v>
      </c>
      <c r="Q32" s="385">
        <v>0</v>
      </c>
      <c r="R32" s="391"/>
    </row>
    <row r="33" spans="1:18">
      <c r="A33" s="380">
        <v>1980</v>
      </c>
      <c r="B33" s="380">
        <f t="shared" si="0"/>
        <v>1982</v>
      </c>
      <c r="C33" s="387">
        <v>47.1</v>
      </c>
      <c r="D33" s="388">
        <v>52.3</v>
      </c>
      <c r="E33" s="388">
        <v>59.6</v>
      </c>
      <c r="G33" s="380">
        <v>2004</v>
      </c>
      <c r="H33" s="380">
        <f t="shared" si="2"/>
        <v>2006</v>
      </c>
      <c r="I33" s="381">
        <v>10.442</v>
      </c>
      <c r="N33" s="396"/>
      <c r="O33" s="384"/>
      <c r="P33" s="390">
        <v>7</v>
      </c>
      <c r="Q33" s="385">
        <v>-1E-3</v>
      </c>
      <c r="R33" s="391"/>
    </row>
    <row r="34" spans="1:18" ht="13.5" thickBot="1">
      <c r="A34" s="380">
        <v>1981</v>
      </c>
      <c r="B34" s="380">
        <f t="shared" si="0"/>
        <v>1983</v>
      </c>
      <c r="C34" s="387">
        <v>59.8</v>
      </c>
      <c r="D34" s="388">
        <v>55.3</v>
      </c>
      <c r="E34" s="388">
        <v>63</v>
      </c>
      <c r="G34" s="380">
        <v>2005</v>
      </c>
      <c r="H34" s="380">
        <f t="shared" si="2"/>
        <v>2007</v>
      </c>
      <c r="I34" s="381">
        <v>10.534000000000001</v>
      </c>
      <c r="N34" s="396"/>
      <c r="O34" s="384">
        <v>2016</v>
      </c>
      <c r="P34" s="384">
        <v>8</v>
      </c>
      <c r="Q34" s="385">
        <v>-1E-3</v>
      </c>
      <c r="R34" s="386">
        <f>IF(Q34&lt;&gt;0,IF(SUM(Q10:Q34)/60&gt;4%,4%,SUM(Q10:Q34)/60),0)</f>
        <v>1.7000000000000006E-3</v>
      </c>
    </row>
    <row r="35" spans="1:18">
      <c r="A35" s="380">
        <v>1982</v>
      </c>
      <c r="B35" s="380">
        <f t="shared" si="0"/>
        <v>1984</v>
      </c>
      <c r="C35" s="387">
        <v>51.2</v>
      </c>
      <c r="D35" s="388">
        <v>56.9</v>
      </c>
      <c r="E35" s="388">
        <v>64.8</v>
      </c>
      <c r="G35" s="380">
        <v>2006</v>
      </c>
      <c r="H35" s="380">
        <f t="shared" si="2"/>
        <v>2008</v>
      </c>
      <c r="I35" s="381">
        <v>10.734999999999999</v>
      </c>
      <c r="N35" s="396"/>
      <c r="O35" s="384"/>
      <c r="P35" s="390">
        <v>9</v>
      </c>
      <c r="Q35" s="385">
        <v>-1E-3</v>
      </c>
      <c r="R35" s="391"/>
    </row>
    <row r="36" spans="1:18">
      <c r="A36" s="380">
        <v>1983</v>
      </c>
      <c r="B36" s="380">
        <f t="shared" si="0"/>
        <v>1985</v>
      </c>
      <c r="C36" s="387">
        <v>52.3</v>
      </c>
      <c r="D36" s="388">
        <v>58.1</v>
      </c>
      <c r="E36" s="388">
        <v>66.2</v>
      </c>
      <c r="G36" s="380">
        <v>2007</v>
      </c>
      <c r="H36" s="380">
        <f t="shared" si="2"/>
        <v>2009</v>
      </c>
      <c r="I36" s="381">
        <v>11.451000000000001</v>
      </c>
      <c r="N36" s="396"/>
      <c r="O36" s="384"/>
      <c r="P36" s="390">
        <v>10</v>
      </c>
      <c r="Q36" s="385">
        <v>0</v>
      </c>
      <c r="R36" s="391"/>
    </row>
    <row r="37" spans="1:18">
      <c r="A37" s="380">
        <v>1984</v>
      </c>
      <c r="B37" s="380">
        <f t="shared" si="0"/>
        <v>1986</v>
      </c>
      <c r="C37" s="387">
        <v>53.7</v>
      </c>
      <c r="D37" s="388">
        <v>59.6</v>
      </c>
      <c r="E37" s="388">
        <v>67.900000000000006</v>
      </c>
      <c r="G37" s="380">
        <v>2008</v>
      </c>
      <c r="H37" s="380">
        <f t="shared" si="2"/>
        <v>2010</v>
      </c>
      <c r="I37" s="381">
        <v>11.776999999999999</v>
      </c>
      <c r="N37" s="396"/>
      <c r="O37" s="384"/>
      <c r="P37" s="390">
        <v>11</v>
      </c>
      <c r="Q37" s="385">
        <v>2E-3</v>
      </c>
      <c r="R37" s="391"/>
    </row>
    <row r="38" spans="1:18">
      <c r="A38" s="380">
        <v>1985</v>
      </c>
      <c r="B38" s="380">
        <f t="shared" si="0"/>
        <v>1987</v>
      </c>
      <c r="C38" s="387">
        <v>53.9</v>
      </c>
      <c r="D38" s="388">
        <v>59.8</v>
      </c>
      <c r="E38" s="388">
        <v>68.2</v>
      </c>
      <c r="G38" s="380">
        <v>2009</v>
      </c>
      <c r="H38" s="380">
        <f t="shared" si="2"/>
        <v>2011</v>
      </c>
      <c r="I38" s="381">
        <v>11.877000000000001</v>
      </c>
      <c r="N38" s="396"/>
      <c r="O38" s="384"/>
      <c r="P38" s="390">
        <v>12</v>
      </c>
      <c r="Q38" s="385">
        <v>2E-3</v>
      </c>
      <c r="R38" s="391"/>
    </row>
    <row r="39" spans="1:18">
      <c r="A39" s="380">
        <v>1986</v>
      </c>
      <c r="B39" s="380">
        <f t="shared" si="0"/>
        <v>1988</v>
      </c>
      <c r="C39" s="387">
        <v>54.6</v>
      </c>
      <c r="D39" s="388">
        <v>60.6</v>
      </c>
      <c r="E39" s="388">
        <v>69</v>
      </c>
      <c r="G39" s="380">
        <v>2010</v>
      </c>
      <c r="H39" s="380">
        <f t="shared" si="2"/>
        <v>2012</v>
      </c>
      <c r="I39" s="381">
        <v>11.999000000000001</v>
      </c>
      <c r="N39" s="396"/>
      <c r="O39" s="384"/>
      <c r="P39" s="390">
        <v>1</v>
      </c>
      <c r="Q39" s="385">
        <v>2E-3</v>
      </c>
      <c r="R39" s="391"/>
    </row>
    <row r="40" spans="1:18">
      <c r="A40" s="380">
        <v>1987</v>
      </c>
      <c r="B40" s="380">
        <f t="shared" si="0"/>
        <v>1989</v>
      </c>
      <c r="C40" s="387">
        <v>55.6</v>
      </c>
      <c r="D40" s="388">
        <v>61.7</v>
      </c>
      <c r="E40" s="388">
        <v>70.3</v>
      </c>
      <c r="G40" s="380">
        <v>2011</v>
      </c>
      <c r="H40" s="380">
        <f t="shared" si="2"/>
        <v>2013</v>
      </c>
      <c r="I40" s="381">
        <v>12.329000000000001</v>
      </c>
      <c r="N40" s="396"/>
      <c r="O40" s="384"/>
      <c r="P40" s="390">
        <v>2</v>
      </c>
      <c r="Q40" s="385">
        <v>2E-3</v>
      </c>
      <c r="R40" s="391"/>
    </row>
    <row r="41" spans="1:18">
      <c r="A41" s="380">
        <v>1988</v>
      </c>
      <c r="B41" s="380">
        <f t="shared" si="0"/>
        <v>1990</v>
      </c>
      <c r="C41" s="387">
        <v>56.8</v>
      </c>
      <c r="D41" s="388">
        <v>63.1</v>
      </c>
      <c r="E41" s="388">
        <v>71.900000000000006</v>
      </c>
      <c r="G41" s="380">
        <v>2012</v>
      </c>
      <c r="H41" s="380">
        <f t="shared" si="2"/>
        <v>2014</v>
      </c>
      <c r="I41" s="381">
        <v>12.644</v>
      </c>
      <c r="N41" s="396"/>
      <c r="O41" s="384"/>
      <c r="P41" s="390">
        <v>3</v>
      </c>
      <c r="Q41" s="385">
        <v>3.0000000000000001E-3</v>
      </c>
      <c r="R41" s="391"/>
    </row>
    <row r="42" spans="1:18">
      <c r="A42" s="380">
        <v>1989</v>
      </c>
      <c r="B42" s="380">
        <f t="shared" si="0"/>
        <v>1991</v>
      </c>
      <c r="C42" s="387">
        <v>58.9</v>
      </c>
      <c r="D42" s="388">
        <v>65.400000000000006</v>
      </c>
      <c r="E42" s="388">
        <v>74.5</v>
      </c>
      <c r="G42" s="380">
        <v>2013</v>
      </c>
      <c r="H42" s="380">
        <f t="shared" si="2"/>
        <v>2015</v>
      </c>
      <c r="I42" s="381">
        <v>12.901999999999999</v>
      </c>
      <c r="N42" s="396"/>
      <c r="O42" s="384"/>
      <c r="P42" s="390">
        <v>4</v>
      </c>
      <c r="Q42" s="385">
        <v>2E-3</v>
      </c>
      <c r="R42" s="391"/>
    </row>
    <row r="43" spans="1:18">
      <c r="A43" s="380">
        <v>1990</v>
      </c>
      <c r="B43" s="380">
        <f t="shared" ref="B43:B76" si="3">+A43+2</f>
        <v>1992</v>
      </c>
      <c r="C43" s="387">
        <v>62.7</v>
      </c>
      <c r="D43" s="388">
        <v>69.599999999999994</v>
      </c>
      <c r="E43" s="388">
        <v>79.3</v>
      </c>
      <c r="G43" s="380">
        <v>2014</v>
      </c>
      <c r="H43" s="380">
        <f t="shared" si="2"/>
        <v>2016</v>
      </c>
      <c r="I43" s="381">
        <v>13.124000000000001</v>
      </c>
      <c r="N43" s="396"/>
      <c r="O43" s="384"/>
      <c r="P43" s="390">
        <v>5</v>
      </c>
      <c r="Q43" s="385">
        <v>3.0000000000000001E-3</v>
      </c>
      <c r="R43" s="391"/>
    </row>
    <row r="44" spans="1:18">
      <c r="A44" s="380">
        <v>1991</v>
      </c>
      <c r="B44" s="380">
        <f t="shared" si="3"/>
        <v>1993</v>
      </c>
      <c r="C44" s="387">
        <v>67</v>
      </c>
      <c r="D44" s="388">
        <v>74.5</v>
      </c>
      <c r="E44" s="388">
        <v>84.8</v>
      </c>
      <c r="G44" s="380">
        <v>2015</v>
      </c>
      <c r="H44" s="380">
        <f t="shared" si="2"/>
        <v>2017</v>
      </c>
      <c r="I44" s="381">
        <v>13.324</v>
      </c>
      <c r="N44" s="396"/>
      <c r="O44" s="384"/>
      <c r="P44" s="390">
        <v>6</v>
      </c>
      <c r="Q44" s="385">
        <v>2E-3</v>
      </c>
      <c r="R44" s="391"/>
    </row>
    <row r="45" spans="1:18">
      <c r="A45" s="380">
        <v>1992</v>
      </c>
      <c r="B45" s="380">
        <f t="shared" si="3"/>
        <v>1994</v>
      </c>
      <c r="C45" s="387">
        <v>71.3</v>
      </c>
      <c r="D45" s="388">
        <v>79.2</v>
      </c>
      <c r="E45" s="388">
        <v>90.3</v>
      </c>
      <c r="G45" s="380">
        <v>2016</v>
      </c>
      <c r="H45" s="380">
        <f>+G45+2</f>
        <v>2018</v>
      </c>
      <c r="I45" s="381">
        <v>13.597</v>
      </c>
      <c r="N45" s="396"/>
      <c r="O45" s="384"/>
      <c r="P45" s="390">
        <v>7</v>
      </c>
      <c r="Q45" s="385">
        <v>4.0000000000000001E-3</v>
      </c>
      <c r="R45" s="391"/>
    </row>
    <row r="46" spans="1:18" ht="13.5" thickBot="1">
      <c r="A46" s="380">
        <v>1993</v>
      </c>
      <c r="B46" s="380">
        <f t="shared" si="3"/>
        <v>1995</v>
      </c>
      <c r="C46" s="387">
        <v>74.900000000000006</v>
      </c>
      <c r="D46" s="388">
        <v>83.1</v>
      </c>
      <c r="E46" s="388">
        <v>94.7</v>
      </c>
      <c r="G46" s="380">
        <v>2017</v>
      </c>
      <c r="H46" s="380">
        <f>+G46+2</f>
        <v>2019</v>
      </c>
      <c r="I46" s="381">
        <v>14.023999999999999</v>
      </c>
      <c r="N46" s="396"/>
      <c r="O46" s="384">
        <v>2017</v>
      </c>
      <c r="P46" s="384">
        <v>8</v>
      </c>
      <c r="Q46" s="385">
        <v>3.0000000000000001E-3</v>
      </c>
      <c r="R46" s="386">
        <f>IF(Q46&lt;&gt;0,IF(SUM(Q10:Q46)/60&gt;4%,4%,SUM(Q10:Q46)/60),0)</f>
        <v>2.1000000000000007E-3</v>
      </c>
    </row>
    <row r="47" spans="1:18">
      <c r="A47" s="380">
        <v>1994</v>
      </c>
      <c r="B47" s="380">
        <f t="shared" si="3"/>
        <v>1996</v>
      </c>
      <c r="C47" s="387">
        <v>76.7</v>
      </c>
      <c r="D47" s="388">
        <v>85.1</v>
      </c>
      <c r="E47" s="388">
        <v>97</v>
      </c>
      <c r="G47" s="380">
        <v>2018</v>
      </c>
      <c r="H47" s="380">
        <v>2020</v>
      </c>
      <c r="I47" s="381">
        <v>14.64</v>
      </c>
      <c r="N47" s="396"/>
      <c r="O47" s="384"/>
      <c r="P47" s="390">
        <v>9</v>
      </c>
      <c r="Q47" s="385">
        <v>3.0000000000000001E-3</v>
      </c>
      <c r="R47" s="391"/>
    </row>
    <row r="48" spans="1:18">
      <c r="A48" s="380">
        <v>1995</v>
      </c>
      <c r="B48" s="380">
        <f t="shared" si="3"/>
        <v>1997</v>
      </c>
      <c r="C48" s="387">
        <v>78.400000000000006</v>
      </c>
      <c r="D48" s="388">
        <v>87.1</v>
      </c>
      <c r="E48" s="388">
        <v>99.2</v>
      </c>
      <c r="G48" s="380">
        <v>2019</v>
      </c>
      <c r="H48" s="380">
        <v>2021</v>
      </c>
      <c r="I48" s="381">
        <v>15.273</v>
      </c>
      <c r="N48" s="396"/>
      <c r="O48" s="384"/>
      <c r="P48" s="390">
        <v>10</v>
      </c>
      <c r="Q48" s="385">
        <v>3.0000000000000001E-3</v>
      </c>
      <c r="R48" s="391"/>
    </row>
    <row r="49" spans="1:18">
      <c r="A49" s="380">
        <v>1996</v>
      </c>
      <c r="B49" s="380">
        <f t="shared" si="3"/>
        <v>1998</v>
      </c>
      <c r="C49" s="387">
        <v>78.3</v>
      </c>
      <c r="D49" s="388">
        <v>86.9</v>
      </c>
      <c r="E49" s="388">
        <v>99</v>
      </c>
      <c r="G49" s="380">
        <v>2020</v>
      </c>
      <c r="H49" s="380">
        <v>2022</v>
      </c>
      <c r="I49" s="381">
        <v>15.51</v>
      </c>
      <c r="N49" s="396"/>
      <c r="O49" s="384"/>
      <c r="P49" s="390">
        <v>11</v>
      </c>
      <c r="Q49" s="385">
        <v>3.0000000000000001E-3</v>
      </c>
      <c r="R49" s="391"/>
    </row>
    <row r="50" spans="1:18">
      <c r="A50" s="380">
        <v>1997</v>
      </c>
      <c r="B50" s="380">
        <f t="shared" si="3"/>
        <v>1999</v>
      </c>
      <c r="C50" s="387">
        <v>77.7</v>
      </c>
      <c r="D50" s="388">
        <v>86.3</v>
      </c>
      <c r="E50" s="388">
        <v>98.3</v>
      </c>
      <c r="G50" s="380">
        <v>2021</v>
      </c>
      <c r="H50" s="380">
        <v>2023</v>
      </c>
      <c r="I50" s="381">
        <v>16.919</v>
      </c>
      <c r="N50" s="396"/>
      <c r="O50" s="384"/>
      <c r="P50" s="390">
        <v>12</v>
      </c>
      <c r="Q50" s="385">
        <v>3.0000000000000001E-3</v>
      </c>
      <c r="R50" s="391"/>
    </row>
    <row r="51" spans="1:18">
      <c r="A51" s="380">
        <v>1998</v>
      </c>
      <c r="B51" s="380">
        <f t="shared" si="3"/>
        <v>2000</v>
      </c>
      <c r="C51" s="387">
        <v>77.400000000000006</v>
      </c>
      <c r="D51" s="388">
        <v>86</v>
      </c>
      <c r="E51" s="388">
        <v>97.9</v>
      </c>
      <c r="G51" s="380">
        <v>2022</v>
      </c>
      <c r="H51" s="380">
        <v>2024</v>
      </c>
      <c r="I51" s="381">
        <v>19.687000000000001</v>
      </c>
      <c r="N51" s="396"/>
      <c r="O51" s="384"/>
      <c r="P51" s="390">
        <v>1</v>
      </c>
      <c r="Q51" s="385">
        <v>5.0000000000000001E-3</v>
      </c>
      <c r="R51" s="391"/>
    </row>
    <row r="52" spans="1:18" ht="13.15" customHeight="1">
      <c r="A52" s="380">
        <v>1999</v>
      </c>
      <c r="B52" s="380">
        <f t="shared" si="3"/>
        <v>2001</v>
      </c>
      <c r="C52" s="387">
        <v>77.2</v>
      </c>
      <c r="D52" s="388">
        <v>85.7</v>
      </c>
      <c r="E52" s="388">
        <v>97.6</v>
      </c>
      <c r="G52" s="380">
        <v>2023</v>
      </c>
      <c r="H52" s="380">
        <v>2025</v>
      </c>
      <c r="I52" s="381">
        <v>19.687000000000001</v>
      </c>
      <c r="N52" s="396"/>
      <c r="O52" s="384"/>
      <c r="P52" s="390">
        <v>2</v>
      </c>
      <c r="Q52" s="385">
        <v>6.0000000000000001E-3</v>
      </c>
      <c r="R52" s="391"/>
    </row>
    <row r="53" spans="1:18">
      <c r="A53" s="380">
        <v>2000</v>
      </c>
      <c r="B53" s="380">
        <f t="shared" si="3"/>
        <v>2002</v>
      </c>
      <c r="C53" s="387">
        <v>77.400000000000006</v>
      </c>
      <c r="D53" s="388">
        <v>85.9</v>
      </c>
      <c r="E53" s="388">
        <v>97.9</v>
      </c>
      <c r="G53" s="398"/>
      <c r="H53" s="398"/>
      <c r="I53" s="399"/>
      <c r="N53" s="396"/>
      <c r="O53" s="384"/>
      <c r="P53" s="390">
        <v>3</v>
      </c>
      <c r="Q53" s="385">
        <v>5.0000000000000001E-3</v>
      </c>
      <c r="R53" s="391"/>
    </row>
    <row r="54" spans="1:18">
      <c r="A54" s="380">
        <v>2001</v>
      </c>
      <c r="B54" s="380">
        <f t="shared" si="3"/>
        <v>2003</v>
      </c>
      <c r="C54" s="387">
        <v>77.400000000000006</v>
      </c>
      <c r="D54" s="388">
        <v>85.9</v>
      </c>
      <c r="E54" s="388">
        <v>97.8</v>
      </c>
      <c r="G54" s="400" t="s">
        <v>368</v>
      </c>
      <c r="N54" s="396"/>
      <c r="O54" s="384"/>
      <c r="P54" s="390">
        <v>4</v>
      </c>
      <c r="Q54" s="385">
        <v>5.0000000000000001E-3</v>
      </c>
      <c r="R54" s="391"/>
    </row>
    <row r="55" spans="1:18">
      <c r="A55" s="380">
        <v>2002</v>
      </c>
      <c r="B55" s="380">
        <f t="shared" si="3"/>
        <v>2004</v>
      </c>
      <c r="C55" s="387">
        <v>77.400000000000006</v>
      </c>
      <c r="D55" s="388">
        <v>85.9</v>
      </c>
      <c r="E55" s="388">
        <v>97.8</v>
      </c>
      <c r="G55" s="1446" t="s">
        <v>369</v>
      </c>
      <c r="H55" s="1446"/>
      <c r="I55" s="1446"/>
      <c r="N55" s="396"/>
      <c r="O55" s="384"/>
      <c r="P55" s="390">
        <v>5</v>
      </c>
      <c r="Q55" s="385">
        <v>5.0000000000000001E-3</v>
      </c>
      <c r="R55" s="391"/>
    </row>
    <row r="56" spans="1:18">
      <c r="A56" s="380">
        <v>2003</v>
      </c>
      <c r="B56" s="380">
        <f t="shared" si="3"/>
        <v>2005</v>
      </c>
      <c r="C56" s="387">
        <v>77.400000000000006</v>
      </c>
      <c r="D56" s="388">
        <v>85.9</v>
      </c>
      <c r="E56" s="388">
        <v>97.8</v>
      </c>
      <c r="G56" s="1446"/>
      <c r="H56" s="1446"/>
      <c r="I56" s="1446"/>
      <c r="N56" s="396"/>
      <c r="O56" s="384"/>
      <c r="P56" s="390">
        <v>6</v>
      </c>
      <c r="Q56" s="385">
        <v>4.0000000000000001E-3</v>
      </c>
      <c r="R56" s="391"/>
    </row>
    <row r="57" spans="1:18">
      <c r="A57" s="380">
        <v>2004</v>
      </c>
      <c r="B57" s="380">
        <f t="shared" si="3"/>
        <v>2006</v>
      </c>
      <c r="C57" s="387">
        <v>78.3</v>
      </c>
      <c r="D57" s="388">
        <v>87</v>
      </c>
      <c r="E57" s="388">
        <v>99.1</v>
      </c>
      <c r="G57" s="1446"/>
      <c r="H57" s="1446"/>
      <c r="I57" s="1446"/>
      <c r="N57" s="396"/>
      <c r="O57" s="384"/>
      <c r="P57" s="390">
        <v>7</v>
      </c>
      <c r="Q57" s="385">
        <v>3.0000000000000001E-3</v>
      </c>
      <c r="R57" s="391"/>
    </row>
    <row r="58" spans="1:18" ht="13.5" thickBot="1">
      <c r="A58" s="380">
        <v>2005</v>
      </c>
      <c r="B58" s="380">
        <f t="shared" si="3"/>
        <v>2007</v>
      </c>
      <c r="C58" s="387">
        <v>79.099999999999994</v>
      </c>
      <c r="D58" s="388">
        <v>87.8</v>
      </c>
      <c r="E58" s="388">
        <v>100</v>
      </c>
      <c r="N58" s="396"/>
      <c r="O58" s="384">
        <v>2018</v>
      </c>
      <c r="P58" s="384">
        <v>8</v>
      </c>
      <c r="Q58" s="385">
        <v>3.0000000000000001E-3</v>
      </c>
      <c r="R58" s="386">
        <f>IF(Q58&lt;&gt;0,IF(SUM(Q10:Q58)/60&gt;4%,4%,SUM(Q10:Q58)/60),0)</f>
        <v>2.9000000000000015E-3</v>
      </c>
    </row>
    <row r="59" spans="1:18">
      <c r="A59" s="380">
        <v>2006</v>
      </c>
      <c r="B59" s="380">
        <f t="shared" si="3"/>
        <v>2008</v>
      </c>
      <c r="C59" s="387">
        <v>80.599999999999994</v>
      </c>
      <c r="D59" s="388">
        <v>89.5</v>
      </c>
      <c r="E59" s="388">
        <v>101.9</v>
      </c>
      <c r="N59" s="396"/>
      <c r="O59" s="384"/>
      <c r="P59" s="390">
        <v>9</v>
      </c>
      <c r="Q59" s="385">
        <v>4.0000000000000001E-3</v>
      </c>
      <c r="R59" s="391"/>
    </row>
    <row r="60" spans="1:18">
      <c r="A60" s="380">
        <v>2007</v>
      </c>
      <c r="B60" s="380">
        <f t="shared" si="3"/>
        <v>2009</v>
      </c>
      <c r="C60" s="387">
        <v>85.9</v>
      </c>
      <c r="D60" s="388">
        <v>95.4</v>
      </c>
      <c r="E60" s="388">
        <v>108.7</v>
      </c>
      <c r="N60" s="396"/>
      <c r="O60" s="384"/>
      <c r="P60" s="390">
        <v>10</v>
      </c>
      <c r="Q60" s="385">
        <v>5.0000000000000001E-3</v>
      </c>
      <c r="R60" s="391"/>
    </row>
    <row r="61" spans="1:18">
      <c r="A61" s="380">
        <v>2008</v>
      </c>
      <c r="B61" s="380">
        <f t="shared" si="3"/>
        <v>2010</v>
      </c>
      <c r="C61" s="387">
        <v>88.4</v>
      </c>
      <c r="D61" s="388">
        <v>98.2</v>
      </c>
      <c r="E61" s="388">
        <v>111.8</v>
      </c>
      <c r="N61" s="396"/>
      <c r="O61" s="384"/>
      <c r="P61" s="390">
        <v>11</v>
      </c>
      <c r="Q61" s="385">
        <v>4.0000000000000001E-3</v>
      </c>
      <c r="R61" s="391"/>
    </row>
    <row r="62" spans="1:18">
      <c r="A62" s="380">
        <v>2009</v>
      </c>
      <c r="B62" s="380">
        <f t="shared" si="3"/>
        <v>2011</v>
      </c>
      <c r="C62" s="387">
        <v>89.2</v>
      </c>
      <c r="D62" s="388">
        <v>99</v>
      </c>
      <c r="E62" s="388">
        <v>112.8</v>
      </c>
      <c r="N62" s="396"/>
      <c r="O62" s="384"/>
      <c r="P62" s="390">
        <v>12</v>
      </c>
      <c r="Q62" s="385">
        <v>3.0000000000000001E-3</v>
      </c>
      <c r="R62" s="391"/>
    </row>
    <row r="63" spans="1:18">
      <c r="A63" s="380">
        <v>2010</v>
      </c>
      <c r="B63" s="380">
        <f t="shared" si="3"/>
        <v>2012</v>
      </c>
      <c r="C63" s="387">
        <v>90.1</v>
      </c>
      <c r="D63" s="388">
        <v>100</v>
      </c>
      <c r="E63" s="388">
        <v>113.9</v>
      </c>
      <c r="N63" s="396"/>
      <c r="O63" s="384"/>
      <c r="P63" s="390">
        <v>1</v>
      </c>
      <c r="Q63" s="385">
        <v>3.0000000000000001E-3</v>
      </c>
      <c r="R63" s="391"/>
    </row>
    <row r="64" spans="1:18">
      <c r="A64" s="380">
        <v>2011</v>
      </c>
      <c r="B64" s="380">
        <f t="shared" si="3"/>
        <v>2013</v>
      </c>
      <c r="C64" s="387">
        <v>92.5</v>
      </c>
      <c r="D64" s="388">
        <v>102.8</v>
      </c>
      <c r="E64" s="388">
        <v>117</v>
      </c>
      <c r="N64" s="396"/>
      <c r="O64" s="384"/>
      <c r="P64" s="390">
        <v>2</v>
      </c>
      <c r="Q64" s="385">
        <v>2E-3</v>
      </c>
      <c r="R64" s="391"/>
    </row>
    <row r="65" spans="1:18">
      <c r="A65" s="380">
        <v>2012</v>
      </c>
      <c r="B65" s="380">
        <f t="shared" si="3"/>
        <v>2014</v>
      </c>
      <c r="C65" s="387">
        <v>94.9</v>
      </c>
      <c r="D65" s="388">
        <v>105.4</v>
      </c>
      <c r="E65" s="388">
        <v>120.1</v>
      </c>
      <c r="N65" s="396"/>
      <c r="O65" s="384"/>
      <c r="P65" s="390">
        <v>3</v>
      </c>
      <c r="Q65" s="385">
        <v>2E-3</v>
      </c>
      <c r="R65" s="391"/>
    </row>
    <row r="66" spans="1:18">
      <c r="A66" s="380">
        <v>2013</v>
      </c>
      <c r="B66" s="380">
        <f t="shared" si="3"/>
        <v>2015</v>
      </c>
      <c r="C66" s="387">
        <v>96.8</v>
      </c>
      <c r="D66" s="388">
        <v>107.5</v>
      </c>
      <c r="E66" s="388">
        <v>0</v>
      </c>
      <c r="N66" s="396"/>
      <c r="O66" s="384"/>
      <c r="P66" s="390">
        <v>4</v>
      </c>
      <c r="Q66" s="385">
        <v>1E-3</v>
      </c>
      <c r="R66" s="391"/>
    </row>
    <row r="67" spans="1:18">
      <c r="A67" s="380">
        <v>2014</v>
      </c>
      <c r="B67" s="380">
        <f t="shared" si="3"/>
        <v>2016</v>
      </c>
      <c r="C67" s="387">
        <v>98.5</v>
      </c>
      <c r="D67" s="388">
        <v>109.4</v>
      </c>
      <c r="E67" s="388">
        <f>+E66</f>
        <v>0</v>
      </c>
      <c r="N67" s="396"/>
      <c r="O67" s="384"/>
      <c r="P67" s="390">
        <v>5</v>
      </c>
      <c r="Q67" s="385">
        <v>1E-3</v>
      </c>
      <c r="R67" s="391"/>
    </row>
    <row r="68" spans="1:18">
      <c r="A68" s="380">
        <v>2015</v>
      </c>
      <c r="B68" s="380">
        <f t="shared" si="3"/>
        <v>2017</v>
      </c>
      <c r="C68" s="387">
        <v>100</v>
      </c>
      <c r="D68" s="388">
        <v>111.1</v>
      </c>
      <c r="E68" s="388">
        <f>+E67</f>
        <v>0</v>
      </c>
      <c r="N68" s="396"/>
      <c r="O68" s="384"/>
      <c r="P68" s="390">
        <v>6</v>
      </c>
      <c r="Q68" s="385">
        <v>-1E-3</v>
      </c>
      <c r="R68" s="391"/>
    </row>
    <row r="69" spans="1:18">
      <c r="A69" s="380">
        <v>2016</v>
      </c>
      <c r="B69" s="380">
        <f t="shared" si="3"/>
        <v>2018</v>
      </c>
      <c r="C69" s="387">
        <v>102.1</v>
      </c>
      <c r="D69" s="388">
        <v>113.4</v>
      </c>
      <c r="E69" s="388">
        <f>+E68</f>
        <v>0</v>
      </c>
      <c r="N69" s="396"/>
      <c r="O69" s="384"/>
      <c r="P69" s="390">
        <v>7</v>
      </c>
      <c r="Q69" s="385">
        <v>-2E-3</v>
      </c>
      <c r="R69" s="391"/>
    </row>
    <row r="70" spans="1:18">
      <c r="A70" s="380">
        <v>2017</v>
      </c>
      <c r="B70" s="380">
        <f t="shared" si="3"/>
        <v>2019</v>
      </c>
      <c r="C70" s="387">
        <v>105.3</v>
      </c>
      <c r="D70" s="388">
        <v>116.8</v>
      </c>
      <c r="E70" s="388">
        <f>+E69</f>
        <v>0</v>
      </c>
      <c r="N70" s="396"/>
      <c r="O70" s="401">
        <v>2019</v>
      </c>
      <c r="P70" s="401">
        <v>8</v>
      </c>
      <c r="Q70" s="402">
        <v>-4.0000000000000001E-3</v>
      </c>
      <c r="R70" s="403">
        <f>IF(Q70&lt;&gt;0,IF(SUM(Q11:Q70)/60&gt;4%,4%,SUM(Q11:Q70)/60),0)</f>
        <v>3.0500000000000019E-3</v>
      </c>
    </row>
    <row r="71" spans="1:18">
      <c r="A71" s="380">
        <v>2018</v>
      </c>
      <c r="B71" s="380">
        <f t="shared" si="3"/>
        <v>2020</v>
      </c>
      <c r="C71" s="387">
        <v>109.9</v>
      </c>
      <c r="D71" s="388">
        <v>0</v>
      </c>
      <c r="E71" s="388">
        <f>+E70</f>
        <v>0</v>
      </c>
      <c r="N71" s="396"/>
      <c r="O71" s="384"/>
      <c r="P71" s="404">
        <v>9</v>
      </c>
      <c r="Q71" s="385">
        <v>-4.0000000000000001E-3</v>
      </c>
      <c r="R71" s="405"/>
    </row>
    <row r="72" spans="1:18">
      <c r="A72" s="380">
        <v>2019</v>
      </c>
      <c r="B72" s="380">
        <f t="shared" si="3"/>
        <v>2021</v>
      </c>
      <c r="C72" s="387">
        <v>114.6</v>
      </c>
      <c r="D72" s="388">
        <v>0</v>
      </c>
      <c r="E72" s="388">
        <f t="shared" ref="E72:E76" si="4">+E71</f>
        <v>0</v>
      </c>
      <c r="N72" s="396"/>
      <c r="O72" s="384"/>
      <c r="P72" s="404">
        <v>10</v>
      </c>
      <c r="Q72" s="385">
        <v>-2E-3</v>
      </c>
      <c r="R72" s="405"/>
    </row>
    <row r="73" spans="1:18">
      <c r="A73" s="380">
        <v>2020</v>
      </c>
      <c r="B73" s="380">
        <f t="shared" si="3"/>
        <v>2022</v>
      </c>
      <c r="C73" s="387">
        <v>116.4</v>
      </c>
      <c r="D73" s="388">
        <v>0</v>
      </c>
      <c r="E73" s="388">
        <f t="shared" si="4"/>
        <v>0</v>
      </c>
      <c r="N73" s="396"/>
      <c r="O73" s="384"/>
      <c r="P73" s="404">
        <v>11</v>
      </c>
      <c r="Q73" s="385">
        <v>-1E-3</v>
      </c>
      <c r="R73" s="405"/>
    </row>
    <row r="74" spans="1:18">
      <c r="A74" s="380">
        <v>2021</v>
      </c>
      <c r="B74" s="380">
        <f t="shared" si="3"/>
        <v>2023</v>
      </c>
      <c r="C74" s="387">
        <v>127</v>
      </c>
      <c r="D74" s="388">
        <v>0</v>
      </c>
      <c r="E74" s="388">
        <f t="shared" si="4"/>
        <v>0</v>
      </c>
      <c r="N74" s="396"/>
      <c r="O74" s="384"/>
      <c r="P74" s="404">
        <v>12</v>
      </c>
      <c r="Q74" s="385">
        <v>-1E-3</v>
      </c>
      <c r="R74" s="405"/>
    </row>
    <row r="75" spans="1:18">
      <c r="A75" s="380">
        <v>2022</v>
      </c>
      <c r="B75" s="380">
        <f t="shared" si="3"/>
        <v>2024</v>
      </c>
      <c r="C75" s="387">
        <v>147.80000000000001</v>
      </c>
      <c r="D75" s="388">
        <v>0</v>
      </c>
      <c r="E75" s="388">
        <f t="shared" si="4"/>
        <v>0</v>
      </c>
      <c r="N75" s="396"/>
      <c r="O75" s="384"/>
      <c r="P75" s="404">
        <v>1</v>
      </c>
      <c r="Q75" s="385">
        <v>-1E-3</v>
      </c>
      <c r="R75" s="405"/>
    </row>
    <row r="76" spans="1:18" ht="14.45" customHeight="1">
      <c r="A76" s="380">
        <v>2023</v>
      </c>
      <c r="B76" s="380">
        <f t="shared" si="3"/>
        <v>2025</v>
      </c>
      <c r="C76" s="387">
        <v>147.80000000000001</v>
      </c>
      <c r="D76" s="388">
        <v>0</v>
      </c>
      <c r="E76" s="388">
        <f t="shared" si="4"/>
        <v>0</v>
      </c>
      <c r="N76" s="396"/>
      <c r="O76" s="384"/>
      <c r="P76" s="404">
        <v>2</v>
      </c>
      <c r="Q76" s="385">
        <v>-2E-3</v>
      </c>
      <c r="R76" s="405"/>
    </row>
    <row r="77" spans="1:18" ht="13.9" customHeight="1">
      <c r="A77" s="362"/>
      <c r="B77" s="362"/>
      <c r="C77" s="406"/>
      <c r="N77" s="396"/>
      <c r="O77" s="384"/>
      <c r="P77" s="404">
        <v>3</v>
      </c>
      <c r="Q77" s="385">
        <v>-2E-3</v>
      </c>
      <c r="R77" s="405"/>
    </row>
    <row r="78" spans="1:18">
      <c r="A78" s="407"/>
      <c r="B78" s="1439"/>
      <c r="C78" s="1439"/>
      <c r="D78" s="1439"/>
      <c r="E78" s="1439"/>
      <c r="N78" s="396"/>
      <c r="O78" s="384"/>
      <c r="P78" s="404">
        <v>4</v>
      </c>
      <c r="Q78" s="385">
        <v>-1E-3</v>
      </c>
      <c r="R78" s="405"/>
    </row>
    <row r="79" spans="1:18">
      <c r="A79" s="362" t="s">
        <v>370</v>
      </c>
      <c r="B79" s="1447" t="s">
        <v>369</v>
      </c>
      <c r="C79" s="1447"/>
      <c r="D79" s="1447"/>
      <c r="E79" s="1447"/>
      <c r="N79" s="396"/>
      <c r="O79" s="384"/>
      <c r="P79" s="404">
        <v>5</v>
      </c>
      <c r="Q79" s="385">
        <v>-1E-3</v>
      </c>
      <c r="R79" s="405"/>
    </row>
    <row r="80" spans="1:18">
      <c r="A80" s="362"/>
      <c r="B80" s="1447"/>
      <c r="C80" s="1447"/>
      <c r="D80" s="1447"/>
      <c r="E80" s="1447"/>
      <c r="G80" s="408"/>
      <c r="N80" s="396"/>
      <c r="O80" s="384"/>
      <c r="P80" s="404">
        <v>6</v>
      </c>
      <c r="Q80" s="385">
        <v>-1E-3</v>
      </c>
      <c r="R80" s="405"/>
    </row>
    <row r="81" spans="1:18">
      <c r="A81" s="362"/>
      <c r="B81" s="1016"/>
      <c r="C81" s="1016"/>
      <c r="D81" s="1016"/>
      <c r="E81" s="1016"/>
      <c r="N81" s="396"/>
      <c r="O81" s="384"/>
      <c r="P81" s="404">
        <v>7</v>
      </c>
      <c r="Q81" s="385">
        <v>-2E-3</v>
      </c>
      <c r="R81" s="405"/>
    </row>
    <row r="82" spans="1:18" ht="15">
      <c r="A82" s="409" t="s">
        <v>371</v>
      </c>
      <c r="B82" s="362"/>
      <c r="C82" s="406"/>
      <c r="N82" s="396"/>
      <c r="O82" s="384">
        <v>2020</v>
      </c>
      <c r="P82" s="384">
        <v>8</v>
      </c>
      <c r="Q82" s="385">
        <v>-2E-3</v>
      </c>
      <c r="R82" s="403">
        <f>IF(Q82&lt;&gt;0,IF(SUM(Q23:Q82)/60&gt;4%,4%,SUM(Q23:Q82)/60),0)</f>
        <v>1.6666666666666676E-3</v>
      </c>
    </row>
    <row r="83" spans="1:18">
      <c r="N83" s="396"/>
      <c r="O83" s="384"/>
      <c r="P83" s="404">
        <v>9</v>
      </c>
      <c r="Q83" s="385">
        <v>-2E-3</v>
      </c>
      <c r="R83" s="405"/>
    </row>
    <row r="84" spans="1:18">
      <c r="N84" s="396"/>
      <c r="O84" s="384"/>
      <c r="P84" s="404">
        <v>10</v>
      </c>
      <c r="Q84" s="385">
        <v>-3.0000000000000001E-3</v>
      </c>
      <c r="R84" s="405"/>
    </row>
    <row r="85" spans="1:18">
      <c r="N85" s="396"/>
      <c r="O85" s="384"/>
      <c r="P85" s="404">
        <v>11</v>
      </c>
      <c r="Q85" s="385">
        <v>-3.0000000000000001E-3</v>
      </c>
      <c r="R85" s="405"/>
    </row>
    <row r="86" spans="1:18">
      <c r="N86" s="396"/>
      <c r="O86" s="384"/>
      <c r="P86" s="404">
        <v>12</v>
      </c>
      <c r="Q86" s="385">
        <v>-3.0000000000000001E-3</v>
      </c>
      <c r="R86" s="405"/>
    </row>
    <row r="87" spans="1:18">
      <c r="N87" s="396"/>
      <c r="O87" s="384"/>
      <c r="P87" s="404">
        <v>1</v>
      </c>
      <c r="Q87" s="385">
        <v>-3.0000000000000001E-3</v>
      </c>
      <c r="R87" s="405"/>
    </row>
    <row r="88" spans="1:18">
      <c r="N88" s="396"/>
      <c r="O88" s="384"/>
      <c r="P88" s="404">
        <v>2</v>
      </c>
      <c r="Q88" s="385">
        <v>-2E-3</v>
      </c>
      <c r="R88" s="405"/>
    </row>
    <row r="89" spans="1:18">
      <c r="N89" s="396"/>
      <c r="O89" s="384"/>
      <c r="P89" s="404">
        <v>3</v>
      </c>
      <c r="Q89" s="385">
        <v>-1E-3</v>
      </c>
      <c r="R89" s="405"/>
    </row>
    <row r="90" spans="1:18">
      <c r="N90" s="396"/>
      <c r="O90" s="384"/>
      <c r="P90" s="404">
        <v>4</v>
      </c>
      <c r="Q90" s="385">
        <v>-1E-3</v>
      </c>
      <c r="R90" s="405"/>
    </row>
    <row r="91" spans="1:18">
      <c r="N91" s="396"/>
      <c r="O91" s="384"/>
      <c r="P91" s="404">
        <v>5</v>
      </c>
      <c r="Q91" s="385">
        <v>0</v>
      </c>
      <c r="R91" s="405"/>
    </row>
    <row r="92" spans="1:18">
      <c r="N92" s="396"/>
      <c r="O92" s="384"/>
      <c r="P92" s="404">
        <v>6</v>
      </c>
      <c r="Q92" s="385">
        <v>0</v>
      </c>
      <c r="R92" s="405"/>
    </row>
    <row r="93" spans="1:18">
      <c r="N93" s="396"/>
      <c r="O93" s="384"/>
      <c r="P93" s="404">
        <v>7</v>
      </c>
      <c r="Q93" s="385">
        <v>-2E-3</v>
      </c>
      <c r="R93" s="405"/>
    </row>
    <row r="94" spans="1:18">
      <c r="N94" s="396"/>
      <c r="O94" s="384">
        <v>2021</v>
      </c>
      <c r="P94" s="384">
        <v>8</v>
      </c>
      <c r="Q94" s="385">
        <v>-3.0000000000000001E-3</v>
      </c>
      <c r="R94" s="410">
        <f>IF(Q94&lt;&gt;0,IF(SUM(Q35:Q94)/60&gt;4%,4%,SUM(Q35:Q94)/60),0)</f>
        <v>7.8333333333333282E-4</v>
      </c>
    </row>
    <row r="95" spans="1:18">
      <c r="N95" s="396"/>
      <c r="O95" s="384"/>
      <c r="P95" s="404">
        <v>9</v>
      </c>
      <c r="Q95" s="385">
        <v>-1E-3</v>
      </c>
      <c r="R95" s="405"/>
    </row>
    <row r="96" spans="1:18">
      <c r="O96" s="384"/>
      <c r="P96" s="404">
        <v>10</v>
      </c>
      <c r="Q96" s="385">
        <v>0</v>
      </c>
      <c r="R96" s="405"/>
    </row>
    <row r="97" spans="15:18">
      <c r="O97" s="384"/>
      <c r="P97" s="404">
        <v>11</v>
      </c>
      <c r="Q97" s="385">
        <v>-1E-3</v>
      </c>
      <c r="R97" s="405"/>
    </row>
    <row r="98" spans="15:18">
      <c r="O98" s="384"/>
      <c r="P98" s="404">
        <v>12</v>
      </c>
      <c r="Q98" s="385">
        <v>-1E-3</v>
      </c>
      <c r="R98" s="405"/>
    </row>
    <row r="99" spans="15:18">
      <c r="O99" s="384"/>
      <c r="P99" s="404">
        <v>1</v>
      </c>
      <c r="Q99" s="385">
        <v>1E-3</v>
      </c>
      <c r="R99" s="405"/>
    </row>
    <row r="100" spans="15:18">
      <c r="O100" s="384"/>
      <c r="P100" s="404">
        <v>2</v>
      </c>
      <c r="Q100" s="385">
        <v>4.3E-3</v>
      </c>
      <c r="R100" s="405"/>
    </row>
    <row r="101" spans="15:18">
      <c r="O101" s="384"/>
      <c r="P101" s="404">
        <v>3</v>
      </c>
      <c r="Q101" s="385">
        <v>6.0000000000000001E-3</v>
      </c>
      <c r="R101" s="405"/>
    </row>
    <row r="102" spans="15:18">
      <c r="O102" s="384"/>
      <c r="P102" s="404">
        <v>4</v>
      </c>
      <c r="Q102" s="385">
        <v>1.0800000000000001E-2</v>
      </c>
      <c r="R102" s="405"/>
    </row>
    <row r="103" spans="15:18">
      <c r="O103" s="384"/>
      <c r="P103" s="404">
        <v>5</v>
      </c>
      <c r="Q103" s="385">
        <v>1.3100000000000001E-2</v>
      </c>
      <c r="R103" s="405"/>
    </row>
    <row r="104" spans="15:18">
      <c r="O104" s="384"/>
      <c r="P104" s="404">
        <v>6</v>
      </c>
      <c r="Q104" s="385">
        <v>1.8599999999999998E-2</v>
      </c>
      <c r="R104" s="405"/>
    </row>
    <row r="105" spans="15:18">
      <c r="O105" s="384"/>
      <c r="P105" s="404">
        <v>7</v>
      </c>
      <c r="Q105" s="385">
        <v>1.54E-2</v>
      </c>
      <c r="R105" s="405"/>
    </row>
    <row r="106" spans="15:18">
      <c r="O106" s="384">
        <v>2022</v>
      </c>
      <c r="P106" s="384">
        <v>8</v>
      </c>
      <c r="Q106" s="385">
        <v>1.4800000000000001E-2</v>
      </c>
      <c r="R106" s="410">
        <f>IF(Q106&lt;&gt;0,IF(SUM(Q47:Q106)/60&gt;4%,4%,SUM(Q47:Q106)/60),0)</f>
        <v>1.733333333333333E-3</v>
      </c>
    </row>
    <row r="107" spans="15:18">
      <c r="O107" s="384"/>
      <c r="P107" s="404">
        <v>9</v>
      </c>
      <c r="Q107" s="385">
        <v>2.2599999999999999E-2</v>
      </c>
      <c r="R107" s="405"/>
    </row>
    <row r="108" spans="15:18">
      <c r="O108" s="384"/>
      <c r="P108" s="404">
        <v>10</v>
      </c>
      <c r="Q108" s="385">
        <v>2.69E-2</v>
      </c>
      <c r="R108" s="405"/>
    </row>
    <row r="109" spans="15:18">
      <c r="O109" s="384"/>
      <c r="P109" s="404">
        <v>11</v>
      </c>
      <c r="Q109" s="385">
        <v>2.5600000000000001E-2</v>
      </c>
      <c r="R109" s="405"/>
    </row>
    <row r="110" spans="15:18">
      <c r="O110" s="384"/>
      <c r="P110" s="404">
        <v>12</v>
      </c>
      <c r="Q110" s="385">
        <v>2.53E-2</v>
      </c>
      <c r="R110" s="405"/>
    </row>
    <row r="111" spans="15:18">
      <c r="O111" s="384"/>
      <c r="P111" s="404">
        <v>1</v>
      </c>
      <c r="Q111" s="385">
        <v>2.6499999999999999E-2</v>
      </c>
      <c r="R111" s="405"/>
    </row>
    <row r="112" spans="15:18">
      <c r="O112" s="384"/>
      <c r="P112" s="404">
        <v>2</v>
      </c>
      <c r="Q112" s="385">
        <v>2.8199999999999999E-2</v>
      </c>
      <c r="R112" s="405"/>
    </row>
    <row r="113" spans="15:18">
      <c r="O113" s="384"/>
      <c r="P113" s="404">
        <v>3</v>
      </c>
      <c r="Q113" s="385">
        <v>2.8899999999999999E-2</v>
      </c>
      <c r="R113" s="405"/>
    </row>
    <row r="114" spans="15:18">
      <c r="O114" s="384"/>
      <c r="P114" s="404">
        <v>4</v>
      </c>
      <c r="Q114" s="385">
        <v>2.8400000000000002E-2</v>
      </c>
      <c r="R114" s="405"/>
    </row>
    <row r="115" spans="15:18">
      <c r="O115" s="384"/>
      <c r="P115" s="404">
        <v>5</v>
      </c>
      <c r="Q115" s="385">
        <v>2.8199999999999999E-2</v>
      </c>
      <c r="R115" s="405"/>
    </row>
    <row r="116" spans="15:18">
      <c r="O116" s="384"/>
      <c r="P116" s="404">
        <v>6</v>
      </c>
      <c r="Q116" s="385">
        <v>2.8799999999999999E-2</v>
      </c>
      <c r="R116" s="405"/>
    </row>
    <row r="117" spans="15:18">
      <c r="O117" s="384"/>
      <c r="P117" s="404">
        <v>7</v>
      </c>
      <c r="Q117" s="385">
        <v>2.9700000000000001E-2</v>
      </c>
      <c r="R117" s="405"/>
    </row>
    <row r="118" spans="15:18">
      <c r="O118" s="384">
        <v>2023</v>
      </c>
      <c r="P118" s="384">
        <v>8</v>
      </c>
      <c r="Q118" s="385">
        <v>3.0099999999999998E-2</v>
      </c>
      <c r="R118" s="410">
        <f>IF(Q118&lt;&gt;0,IF(SUM(Q59:Q118)/60&gt;4%,4%,SUM(Q59:Q118)/60),0)</f>
        <v>6.4199999999999995E-3</v>
      </c>
    </row>
    <row r="119" spans="15:18">
      <c r="O119" s="390"/>
      <c r="P119" s="390">
        <v>9</v>
      </c>
      <c r="Q119" s="390"/>
      <c r="R119" s="390"/>
    </row>
    <row r="120" spans="15:18">
      <c r="O120" s="390"/>
      <c r="P120" s="390">
        <v>10</v>
      </c>
      <c r="Q120" s="390"/>
      <c r="R120" s="390"/>
    </row>
    <row r="121" spans="15:18">
      <c r="O121" s="390"/>
      <c r="P121" s="390">
        <v>11</v>
      </c>
      <c r="Q121" s="390"/>
      <c r="R121" s="390"/>
    </row>
    <row r="122" spans="15:18">
      <c r="O122" s="390"/>
      <c r="P122" s="390">
        <v>12</v>
      </c>
      <c r="Q122" s="390"/>
      <c r="R122" s="390"/>
    </row>
    <row r="123" spans="15:18">
      <c r="O123" s="390"/>
      <c r="P123" s="390">
        <v>1</v>
      </c>
      <c r="Q123" s="390"/>
      <c r="R123" s="390"/>
    </row>
    <row r="124" spans="15:18">
      <c r="O124" s="390"/>
      <c r="P124" s="390">
        <v>2</v>
      </c>
      <c r="Q124" s="390"/>
      <c r="R124" s="390"/>
    </row>
    <row r="125" spans="15:18">
      <c r="O125" s="390"/>
      <c r="P125" s="390">
        <v>3</v>
      </c>
      <c r="Q125" s="390"/>
      <c r="R125" s="390"/>
    </row>
    <row r="126" spans="15:18">
      <c r="O126" s="390"/>
      <c r="P126" s="390">
        <v>4</v>
      </c>
      <c r="Q126" s="390"/>
      <c r="R126" s="390"/>
    </row>
    <row r="127" spans="15:18">
      <c r="O127" s="390"/>
      <c r="P127" s="390">
        <v>5</v>
      </c>
      <c r="Q127" s="390"/>
      <c r="R127" s="390"/>
    </row>
    <row r="128" spans="15:18">
      <c r="O128" s="390"/>
      <c r="P128" s="390">
        <v>6</v>
      </c>
      <c r="Q128" s="390"/>
      <c r="R128" s="390"/>
    </row>
    <row r="129" spans="15:18">
      <c r="O129" s="390"/>
      <c r="P129" s="390">
        <v>7</v>
      </c>
      <c r="Q129" s="390"/>
      <c r="R129" s="390"/>
    </row>
    <row r="130" spans="15:18">
      <c r="O130" s="384">
        <v>2024</v>
      </c>
      <c r="P130" s="384">
        <v>8</v>
      </c>
      <c r="Q130" s="385"/>
      <c r="R130" s="410"/>
    </row>
  </sheetData>
  <sheetProtection algorithmName="SHA-512" hashValue="BXGQ9J7zEw8N03/Nboyooqb8zMqqyRha+3p7ntCq21U8Uj0oLipEahnFh1+CfmJfbkvT8fby7kstpXXO/+lc0A==" saltValue="S9z6NlV0dpYDW/kwaQ747Q==" spinCount="100000" sheet="1" objects="1" scenarios="1"/>
  <mergeCells count="10">
    <mergeCell ref="G3:I3"/>
    <mergeCell ref="K3:R3"/>
    <mergeCell ref="B5:E5"/>
    <mergeCell ref="K6:M8"/>
    <mergeCell ref="O6:R8"/>
    <mergeCell ref="B78:E78"/>
    <mergeCell ref="T9:W9"/>
    <mergeCell ref="T11:V11"/>
    <mergeCell ref="G55:I57"/>
    <mergeCell ref="B79:E80"/>
  </mergeCells>
  <hyperlinks>
    <hyperlink ref="B79" r:id="rId1" xr:uid="{6011C5D1-7671-475B-B645-9D41C80EFC9D}"/>
    <hyperlink ref="G55" r:id="rId2" xr:uid="{52DC074C-6DF2-4FF4-B284-C8B77B1DE462}"/>
  </hyperlinks>
  <pageMargins left="0.7" right="0.7" top="0.78740157499999996" bottom="0.78740157499999996" header="0.3" footer="0.3"/>
  <pageSetup paperSize="9" orientation="portrait"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dimension ref="A1:B2"/>
  <sheetViews>
    <sheetView workbookViewId="0"/>
  </sheetViews>
  <sheetFormatPr baseColWidth="10" defaultRowHeight="15"/>
  <sheetData>
    <row r="1" spans="1:2">
      <c r="A1" t="s">
        <v>36</v>
      </c>
      <c r="B1" t="s">
        <v>37</v>
      </c>
    </row>
    <row r="2" spans="1:2">
      <c r="A2" t="s">
        <v>38</v>
      </c>
      <c r="B2" t="s">
        <v>39</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6D00E-A2D5-4BAE-83DE-09D80DCE7326}">
  <sheetPr codeName="Tabelle1">
    <tabColor rgb="FFFFFF00"/>
  </sheetPr>
  <dimension ref="A1:I147"/>
  <sheetViews>
    <sheetView zoomScaleNormal="100" workbookViewId="0">
      <selection activeCell="A2" sqref="A2"/>
    </sheetView>
  </sheetViews>
  <sheetFormatPr baseColWidth="10" defaultRowHeight="15"/>
  <cols>
    <col min="1" max="1" width="31.85546875" style="99" customWidth="1"/>
    <col min="2" max="2" width="18.28515625" style="71" customWidth="1"/>
    <col min="3" max="3" width="19.7109375" style="71" customWidth="1"/>
    <col min="4" max="4" width="22.85546875" style="71" customWidth="1"/>
    <col min="5" max="5" width="9.5703125" style="71" customWidth="1"/>
    <col min="6" max="6" width="13" style="71" customWidth="1"/>
    <col min="7" max="7" width="16.28515625" style="71" customWidth="1"/>
    <col min="8" max="8" width="11.42578125" style="71" customWidth="1"/>
  </cols>
  <sheetData>
    <row r="1" spans="1:8" ht="15.75" thickBot="1">
      <c r="A1" s="995" t="s">
        <v>1127</v>
      </c>
      <c r="B1" s="99"/>
      <c r="C1" s="100" t="s">
        <v>263</v>
      </c>
    </row>
    <row r="2" spans="1:8" ht="57" customHeight="1" thickBot="1">
      <c r="A2" s="732" t="s">
        <v>816</v>
      </c>
      <c r="B2" s="1187" t="s">
        <v>789</v>
      </c>
      <c r="C2" s="1188"/>
      <c r="D2" s="1189"/>
      <c r="E2" s="101"/>
      <c r="F2" s="101"/>
      <c r="G2" s="101"/>
      <c r="H2" s="101"/>
    </row>
    <row r="3" spans="1:8">
      <c r="A3" s="478" t="s">
        <v>805</v>
      </c>
      <c r="B3" s="734">
        <v>2024</v>
      </c>
      <c r="C3" s="102"/>
      <c r="D3" s="103"/>
      <c r="E3" s="101"/>
      <c r="F3" s="101"/>
      <c r="G3" s="101"/>
      <c r="H3" s="101"/>
    </row>
    <row r="4" spans="1:8">
      <c r="A4" s="479" t="s">
        <v>264</v>
      </c>
      <c r="B4" s="1193"/>
      <c r="C4" s="1193"/>
      <c r="D4" s="1194"/>
      <c r="E4" s="101"/>
      <c r="F4" s="101"/>
      <c r="G4" s="101"/>
      <c r="H4" s="101"/>
    </row>
    <row r="5" spans="1:8">
      <c r="A5" s="480" t="s">
        <v>265</v>
      </c>
      <c r="B5" s="1195"/>
      <c r="C5" s="1196"/>
      <c r="D5" s="1197"/>
      <c r="E5" s="101"/>
      <c r="F5" s="101"/>
      <c r="G5" s="101"/>
      <c r="H5" s="101"/>
    </row>
    <row r="6" spans="1:8">
      <c r="A6" s="480" t="s">
        <v>266</v>
      </c>
      <c r="B6" s="1195"/>
      <c r="C6" s="1196"/>
      <c r="D6" s="1197"/>
      <c r="E6" s="101"/>
      <c r="F6" s="101"/>
      <c r="G6" s="101"/>
      <c r="H6" s="101"/>
    </row>
    <row r="7" spans="1:8">
      <c r="A7" s="480" t="s">
        <v>267</v>
      </c>
      <c r="B7" s="1195"/>
      <c r="C7" s="1196"/>
      <c r="D7" s="1197"/>
      <c r="E7" s="105"/>
      <c r="F7" s="101"/>
      <c r="G7" s="101"/>
      <c r="H7" s="101"/>
    </row>
    <row r="8" spans="1:8">
      <c r="A8" s="480" t="s">
        <v>268</v>
      </c>
      <c r="B8" s="1195"/>
      <c r="C8" s="1198"/>
      <c r="D8" s="106"/>
      <c r="E8" s="101"/>
      <c r="F8" s="101"/>
      <c r="G8" s="101"/>
      <c r="H8" s="101"/>
    </row>
    <row r="9" spans="1:8">
      <c r="A9" s="481" t="s">
        <v>269</v>
      </c>
      <c r="B9" s="1191"/>
      <c r="C9" s="1191"/>
      <c r="D9" s="1192"/>
      <c r="E9" s="105"/>
      <c r="F9" s="101"/>
      <c r="G9" s="101"/>
      <c r="H9" s="101"/>
    </row>
    <row r="10" spans="1:8" ht="15.75" thickBot="1">
      <c r="A10" s="482" t="s">
        <v>244</v>
      </c>
      <c r="B10" s="1199"/>
      <c r="C10" s="1200"/>
      <c r="D10" s="1201"/>
      <c r="E10" s="101"/>
      <c r="F10" s="101"/>
      <c r="G10" s="101"/>
      <c r="H10" s="101"/>
    </row>
    <row r="11" spans="1:8" ht="16.5" thickBot="1">
      <c r="A11" s="1206" t="s">
        <v>477</v>
      </c>
      <c r="B11" s="1207"/>
      <c r="C11" s="1207"/>
      <c r="D11" s="1207"/>
      <c r="E11"/>
      <c r="F11"/>
      <c r="G11"/>
      <c r="H11"/>
    </row>
    <row r="12" spans="1:8">
      <c r="A12" s="484" t="s">
        <v>265</v>
      </c>
      <c r="B12" s="1202"/>
      <c r="C12" s="1203"/>
      <c r="D12" s="1204"/>
      <c r="E12"/>
      <c r="F12"/>
      <c r="G12"/>
      <c r="H12"/>
    </row>
    <row r="13" spans="1:8">
      <c r="A13" s="480" t="s">
        <v>266</v>
      </c>
      <c r="B13" s="1205"/>
      <c r="C13" s="1196"/>
      <c r="D13" s="1197"/>
      <c r="E13"/>
      <c r="F13"/>
      <c r="G13"/>
      <c r="H13"/>
    </row>
    <row r="14" spans="1:8">
      <c r="A14" s="480" t="s">
        <v>267</v>
      </c>
      <c r="B14" s="1205"/>
      <c r="C14" s="1196"/>
      <c r="D14" s="1197"/>
      <c r="E14"/>
      <c r="F14"/>
      <c r="G14"/>
      <c r="H14"/>
    </row>
    <row r="15" spans="1:8">
      <c r="A15" s="480" t="s">
        <v>270</v>
      </c>
      <c r="B15" s="1205"/>
      <c r="C15" s="1198"/>
      <c r="D15" s="106"/>
      <c r="E15"/>
      <c r="F15"/>
      <c r="G15"/>
      <c r="H15"/>
    </row>
    <row r="16" spans="1:8">
      <c r="A16" s="485" t="s">
        <v>269</v>
      </c>
      <c r="B16" s="1190"/>
      <c r="C16" s="1191"/>
      <c r="D16" s="1192"/>
      <c r="E16"/>
      <c r="F16"/>
      <c r="G16"/>
      <c r="H16"/>
    </row>
    <row r="17" spans="1:9">
      <c r="A17" s="485" t="s">
        <v>271</v>
      </c>
      <c r="B17" s="1184"/>
      <c r="C17" s="1185"/>
      <c r="D17" s="1186"/>
      <c r="E17"/>
      <c r="F17"/>
      <c r="G17"/>
      <c r="H17"/>
    </row>
    <row r="18" spans="1:9" ht="15.75" thickBot="1">
      <c r="A18" s="486" t="s">
        <v>235</v>
      </c>
      <c r="B18" s="1210"/>
      <c r="C18" s="1211"/>
      <c r="D18" s="1212"/>
      <c r="E18"/>
      <c r="F18"/>
      <c r="G18"/>
      <c r="H18"/>
    </row>
    <row r="19" spans="1:9" ht="15.75" thickBot="1">
      <c r="A19" s="483"/>
      <c r="B19" s="1213"/>
      <c r="C19" s="1214"/>
      <c r="D19" s="1214"/>
      <c r="E19"/>
      <c r="F19"/>
      <c r="G19"/>
      <c r="H19"/>
    </row>
    <row r="20" spans="1:9" ht="15.75" thickBot="1">
      <c r="A20" s="733" t="s">
        <v>272</v>
      </c>
      <c r="B20" s="1215"/>
      <c r="C20" s="1216"/>
      <c r="D20" s="1217"/>
      <c r="E20"/>
      <c r="F20"/>
      <c r="G20"/>
      <c r="H20" s="419"/>
      <c r="I20" s="419"/>
    </row>
    <row r="21" spans="1:9" ht="15.75" hidden="1" thickBot="1">
      <c r="A21" s="1222" t="s">
        <v>583</v>
      </c>
      <c r="B21" s="1223"/>
      <c r="C21" s="1224"/>
      <c r="D21" s="687">
        <v>1</v>
      </c>
    </row>
    <row r="22" spans="1:9" ht="15.75">
      <c r="A22" s="1225" t="s">
        <v>584</v>
      </c>
      <c r="B22" s="1226"/>
      <c r="C22" s="1226"/>
      <c r="D22" s="1227"/>
    </row>
    <row r="23" spans="1:9" ht="25.15" customHeight="1">
      <c r="A23" s="1034" t="s">
        <v>768</v>
      </c>
      <c r="B23" s="974"/>
      <c r="C23" s="1029" t="s">
        <v>770</v>
      </c>
      <c r="D23" s="1033"/>
    </row>
    <row r="24" spans="1:9" ht="29.25" customHeight="1">
      <c r="A24" s="1034" t="s">
        <v>660</v>
      </c>
      <c r="B24" s="974"/>
      <c r="C24" s="1228" t="s">
        <v>661</v>
      </c>
      <c r="D24" s="1229"/>
    </row>
    <row r="25" spans="1:9" ht="29.25" customHeight="1" thickBot="1">
      <c r="A25" s="819" t="s">
        <v>769</v>
      </c>
      <c r="B25" s="1031">
        <v>1</v>
      </c>
      <c r="C25" s="1230"/>
      <c r="D25" s="1231"/>
    </row>
    <row r="26" spans="1:9" ht="7.9" customHeight="1" thickBot="1">
      <c r="A26" s="816"/>
      <c r="B26" s="817"/>
      <c r="C26" s="818"/>
      <c r="D26" s="818"/>
    </row>
    <row r="27" spans="1:9" ht="25.15" customHeight="1" thickBot="1">
      <c r="A27" s="1037" t="s">
        <v>771</v>
      </c>
      <c r="B27" s="1038">
        <v>1</v>
      </c>
      <c r="C27" s="1232" t="s">
        <v>772</v>
      </c>
      <c r="D27" s="1233"/>
    </row>
    <row r="28" spans="1:9" ht="7.9" customHeight="1">
      <c r="A28" s="1035"/>
      <c r="B28" s="1039"/>
      <c r="C28" s="1036"/>
      <c r="D28" s="1036"/>
    </row>
    <row r="29" spans="1:9">
      <c r="A29" s="107" t="s">
        <v>372</v>
      </c>
      <c r="B29" s="417"/>
      <c r="C29" s="1218" t="s">
        <v>397</v>
      </c>
      <c r="D29" s="1220">
        <f>'Netto JAZ'!C29</f>
        <v>0</v>
      </c>
    </row>
    <row r="30" spans="1:9">
      <c r="A30" s="117" t="s">
        <v>373</v>
      </c>
      <c r="B30" s="418"/>
      <c r="C30" s="1219"/>
      <c r="D30" s="1221"/>
    </row>
    <row r="31" spans="1:9" ht="7.9" customHeight="1">
      <c r="A31" s="104"/>
      <c r="B31" s="108"/>
      <c r="C31" s="108"/>
      <c r="D31" s="109"/>
      <c r="E31"/>
      <c r="F31"/>
      <c r="G31"/>
      <c r="H31" s="127"/>
    </row>
    <row r="32" spans="1:9" ht="24">
      <c r="A32" s="107" t="s">
        <v>478</v>
      </c>
      <c r="B32" s="113"/>
      <c r="C32" s="114"/>
      <c r="D32" s="115"/>
      <c r="E32"/>
      <c r="F32"/>
      <c r="G32"/>
      <c r="H32" s="128"/>
    </row>
    <row r="33" spans="1:8" ht="21" customHeight="1">
      <c r="A33" s="117" t="s">
        <v>352</v>
      </c>
      <c r="B33" s="118"/>
      <c r="C33" s="119" t="s">
        <v>630</v>
      </c>
      <c r="D33" s="825"/>
      <c r="E33"/>
      <c r="F33"/>
      <c r="G33"/>
      <c r="H33" s="128"/>
    </row>
    <row r="34" spans="1:8" ht="14.45" customHeight="1" thickBot="1">
      <c r="A34" s="123"/>
      <c r="B34" s="108"/>
      <c r="C34" s="108"/>
      <c r="D34" s="108"/>
      <c r="E34"/>
      <c r="F34"/>
      <c r="G34"/>
      <c r="H34" s="128"/>
    </row>
    <row r="35" spans="1:8" ht="15.75" thickBot="1">
      <c r="A35" s="706"/>
      <c r="B35" s="705" t="s">
        <v>278</v>
      </c>
      <c r="C35" s="701" t="s">
        <v>279</v>
      </c>
      <c r="D35" s="702" t="s">
        <v>280</v>
      </c>
      <c r="E35"/>
      <c r="F35"/>
      <c r="G35"/>
      <c r="H35" s="128"/>
    </row>
    <row r="36" spans="1:8">
      <c r="A36" s="703" t="s">
        <v>351</v>
      </c>
      <c r="B36" s="707">
        <f>Basisleistung!K3</f>
        <v>0</v>
      </c>
      <c r="C36" s="821"/>
      <c r="D36" s="711" t="str">
        <f t="shared" ref="D36:D41" si="0">IF(ISERROR(B36/C36-100%),"",B36/C36-100%)</f>
        <v/>
      </c>
      <c r="E36"/>
      <c r="F36"/>
      <c r="G36"/>
      <c r="H36"/>
    </row>
    <row r="37" spans="1:8" ht="15.75" thickBot="1">
      <c r="A37" s="704" t="s">
        <v>486</v>
      </c>
      <c r="B37" s="708">
        <f>Basisleistung!K65</f>
        <v>0</v>
      </c>
      <c r="C37" s="822"/>
      <c r="D37" s="712" t="str">
        <f t="shared" si="0"/>
        <v/>
      </c>
      <c r="E37"/>
      <c r="F37"/>
      <c r="G37"/>
      <c r="H37"/>
    </row>
    <row r="38" spans="1:8">
      <c r="A38" s="703" t="s">
        <v>620</v>
      </c>
      <c r="B38" s="707" t="str">
        <f ca="1">'persabh. Leistung'!P6</f>
        <v/>
      </c>
      <c r="C38" s="821"/>
      <c r="D38" s="711" t="str">
        <f t="shared" ca="1" si="0"/>
        <v/>
      </c>
      <c r="E38"/>
      <c r="F38"/>
      <c r="G38"/>
      <c r="H38"/>
    </row>
    <row r="39" spans="1:8">
      <c r="A39" s="1056" t="s">
        <v>621</v>
      </c>
      <c r="B39" s="709" t="str">
        <f ca="1">'persabh. Leistung'!P7</f>
        <v/>
      </c>
      <c r="C39" s="823"/>
      <c r="D39" s="713" t="str">
        <f t="shared" ca="1" si="0"/>
        <v/>
      </c>
      <c r="E39"/>
      <c r="F39"/>
      <c r="G39"/>
      <c r="H39"/>
    </row>
    <row r="40" spans="1:8">
      <c r="A40" s="1057" t="s">
        <v>622</v>
      </c>
      <c r="B40" s="709" t="str">
        <f ca="1">'persabh. Leistung'!P8</f>
        <v/>
      </c>
      <c r="C40" s="826"/>
      <c r="D40" s="713" t="str">
        <f t="shared" ca="1" si="0"/>
        <v/>
      </c>
      <c r="E40"/>
      <c r="F40"/>
      <c r="G40"/>
      <c r="H40"/>
    </row>
    <row r="41" spans="1:8" ht="15.75" thickBot="1">
      <c r="A41" s="1058" t="s">
        <v>623</v>
      </c>
      <c r="B41" s="710" t="str">
        <f ca="1">'persabh. Leistung'!P9</f>
        <v/>
      </c>
      <c r="C41" s="824"/>
      <c r="D41" s="714" t="str">
        <f t="shared" ca="1" si="0"/>
        <v/>
      </c>
      <c r="E41"/>
      <c r="F41"/>
      <c r="G41"/>
      <c r="H41"/>
    </row>
    <row r="42" spans="1:8" ht="15.75" thickBot="1">
      <c r="A42" s="1"/>
      <c r="B42" s="657"/>
      <c r="C42" s="657"/>
      <c r="D42" s="658"/>
      <c r="E42"/>
      <c r="F42"/>
      <c r="G42"/>
      <c r="H42"/>
    </row>
    <row r="43" spans="1:8" ht="15.75" thickBot="1">
      <c r="A43" s="1060" t="s">
        <v>712</v>
      </c>
      <c r="B43" s="1061" t="s">
        <v>278</v>
      </c>
      <c r="C43" s="1062" t="s">
        <v>279</v>
      </c>
      <c r="D43" s="1063" t="s">
        <v>280</v>
      </c>
      <c r="E43"/>
      <c r="F43"/>
      <c r="G43"/>
      <c r="H43"/>
    </row>
    <row r="44" spans="1:8">
      <c r="A44" s="1064" t="s">
        <v>786</v>
      </c>
      <c r="B44" s="1065">
        <f>Beförderung!C48</f>
        <v>0</v>
      </c>
      <c r="C44" s="1090"/>
      <c r="D44" s="1094" t="str">
        <f t="shared" ref="D44:D47" si="1">IF(ISERROR(B44/C44-100%),"",B44/C44-100%)</f>
        <v/>
      </c>
      <c r="E44"/>
      <c r="F44"/>
      <c r="G44"/>
      <c r="H44"/>
    </row>
    <row r="45" spans="1:8">
      <c r="A45" s="1059" t="s">
        <v>787</v>
      </c>
      <c r="B45" s="1069">
        <f>'persabh. Leistung'!P13</f>
        <v>0</v>
      </c>
      <c r="C45" s="1091"/>
      <c r="D45" s="1066" t="str">
        <f t="shared" si="1"/>
        <v/>
      </c>
      <c r="E45"/>
      <c r="F45"/>
      <c r="G45"/>
      <c r="H45"/>
    </row>
    <row r="46" spans="1:8">
      <c r="A46" s="1059" t="s">
        <v>787</v>
      </c>
      <c r="B46" s="1069">
        <f>'persabh. Leistung'!P14</f>
        <v>0</v>
      </c>
      <c r="C46" s="1092"/>
      <c r="D46" s="1066" t="str">
        <f t="shared" si="1"/>
        <v/>
      </c>
      <c r="E46"/>
      <c r="F46"/>
      <c r="G46"/>
      <c r="H46"/>
    </row>
    <row r="47" spans="1:8" ht="15.75" thickBot="1">
      <c r="A47" s="1068" t="s">
        <v>787</v>
      </c>
      <c r="B47" s="1070">
        <f>'persabh. Leistung'!P15</f>
        <v>0</v>
      </c>
      <c r="C47" s="1093"/>
      <c r="D47" s="1067" t="str">
        <f t="shared" si="1"/>
        <v/>
      </c>
      <c r="E47"/>
      <c r="F47"/>
      <c r="G47"/>
      <c r="H47"/>
    </row>
    <row r="48" spans="1:8">
      <c r="A48" s="1"/>
      <c r="B48" s="657"/>
      <c r="C48" s="657"/>
      <c r="D48" s="658"/>
      <c r="E48"/>
      <c r="F48"/>
      <c r="G48"/>
      <c r="H48"/>
    </row>
    <row r="49" spans="1:8" ht="43.5" customHeight="1" thickBot="1">
      <c r="A49" s="1208" t="s">
        <v>282</v>
      </c>
      <c r="B49" s="1209"/>
      <c r="C49" s="1209"/>
      <c r="D49" s="1209"/>
      <c r="E49"/>
      <c r="F49"/>
      <c r="G49"/>
      <c r="H49"/>
    </row>
    <row r="50" spans="1:8">
      <c r="A50" s="659" t="s">
        <v>283</v>
      </c>
      <c r="B50" s="129"/>
      <c r="C50" s="661"/>
      <c r="D50" s="662"/>
      <c r="E50"/>
      <c r="F50"/>
      <c r="G50"/>
      <c r="H50"/>
    </row>
    <row r="51" spans="1:8">
      <c r="A51" s="130"/>
      <c r="B51" s="131"/>
      <c r="C51" s="131"/>
      <c r="D51" s="132"/>
      <c r="E51"/>
      <c r="F51"/>
      <c r="G51"/>
      <c r="H51"/>
    </row>
    <row r="52" spans="1:8">
      <c r="A52" s="130"/>
      <c r="B52" s="660"/>
      <c r="C52" s="660"/>
      <c r="D52" s="132"/>
      <c r="E52"/>
      <c r="F52"/>
      <c r="G52"/>
      <c r="H52"/>
    </row>
    <row r="53" spans="1:8">
      <c r="A53" s="134" t="s">
        <v>284</v>
      </c>
      <c r="B53" s="135"/>
      <c r="C53" s="135" t="s">
        <v>285</v>
      </c>
      <c r="D53" s="136"/>
      <c r="E53"/>
      <c r="F53"/>
      <c r="G53"/>
      <c r="H53"/>
    </row>
    <row r="54" spans="1:8">
      <c r="A54" s="133"/>
      <c r="B54" s="133"/>
      <c r="C54" s="133"/>
      <c r="D54" s="133"/>
      <c r="E54" s="108"/>
      <c r="F54" s="108"/>
      <c r="G54" s="108"/>
      <c r="H54" s="108"/>
    </row>
    <row r="55" spans="1:8">
      <c r="A55" s="133"/>
      <c r="B55" s="133"/>
      <c r="C55" s="133"/>
      <c r="D55" s="133"/>
      <c r="E55" s="108"/>
      <c r="F55" s="108"/>
      <c r="G55" s="108"/>
      <c r="H55" s="108"/>
    </row>
    <row r="56" spans="1:8">
      <c r="A56" s="137"/>
      <c r="B56" s="108"/>
      <c r="C56" s="108"/>
      <c r="D56" s="108"/>
      <c r="E56" s="108"/>
      <c r="F56" s="108"/>
      <c r="G56" s="108"/>
      <c r="H56" s="108"/>
    </row>
    <row r="57" spans="1:8">
      <c r="A57" s="137"/>
      <c r="B57" s="108"/>
      <c r="C57" s="108"/>
      <c r="D57" s="108"/>
      <c r="E57" s="108"/>
      <c r="F57" s="108"/>
      <c r="G57" s="108"/>
      <c r="H57" s="108"/>
    </row>
    <row r="58" spans="1:8">
      <c r="A58" s="137"/>
      <c r="B58" s="108"/>
      <c r="C58" s="108"/>
      <c r="D58" s="108"/>
      <c r="E58" s="108"/>
      <c r="F58" s="108"/>
      <c r="G58" s="108"/>
      <c r="H58" s="108"/>
    </row>
    <row r="59" spans="1:8">
      <c r="A59" s="137"/>
      <c r="B59" s="108"/>
      <c r="C59" s="108"/>
      <c r="D59" s="108"/>
      <c r="E59" s="108"/>
      <c r="F59" s="108"/>
      <c r="G59" s="108"/>
      <c r="H59" s="108"/>
    </row>
    <row r="60" spans="1:8">
      <c r="A60" s="137"/>
      <c r="B60" s="108"/>
      <c r="C60" s="108"/>
      <c r="D60" s="108"/>
      <c r="E60" s="108"/>
      <c r="F60" s="108"/>
      <c r="G60" s="108"/>
      <c r="H60" s="108"/>
    </row>
    <row r="61" spans="1:8">
      <c r="A61" s="137"/>
      <c r="B61" s="108"/>
      <c r="C61" s="108"/>
      <c r="D61" s="108"/>
      <c r="E61" s="108"/>
      <c r="F61" s="108"/>
      <c r="G61" s="108"/>
      <c r="H61" s="108"/>
    </row>
    <row r="62" spans="1:8">
      <c r="A62" s="137"/>
      <c r="B62" s="108"/>
      <c r="C62" s="108"/>
      <c r="D62" s="108"/>
      <c r="E62" s="108"/>
      <c r="F62" s="108"/>
      <c r="G62" s="108"/>
      <c r="H62" s="108"/>
    </row>
    <row r="63" spans="1:8">
      <c r="A63" s="137"/>
      <c r="B63" s="108"/>
      <c r="C63" s="108"/>
      <c r="D63" s="108"/>
      <c r="E63" s="108"/>
      <c r="F63" s="108"/>
      <c r="G63" s="108"/>
      <c r="H63" s="108"/>
    </row>
    <row r="64" spans="1:8">
      <c r="A64" s="137"/>
      <c r="B64" s="108"/>
      <c r="C64" s="108"/>
      <c r="D64" s="108"/>
      <c r="E64" s="108"/>
      <c r="F64" s="108"/>
      <c r="G64" s="108"/>
      <c r="H64" s="108"/>
    </row>
    <row r="65" spans="1:8">
      <c r="A65" s="137"/>
      <c r="B65" s="108"/>
      <c r="C65" s="108"/>
      <c r="D65" s="108"/>
      <c r="E65" s="108"/>
      <c r="F65" s="108"/>
      <c r="G65" s="108"/>
      <c r="H65" s="108"/>
    </row>
    <row r="66" spans="1:8">
      <c r="A66" s="137"/>
      <c r="B66" s="108"/>
      <c r="C66" s="108"/>
      <c r="D66" s="108"/>
      <c r="E66" s="108"/>
      <c r="F66" s="108"/>
      <c r="G66" s="108"/>
      <c r="H66" s="108"/>
    </row>
    <row r="67" spans="1:8">
      <c r="A67" s="137"/>
      <c r="B67" s="108"/>
      <c r="C67" s="108"/>
      <c r="D67" s="108"/>
      <c r="E67" s="108"/>
      <c r="F67" s="108"/>
      <c r="G67" s="108"/>
      <c r="H67" s="108"/>
    </row>
    <row r="68" spans="1:8">
      <c r="A68" s="137"/>
      <c r="B68" s="108"/>
      <c r="C68" s="108"/>
      <c r="D68" s="108"/>
      <c r="E68" s="108"/>
      <c r="F68" s="108"/>
      <c r="G68" s="108"/>
      <c r="H68" s="108"/>
    </row>
    <row r="69" spans="1:8">
      <c r="A69" s="137"/>
      <c r="B69" s="108"/>
      <c r="C69" s="108"/>
      <c r="D69" s="108"/>
      <c r="E69" s="108"/>
      <c r="F69" s="108"/>
      <c r="G69" s="108"/>
      <c r="H69" s="108"/>
    </row>
    <row r="70" spans="1:8">
      <c r="A70" s="137"/>
      <c r="B70" s="108"/>
      <c r="C70" s="108"/>
      <c r="D70" s="108"/>
      <c r="E70" s="108"/>
      <c r="F70" s="108"/>
      <c r="G70" s="108"/>
      <c r="H70" s="108"/>
    </row>
    <row r="71" spans="1:8">
      <c r="A71" s="137"/>
      <c r="B71" s="108"/>
      <c r="C71" s="108"/>
      <c r="D71" s="108"/>
      <c r="E71" s="108"/>
      <c r="F71" s="108"/>
      <c r="G71" s="108"/>
      <c r="H71" s="108"/>
    </row>
    <row r="72" spans="1:8">
      <c r="A72" s="137"/>
      <c r="B72" s="108"/>
      <c r="C72" s="108"/>
      <c r="D72" s="108"/>
      <c r="E72" s="108"/>
      <c r="F72" s="108"/>
      <c r="G72" s="108"/>
      <c r="H72" s="108"/>
    </row>
    <row r="73" spans="1:8">
      <c r="A73" s="137"/>
      <c r="B73" s="108"/>
      <c r="C73" s="108"/>
      <c r="D73" s="108"/>
      <c r="E73" s="108"/>
      <c r="F73" s="108"/>
      <c r="G73" s="108"/>
      <c r="H73" s="108"/>
    </row>
    <row r="74" spans="1:8">
      <c r="A74" s="137"/>
      <c r="B74" s="108"/>
      <c r="C74" s="108"/>
      <c r="D74" s="108"/>
      <c r="E74" s="108"/>
      <c r="F74" s="108"/>
      <c r="G74" s="108"/>
      <c r="H74" s="108"/>
    </row>
    <row r="75" spans="1:8">
      <c r="A75" s="137"/>
      <c r="B75" s="108"/>
      <c r="C75" s="108"/>
      <c r="D75" s="108"/>
      <c r="E75" s="108"/>
      <c r="F75" s="108"/>
      <c r="G75" s="108"/>
      <c r="H75" s="108"/>
    </row>
    <row r="76" spans="1:8">
      <c r="A76" s="137"/>
      <c r="B76" s="108"/>
      <c r="C76" s="108"/>
      <c r="D76" s="108"/>
      <c r="E76" s="108"/>
      <c r="F76" s="108"/>
      <c r="G76" s="108"/>
      <c r="H76" s="108"/>
    </row>
    <row r="77" spans="1:8">
      <c r="A77" s="137"/>
      <c r="B77" s="108"/>
      <c r="C77" s="108"/>
      <c r="D77" s="108"/>
      <c r="E77" s="108"/>
      <c r="F77" s="108"/>
      <c r="G77" s="108"/>
      <c r="H77" s="108"/>
    </row>
    <row r="78" spans="1:8">
      <c r="A78" s="137"/>
      <c r="B78" s="108"/>
      <c r="C78" s="108"/>
      <c r="D78" s="108"/>
      <c r="E78" s="108"/>
      <c r="F78" s="108"/>
      <c r="G78" s="108"/>
      <c r="H78" s="108"/>
    </row>
    <row r="79" spans="1:8">
      <c r="A79" s="137"/>
      <c r="B79" s="108"/>
      <c r="C79" s="108"/>
      <c r="D79" s="108"/>
      <c r="E79" s="108"/>
      <c r="F79" s="108"/>
      <c r="G79" s="108"/>
      <c r="H79" s="108"/>
    </row>
    <row r="80" spans="1:8">
      <c r="A80" s="137"/>
      <c r="B80" s="108"/>
      <c r="C80" s="108"/>
      <c r="D80" s="108"/>
      <c r="E80" s="108"/>
      <c r="F80" s="108"/>
      <c r="G80" s="108"/>
      <c r="H80" s="108"/>
    </row>
    <row r="81" spans="1:8">
      <c r="A81" s="137"/>
      <c r="B81" s="108"/>
      <c r="C81" s="108"/>
      <c r="D81" s="108"/>
      <c r="E81" s="108"/>
      <c r="F81" s="108"/>
      <c r="G81" s="108"/>
      <c r="H81" s="108"/>
    </row>
    <row r="82" spans="1:8">
      <c r="A82" s="137"/>
      <c r="B82" s="108"/>
      <c r="C82" s="108"/>
      <c r="D82" s="108"/>
      <c r="E82" s="108"/>
      <c r="F82" s="108"/>
      <c r="G82" s="108"/>
      <c r="H82" s="108"/>
    </row>
    <row r="83" spans="1:8">
      <c r="A83" s="137"/>
      <c r="B83" s="108"/>
      <c r="C83" s="108"/>
      <c r="D83" s="108"/>
      <c r="E83" s="108"/>
      <c r="F83" s="108"/>
      <c r="G83" s="108"/>
      <c r="H83" s="108"/>
    </row>
    <row r="84" spans="1:8">
      <c r="A84" s="138"/>
      <c r="B84" s="101"/>
      <c r="C84" s="101"/>
      <c r="D84" s="101"/>
      <c r="E84" s="101"/>
      <c r="F84" s="101"/>
      <c r="G84" s="101"/>
      <c r="H84" s="101"/>
    </row>
    <row r="85" spans="1:8">
      <c r="A85" s="138"/>
      <c r="B85" s="101"/>
      <c r="C85" s="101"/>
      <c r="D85" s="101"/>
      <c r="E85" s="101"/>
      <c r="F85" s="101"/>
      <c r="G85" s="101"/>
      <c r="H85" s="101"/>
    </row>
    <row r="86" spans="1:8">
      <c r="A86" s="138"/>
      <c r="B86" s="101"/>
      <c r="C86" s="101"/>
      <c r="D86" s="101"/>
      <c r="E86" s="101"/>
      <c r="F86" s="101"/>
      <c r="G86" s="101"/>
      <c r="H86" s="101"/>
    </row>
    <row r="87" spans="1:8">
      <c r="A87" s="138"/>
      <c r="B87" s="101"/>
      <c r="C87" s="101"/>
      <c r="D87" s="101"/>
      <c r="E87" s="101"/>
      <c r="F87" s="101"/>
      <c r="G87" s="101"/>
      <c r="H87" s="101"/>
    </row>
    <row r="88" spans="1:8">
      <c r="A88" s="138"/>
      <c r="B88" s="101"/>
      <c r="C88" s="101"/>
      <c r="D88" s="101"/>
      <c r="E88" s="101"/>
      <c r="F88" s="101"/>
      <c r="G88" s="101"/>
      <c r="H88" s="101"/>
    </row>
    <row r="89" spans="1:8">
      <c r="A89" s="138"/>
      <c r="B89" s="101"/>
      <c r="C89" s="101"/>
      <c r="D89" s="101"/>
      <c r="E89" s="101"/>
      <c r="F89" s="101"/>
      <c r="G89" s="101"/>
      <c r="H89" s="101"/>
    </row>
    <row r="90" spans="1:8">
      <c r="A90" s="138"/>
      <c r="B90" s="101"/>
      <c r="C90" s="101"/>
      <c r="D90" s="101"/>
      <c r="E90" s="101"/>
      <c r="F90" s="101"/>
      <c r="G90" s="101"/>
      <c r="H90" s="101"/>
    </row>
    <row r="91" spans="1:8">
      <c r="A91" s="138"/>
      <c r="B91" s="101"/>
      <c r="C91" s="101"/>
      <c r="D91" s="101"/>
      <c r="E91" s="101"/>
      <c r="F91" s="101"/>
      <c r="G91" s="101"/>
      <c r="H91" s="101"/>
    </row>
    <row r="92" spans="1:8">
      <c r="A92" s="138"/>
      <c r="B92" s="101"/>
      <c r="C92" s="101"/>
      <c r="D92" s="101"/>
      <c r="E92" s="101"/>
      <c r="F92" s="101"/>
      <c r="G92" s="101"/>
      <c r="H92" s="101"/>
    </row>
    <row r="93" spans="1:8">
      <c r="A93" s="138"/>
      <c r="B93" s="101"/>
      <c r="C93" s="101"/>
      <c r="D93" s="101"/>
      <c r="E93" s="101"/>
      <c r="F93" s="101"/>
      <c r="G93" s="101"/>
      <c r="H93" s="101"/>
    </row>
    <row r="94" spans="1:8">
      <c r="A94" s="138"/>
      <c r="B94" s="101"/>
      <c r="C94" s="101"/>
      <c r="D94" s="101"/>
      <c r="E94" s="101"/>
      <c r="F94" s="101"/>
      <c r="G94" s="101"/>
      <c r="H94" s="101"/>
    </row>
    <row r="95" spans="1:8">
      <c r="A95" s="138"/>
      <c r="B95" s="101"/>
      <c r="C95" s="101"/>
      <c r="D95" s="101"/>
      <c r="E95" s="101"/>
      <c r="F95" s="101"/>
      <c r="G95" s="101"/>
      <c r="H95" s="101"/>
    </row>
    <row r="96" spans="1:8">
      <c r="A96" s="138"/>
      <c r="B96" s="101"/>
      <c r="C96" s="101"/>
      <c r="D96" s="101"/>
      <c r="E96" s="101"/>
      <c r="F96" s="101"/>
      <c r="G96" s="101"/>
      <c r="H96" s="101"/>
    </row>
    <row r="97" spans="1:8">
      <c r="A97" s="138"/>
      <c r="B97" s="101"/>
      <c r="C97" s="101"/>
      <c r="D97" s="101"/>
      <c r="E97" s="101"/>
      <c r="F97" s="101"/>
      <c r="G97" s="101"/>
      <c r="H97" s="101"/>
    </row>
    <row r="98" spans="1:8">
      <c r="A98" s="138"/>
      <c r="B98" s="101"/>
      <c r="C98" s="101"/>
      <c r="D98" s="101"/>
      <c r="E98" s="101"/>
      <c r="F98" s="101"/>
      <c r="G98" s="101"/>
      <c r="H98" s="101"/>
    </row>
    <row r="99" spans="1:8">
      <c r="A99" s="138"/>
      <c r="B99" s="101"/>
      <c r="C99" s="101"/>
      <c r="D99" s="101"/>
      <c r="E99" s="101"/>
      <c r="F99" s="101"/>
      <c r="G99" s="101"/>
      <c r="H99" s="101"/>
    </row>
    <row r="100" spans="1:8">
      <c r="A100" s="138"/>
      <c r="B100" s="101"/>
      <c r="C100" s="101"/>
      <c r="D100" s="101"/>
      <c r="E100" s="101"/>
      <c r="F100" s="101"/>
      <c r="G100" s="101"/>
      <c r="H100" s="101"/>
    </row>
    <row r="101" spans="1:8">
      <c r="A101" s="138"/>
      <c r="B101" s="101"/>
      <c r="C101" s="101"/>
      <c r="D101" s="101"/>
      <c r="E101" s="101"/>
      <c r="F101" s="101"/>
      <c r="G101" s="101"/>
      <c r="H101" s="101"/>
    </row>
    <row r="102" spans="1:8">
      <c r="A102" s="138"/>
      <c r="B102" s="101"/>
      <c r="C102" s="101"/>
      <c r="D102" s="101"/>
      <c r="E102" s="101"/>
      <c r="F102" s="101"/>
      <c r="G102" s="101"/>
      <c r="H102" s="101"/>
    </row>
    <row r="103" spans="1:8">
      <c r="A103" s="138"/>
      <c r="B103" s="101"/>
      <c r="C103" s="101"/>
      <c r="D103" s="101"/>
      <c r="E103" s="101"/>
      <c r="F103" s="101"/>
      <c r="G103" s="101"/>
      <c r="H103" s="101"/>
    </row>
    <row r="104" spans="1:8">
      <c r="A104" s="138"/>
      <c r="B104" s="101"/>
      <c r="C104" s="101"/>
      <c r="D104" s="101"/>
      <c r="E104" s="101"/>
      <c r="F104" s="101"/>
      <c r="G104" s="101"/>
      <c r="H104" s="101"/>
    </row>
    <row r="105" spans="1:8">
      <c r="A105" s="138"/>
      <c r="B105" s="101"/>
      <c r="C105" s="101"/>
      <c r="D105" s="101"/>
      <c r="E105" s="101"/>
      <c r="F105" s="101"/>
      <c r="G105" s="101"/>
      <c r="H105" s="101"/>
    </row>
    <row r="106" spans="1:8">
      <c r="A106" s="138"/>
      <c r="B106" s="101"/>
      <c r="C106" s="101"/>
      <c r="D106" s="101"/>
      <c r="E106" s="101"/>
      <c r="F106" s="101"/>
      <c r="G106" s="101"/>
      <c r="H106" s="101"/>
    </row>
    <row r="107" spans="1:8">
      <c r="A107" s="138"/>
      <c r="B107" s="101"/>
      <c r="C107" s="101"/>
      <c r="D107" s="101"/>
      <c r="E107" s="101"/>
      <c r="F107" s="101"/>
      <c r="G107" s="101"/>
      <c r="H107" s="101"/>
    </row>
    <row r="108" spans="1:8">
      <c r="A108" s="138"/>
      <c r="B108" s="101"/>
      <c r="C108" s="101"/>
      <c r="D108" s="101"/>
      <c r="E108" s="101"/>
      <c r="F108" s="101"/>
      <c r="G108" s="101"/>
      <c r="H108" s="101"/>
    </row>
    <row r="109" spans="1:8">
      <c r="A109" s="138"/>
      <c r="B109" s="101"/>
      <c r="C109" s="101"/>
      <c r="D109" s="101"/>
      <c r="E109" s="101"/>
      <c r="F109" s="101"/>
      <c r="G109" s="101"/>
      <c r="H109" s="101"/>
    </row>
    <row r="110" spans="1:8">
      <c r="A110" s="138"/>
      <c r="B110" s="101"/>
      <c r="C110" s="101"/>
      <c r="D110" s="101"/>
      <c r="E110" s="101"/>
      <c r="F110" s="101"/>
      <c r="G110" s="101"/>
      <c r="H110" s="101"/>
    </row>
    <row r="111" spans="1:8">
      <c r="A111" s="138"/>
      <c r="B111" s="101"/>
      <c r="C111" s="101"/>
      <c r="D111" s="101"/>
      <c r="E111" s="101"/>
      <c r="F111" s="101"/>
      <c r="G111" s="101"/>
      <c r="H111" s="101"/>
    </row>
    <row r="112" spans="1:8">
      <c r="A112" s="138"/>
      <c r="B112" s="101"/>
      <c r="C112" s="101"/>
      <c r="D112" s="101"/>
      <c r="E112" s="101"/>
      <c r="F112" s="101"/>
      <c r="G112" s="101"/>
      <c r="H112" s="101"/>
    </row>
    <row r="113" spans="1:8">
      <c r="A113" s="138"/>
      <c r="B113" s="101"/>
      <c r="C113" s="101"/>
      <c r="D113" s="101"/>
      <c r="E113" s="101"/>
      <c r="F113" s="101"/>
      <c r="G113" s="101"/>
      <c r="H113" s="101"/>
    </row>
    <row r="114" spans="1:8">
      <c r="A114" s="138"/>
      <c r="B114" s="101"/>
      <c r="C114" s="101"/>
      <c r="D114" s="101"/>
      <c r="E114" s="101"/>
      <c r="F114" s="101"/>
      <c r="G114" s="101"/>
      <c r="H114" s="101"/>
    </row>
    <row r="115" spans="1:8">
      <c r="A115" s="138"/>
      <c r="B115" s="101"/>
      <c r="C115" s="101"/>
      <c r="D115" s="101"/>
      <c r="E115" s="101"/>
      <c r="F115" s="101"/>
      <c r="G115" s="101"/>
      <c r="H115" s="101"/>
    </row>
    <row r="116" spans="1:8">
      <c r="A116" s="138"/>
      <c r="B116" s="101"/>
      <c r="C116" s="101"/>
      <c r="D116" s="101"/>
      <c r="E116" s="101"/>
      <c r="F116" s="101"/>
      <c r="G116" s="101"/>
      <c r="H116" s="101"/>
    </row>
    <row r="117" spans="1:8">
      <c r="A117" s="138"/>
      <c r="B117" s="101"/>
      <c r="C117" s="101"/>
      <c r="D117" s="101"/>
      <c r="E117" s="101"/>
      <c r="F117" s="101"/>
      <c r="G117" s="101"/>
      <c r="H117" s="101"/>
    </row>
    <row r="118" spans="1:8">
      <c r="A118" s="138"/>
      <c r="B118" s="101"/>
      <c r="C118" s="101"/>
      <c r="D118" s="101"/>
      <c r="E118" s="101"/>
      <c r="F118" s="101"/>
      <c r="G118" s="101"/>
      <c r="H118" s="101"/>
    </row>
    <row r="119" spans="1:8">
      <c r="A119" s="138"/>
      <c r="B119" s="101"/>
      <c r="C119" s="101"/>
      <c r="D119" s="101"/>
      <c r="E119" s="101"/>
      <c r="F119" s="101"/>
      <c r="G119" s="101"/>
      <c r="H119" s="101"/>
    </row>
    <row r="120" spans="1:8">
      <c r="A120" s="138"/>
      <c r="B120" s="101"/>
      <c r="C120" s="101"/>
      <c r="D120" s="101"/>
      <c r="E120" s="101"/>
      <c r="F120" s="101"/>
      <c r="G120" s="101"/>
      <c r="H120" s="101"/>
    </row>
    <row r="121" spans="1:8">
      <c r="A121" s="138"/>
      <c r="B121" s="101"/>
      <c r="C121" s="101"/>
      <c r="D121" s="101"/>
      <c r="E121" s="101"/>
      <c r="F121" s="101"/>
      <c r="G121" s="101"/>
      <c r="H121" s="101"/>
    </row>
    <row r="122" spans="1:8">
      <c r="A122" s="138"/>
      <c r="B122" s="101"/>
      <c r="C122" s="101"/>
      <c r="D122" s="101"/>
      <c r="E122" s="101"/>
      <c r="F122" s="101"/>
      <c r="G122" s="101"/>
      <c r="H122" s="101"/>
    </row>
    <row r="123" spans="1:8">
      <c r="A123" s="138"/>
      <c r="B123" s="101"/>
      <c r="C123" s="101"/>
      <c r="D123" s="101"/>
      <c r="E123" s="101"/>
      <c r="F123" s="101"/>
      <c r="G123" s="101"/>
      <c r="H123" s="101"/>
    </row>
    <row r="124" spans="1:8">
      <c r="A124" s="138"/>
      <c r="B124" s="101"/>
      <c r="C124" s="101"/>
      <c r="D124" s="101"/>
      <c r="E124" s="101"/>
      <c r="F124" s="101"/>
      <c r="G124" s="101"/>
      <c r="H124" s="101"/>
    </row>
    <row r="125" spans="1:8">
      <c r="A125" s="138"/>
      <c r="B125" s="101"/>
      <c r="C125" s="101"/>
      <c r="D125" s="101"/>
      <c r="E125" s="101"/>
      <c r="F125" s="101"/>
      <c r="G125" s="101"/>
      <c r="H125" s="101"/>
    </row>
    <row r="126" spans="1:8">
      <c r="A126" s="138"/>
      <c r="B126" s="101"/>
      <c r="C126" s="101"/>
      <c r="D126" s="101"/>
      <c r="E126" s="101"/>
      <c r="F126" s="101"/>
      <c r="G126" s="101"/>
      <c r="H126" s="101"/>
    </row>
    <row r="127" spans="1:8">
      <c r="A127" s="138"/>
      <c r="B127" s="101"/>
      <c r="C127" s="101"/>
      <c r="D127" s="101"/>
      <c r="E127" s="101"/>
      <c r="F127" s="101"/>
      <c r="G127" s="101"/>
      <c r="H127" s="101"/>
    </row>
    <row r="128" spans="1:8">
      <c r="A128" s="138"/>
      <c r="B128" s="101"/>
      <c r="C128" s="101"/>
      <c r="D128" s="101"/>
      <c r="E128" s="101"/>
      <c r="F128" s="101"/>
      <c r="G128" s="101"/>
      <c r="H128" s="101"/>
    </row>
    <row r="129" spans="1:8">
      <c r="A129" s="138"/>
      <c r="B129" s="101"/>
      <c r="C129" s="101"/>
      <c r="D129" s="101"/>
      <c r="E129" s="101"/>
      <c r="F129" s="101"/>
      <c r="G129" s="101"/>
      <c r="H129" s="101"/>
    </row>
    <row r="130" spans="1:8">
      <c r="A130" s="138"/>
      <c r="B130" s="101"/>
      <c r="C130" s="101"/>
      <c r="D130" s="101"/>
      <c r="E130" s="101"/>
      <c r="F130" s="101"/>
      <c r="G130" s="101"/>
      <c r="H130" s="101"/>
    </row>
    <row r="131" spans="1:8">
      <c r="A131" s="138"/>
      <c r="B131" s="101"/>
      <c r="C131" s="101"/>
      <c r="D131" s="101"/>
      <c r="E131" s="101"/>
      <c r="F131" s="101"/>
      <c r="G131" s="101"/>
      <c r="H131" s="101"/>
    </row>
    <row r="132" spans="1:8">
      <c r="A132" s="138"/>
      <c r="B132" s="101"/>
      <c r="C132" s="101"/>
      <c r="D132" s="101"/>
      <c r="E132" s="101"/>
      <c r="F132" s="101"/>
      <c r="G132" s="101"/>
      <c r="H132" s="101"/>
    </row>
    <row r="133" spans="1:8">
      <c r="A133" s="138"/>
      <c r="B133" s="101"/>
      <c r="C133" s="101"/>
      <c r="D133" s="101"/>
      <c r="E133" s="101"/>
      <c r="F133" s="101"/>
      <c r="G133" s="101"/>
      <c r="H133" s="101"/>
    </row>
    <row r="134" spans="1:8">
      <c r="A134" s="138"/>
      <c r="B134" s="101"/>
      <c r="C134" s="101"/>
      <c r="D134" s="101"/>
      <c r="E134" s="101"/>
      <c r="F134" s="101"/>
      <c r="G134" s="101"/>
      <c r="H134" s="101"/>
    </row>
    <row r="135" spans="1:8">
      <c r="A135" s="138"/>
      <c r="B135" s="101"/>
      <c r="C135" s="101"/>
      <c r="D135" s="101"/>
      <c r="E135" s="101"/>
      <c r="F135" s="101"/>
      <c r="G135" s="101"/>
      <c r="H135" s="101"/>
    </row>
    <row r="136" spans="1:8">
      <c r="A136" s="138"/>
      <c r="B136" s="101"/>
      <c r="C136" s="101"/>
      <c r="D136" s="101"/>
      <c r="E136" s="101"/>
      <c r="F136" s="101"/>
      <c r="G136" s="101"/>
      <c r="H136" s="101"/>
    </row>
    <row r="137" spans="1:8">
      <c r="A137" s="138"/>
      <c r="B137" s="101"/>
      <c r="C137" s="101"/>
      <c r="D137" s="101"/>
      <c r="E137" s="101"/>
      <c r="F137" s="101"/>
      <c r="G137" s="101"/>
      <c r="H137" s="101"/>
    </row>
    <row r="138" spans="1:8">
      <c r="A138" s="138"/>
      <c r="B138" s="101"/>
      <c r="C138" s="101"/>
      <c r="D138" s="101"/>
      <c r="E138" s="101"/>
      <c r="F138" s="101"/>
      <c r="G138" s="101"/>
      <c r="H138" s="101"/>
    </row>
    <row r="139" spans="1:8">
      <c r="A139" s="138"/>
      <c r="B139" s="101"/>
      <c r="C139" s="101"/>
      <c r="D139" s="101"/>
      <c r="E139" s="101"/>
      <c r="F139" s="101"/>
      <c r="G139" s="101"/>
      <c r="H139" s="101"/>
    </row>
    <row r="140" spans="1:8">
      <c r="A140" s="139"/>
    </row>
    <row r="141" spans="1:8">
      <c r="A141" s="139"/>
    </row>
    <row r="142" spans="1:8">
      <c r="A142" s="139"/>
    </row>
    <row r="143" spans="1:8">
      <c r="A143" s="139"/>
    </row>
    <row r="144" spans="1:8">
      <c r="A144" s="139"/>
    </row>
    <row r="145" spans="1:1">
      <c r="A145" s="139"/>
    </row>
    <row r="146" spans="1:1">
      <c r="A146" s="139"/>
    </row>
    <row r="147" spans="1:1">
      <c r="A147" s="139"/>
    </row>
  </sheetData>
  <sheetProtection algorithmName="SHA-512" hashValue="+o4+2SQrwZ+MCk0AYZJ+Geoy6WFmVj+msXtfZeyzI3ObF0bsPQXH7+3aaUlEdWWJ/TVbc6RlLQgJQIxFNERYuA==" saltValue="B7FrAqHmIezpQf+p46dl3w==" spinCount="100000" sheet="1" formatCells="0"/>
  <mergeCells count="26">
    <mergeCell ref="A49:D49"/>
    <mergeCell ref="B18:D18"/>
    <mergeCell ref="B19:D19"/>
    <mergeCell ref="B20:D20"/>
    <mergeCell ref="C29:C30"/>
    <mergeCell ref="D29:D30"/>
    <mergeCell ref="A21:C21"/>
    <mergeCell ref="A22:D22"/>
    <mergeCell ref="C24:D24"/>
    <mergeCell ref="C25:D25"/>
    <mergeCell ref="C27:D27"/>
    <mergeCell ref="B17:D17"/>
    <mergeCell ref="B2:D2"/>
    <mergeCell ref="B16:D16"/>
    <mergeCell ref="B4:D4"/>
    <mergeCell ref="B5:D5"/>
    <mergeCell ref="B6:D6"/>
    <mergeCell ref="B7:D7"/>
    <mergeCell ref="B8:C8"/>
    <mergeCell ref="B9:D9"/>
    <mergeCell ref="B10:D10"/>
    <mergeCell ref="B12:D12"/>
    <mergeCell ref="B13:D13"/>
    <mergeCell ref="B14:D14"/>
    <mergeCell ref="B15:C15"/>
    <mergeCell ref="A11:D11"/>
  </mergeCells>
  <pageMargins left="0.51181102362204722" right="0.31496062992125984" top="0.78740157480314965" bottom="0.78740157480314965" header="0.31496062992125984" footer="0.31496062992125984"/>
  <pageSetup paperSize="9" orientation="portrait" r:id="rId1"/>
  <rowBreaks count="1" manualBreakCount="1">
    <brk id="41"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F0737-1BF1-4A63-A50D-C25A8ABD3A4D}">
  <sheetPr codeName="Tabelle5">
    <tabColor rgb="FFFFFF00"/>
  </sheetPr>
  <dimension ref="A1:XFD2118"/>
  <sheetViews>
    <sheetView showGridLines="0" workbookViewId="0">
      <selection activeCell="N14" sqref="N14"/>
    </sheetView>
  </sheetViews>
  <sheetFormatPr baseColWidth="10" defaultRowHeight="15"/>
  <cols>
    <col min="1" max="1" width="7.5703125" style="97" customWidth="1"/>
    <col min="2" max="2" width="2.85546875" style="98" customWidth="1"/>
    <col min="3" max="3" width="4.42578125" style="98" customWidth="1"/>
    <col min="4" max="4" width="3.140625" style="98" customWidth="1"/>
    <col min="5" max="5" width="5.28515625" style="98" customWidth="1"/>
    <col min="6" max="6" width="3.85546875" style="98" customWidth="1"/>
    <col min="7" max="7" width="4.7109375" style="98" customWidth="1"/>
    <col min="8" max="8" width="3.140625" style="98" customWidth="1"/>
    <col min="9" max="9" width="3.5703125" style="98" customWidth="1"/>
    <col min="10" max="10" width="8.7109375" style="98" customWidth="1"/>
    <col min="11" max="11" width="7.140625" style="98" customWidth="1"/>
    <col min="12" max="12" width="8.5703125" style="98" customWidth="1"/>
    <col min="13" max="13" width="7.5703125" style="98" customWidth="1"/>
    <col min="14" max="14" width="12.28515625" style="98" customWidth="1"/>
    <col min="15" max="15" width="7.42578125" style="98" customWidth="1"/>
  </cols>
  <sheetData>
    <row r="1" spans="1:15" ht="15" customHeight="1" thickBot="1">
      <c r="A1" s="1242" t="str">
        <f>+Basis!A1</f>
        <v>Stand: 26.03.2024</v>
      </c>
      <c r="B1" s="1242"/>
      <c r="C1" s="1242"/>
      <c r="D1" s="1242"/>
      <c r="E1" s="1242"/>
      <c r="F1" s="1242"/>
      <c r="G1" s="1242"/>
      <c r="H1" s="1242"/>
      <c r="I1" s="1242"/>
      <c r="J1" s="1242"/>
      <c r="K1" s="71"/>
      <c r="L1" s="1243" t="str">
        <f>+"Az.:"&amp;+Basis!B4</f>
        <v>Az.:</v>
      </c>
      <c r="M1" s="1244"/>
      <c r="N1" s="1244"/>
      <c r="O1" s="1245"/>
    </row>
    <row r="2" spans="1:15">
      <c r="A2" s="72"/>
      <c r="B2" s="73"/>
      <c r="C2" s="73"/>
      <c r="D2" s="73"/>
      <c r="E2" s="73"/>
      <c r="F2" s="73"/>
      <c r="G2" s="73"/>
      <c r="H2" s="73"/>
      <c r="I2" s="73"/>
      <c r="J2" s="74"/>
      <c r="K2" s="73"/>
      <c r="L2" s="1246"/>
      <c r="M2" s="1247"/>
      <c r="N2" s="1247"/>
      <c r="O2" s="1247"/>
    </row>
    <row r="3" spans="1:15" ht="15.75">
      <c r="A3" s="1248" t="s">
        <v>217</v>
      </c>
      <c r="B3" s="1249"/>
      <c r="C3" s="1249"/>
      <c r="D3" s="1249"/>
      <c r="E3" s="1249"/>
      <c r="F3" s="1249"/>
      <c r="G3" s="1249"/>
      <c r="H3" s="1249"/>
      <c r="I3" s="1249"/>
      <c r="J3" s="1249"/>
      <c r="K3" s="1249"/>
      <c r="L3" s="1249"/>
      <c r="M3" s="1249"/>
      <c r="N3" s="1249"/>
      <c r="O3" s="1249"/>
    </row>
    <row r="4" spans="1:15" ht="15.75">
      <c r="A4" s="75" t="s">
        <v>218</v>
      </c>
      <c r="B4" s="1250" t="s">
        <v>219</v>
      </c>
      <c r="C4" s="1251"/>
      <c r="D4" s="1251"/>
      <c r="E4" s="1251"/>
      <c r="F4" s="1251"/>
      <c r="G4" s="1251"/>
      <c r="H4" s="1251"/>
      <c r="I4" s="1251"/>
      <c r="J4" s="1251"/>
      <c r="K4" s="1251"/>
      <c r="L4" s="1251"/>
      <c r="M4" s="1251"/>
      <c r="N4" s="1251"/>
      <c r="O4" s="1251"/>
    </row>
    <row r="5" spans="1:15">
      <c r="A5" s="76" t="s">
        <v>177</v>
      </c>
      <c r="B5" s="1259" t="s">
        <v>220</v>
      </c>
      <c r="C5" s="1259"/>
      <c r="D5" s="1259"/>
      <c r="E5" s="1259"/>
      <c r="F5" s="1259"/>
      <c r="G5" s="1259"/>
      <c r="H5" s="1259"/>
      <c r="I5" s="1259"/>
      <c r="J5" s="77"/>
      <c r="K5" s="77"/>
      <c r="L5" s="77"/>
      <c r="M5" s="77"/>
      <c r="N5" s="77"/>
      <c r="O5" s="78"/>
    </row>
    <row r="6" spans="1:15">
      <c r="A6" s="79" t="s">
        <v>178</v>
      </c>
      <c r="B6" s="1234" t="s">
        <v>221</v>
      </c>
      <c r="C6" s="1234"/>
      <c r="D6" s="1234"/>
      <c r="E6" s="1234"/>
      <c r="F6" s="1234"/>
      <c r="G6" s="1234"/>
      <c r="H6" s="1234"/>
      <c r="I6" s="1234"/>
      <c r="J6" s="1235">
        <f>Basis!B12</f>
        <v>0</v>
      </c>
      <c r="K6" s="1236"/>
      <c r="L6" s="1236"/>
      <c r="M6" s="1236"/>
      <c r="N6" s="1236"/>
      <c r="O6" s="1237"/>
    </row>
    <row r="7" spans="1:15">
      <c r="A7" s="79" t="s">
        <v>222</v>
      </c>
      <c r="B7" s="1234" t="s">
        <v>223</v>
      </c>
      <c r="C7" s="1234"/>
      <c r="D7" s="1234"/>
      <c r="E7" s="1234"/>
      <c r="F7" s="1234"/>
      <c r="G7" s="1234"/>
      <c r="H7" s="1234"/>
      <c r="I7" s="1234"/>
      <c r="J7" s="1235">
        <f>Basis!B13</f>
        <v>0</v>
      </c>
      <c r="K7" s="1236"/>
      <c r="L7" s="1236"/>
      <c r="M7" s="1236"/>
      <c r="N7" s="1236"/>
      <c r="O7" s="1237"/>
    </row>
    <row r="8" spans="1:15">
      <c r="A8" s="79" t="s">
        <v>224</v>
      </c>
      <c r="B8" s="1234" t="s">
        <v>225</v>
      </c>
      <c r="C8" s="1234"/>
      <c r="D8" s="1234"/>
      <c r="E8" s="1234"/>
      <c r="F8" s="1234"/>
      <c r="G8" s="1234"/>
      <c r="H8" s="1234"/>
      <c r="I8" s="1234"/>
      <c r="J8" s="1235">
        <f>Basis!B14</f>
        <v>0</v>
      </c>
      <c r="K8" s="1236"/>
      <c r="L8" s="1236"/>
      <c r="M8" s="1236"/>
      <c r="N8" s="1236"/>
      <c r="O8" s="1237"/>
    </row>
    <row r="9" spans="1:15">
      <c r="A9" s="79" t="s">
        <v>226</v>
      </c>
      <c r="B9" s="1234" t="s">
        <v>227</v>
      </c>
      <c r="C9" s="1234"/>
      <c r="D9" s="1234"/>
      <c r="E9" s="1234"/>
      <c r="F9" s="1234"/>
      <c r="G9" s="1234"/>
      <c r="H9" s="1234"/>
      <c r="I9" s="1234"/>
      <c r="J9" s="1238">
        <f>Basis!B17</f>
        <v>0</v>
      </c>
      <c r="K9" s="1239"/>
      <c r="L9" s="1239"/>
      <c r="M9" s="1239"/>
      <c r="N9" s="1239"/>
      <c r="O9" s="1240"/>
    </row>
    <row r="10" spans="1:15">
      <c r="A10" s="79" t="s">
        <v>228</v>
      </c>
      <c r="B10" s="1234" t="s">
        <v>229</v>
      </c>
      <c r="C10" s="1234"/>
      <c r="D10" s="1234"/>
      <c r="E10" s="1234"/>
      <c r="F10" s="1234"/>
      <c r="G10" s="1234"/>
      <c r="H10" s="1234"/>
      <c r="I10" s="1234"/>
      <c r="J10" s="1238">
        <f>Basis!B15</f>
        <v>0</v>
      </c>
      <c r="K10" s="1239"/>
      <c r="L10" s="1239"/>
      <c r="M10" s="1239"/>
      <c r="N10" s="1239"/>
      <c r="O10" s="1240"/>
    </row>
    <row r="11" spans="1:15">
      <c r="A11" s="79" t="s">
        <v>230</v>
      </c>
      <c r="B11" s="1234" t="s">
        <v>231</v>
      </c>
      <c r="C11" s="1234"/>
      <c r="D11" s="1234"/>
      <c r="E11" s="1234"/>
      <c r="F11" s="1234"/>
      <c r="G11" s="1234"/>
      <c r="H11" s="1234"/>
      <c r="I11" s="1234"/>
      <c r="J11" s="1262">
        <f>Basis!D15</f>
        <v>0</v>
      </c>
      <c r="K11" s="1263"/>
      <c r="L11" s="1263"/>
      <c r="M11" s="1263"/>
      <c r="N11" s="1263"/>
      <c r="O11" s="1264"/>
    </row>
    <row r="12" spans="1:15">
      <c r="A12" s="79" t="s">
        <v>232</v>
      </c>
      <c r="B12" s="1234" t="s">
        <v>233</v>
      </c>
      <c r="C12" s="1234"/>
      <c r="D12" s="1234"/>
      <c r="E12" s="1234"/>
      <c r="F12" s="1234"/>
      <c r="G12" s="1234"/>
      <c r="H12" s="1234"/>
      <c r="I12" s="1234"/>
      <c r="J12" s="1238">
        <f>Basis!B16</f>
        <v>0</v>
      </c>
      <c r="K12" s="1239"/>
      <c r="L12" s="1239"/>
      <c r="M12" s="1239"/>
      <c r="N12" s="1239"/>
      <c r="O12" s="1240"/>
    </row>
    <row r="13" spans="1:15">
      <c r="A13" s="80" t="s">
        <v>234</v>
      </c>
      <c r="B13" s="1234" t="s">
        <v>235</v>
      </c>
      <c r="C13" s="1267"/>
      <c r="D13" s="1267"/>
      <c r="E13" s="1267"/>
      <c r="F13" s="1267"/>
      <c r="G13" s="1267"/>
      <c r="H13" s="1267"/>
      <c r="I13" s="1267"/>
      <c r="J13" s="1262">
        <f>Basis!B18</f>
        <v>0</v>
      </c>
      <c r="K13" s="1268"/>
      <c r="L13" s="1268"/>
      <c r="M13" s="1268"/>
      <c r="N13" s="1268"/>
      <c r="O13" s="1269"/>
    </row>
    <row r="14" spans="1:15">
      <c r="A14" s="81"/>
      <c r="B14" s="72"/>
      <c r="C14" s="72"/>
      <c r="D14" s="72"/>
      <c r="E14" s="72"/>
      <c r="F14" s="72"/>
      <c r="G14" s="72"/>
      <c r="H14" s="72"/>
      <c r="I14" s="72"/>
      <c r="J14" s="72"/>
      <c r="K14" s="72"/>
      <c r="L14" s="72"/>
      <c r="M14" s="72"/>
      <c r="N14" s="72"/>
      <c r="O14" s="82"/>
    </row>
    <row r="15" spans="1:15">
      <c r="A15" s="76"/>
      <c r="B15" s="83" t="s">
        <v>236</v>
      </c>
      <c r="C15" s="84"/>
      <c r="D15" s="84"/>
      <c r="E15" s="84"/>
      <c r="F15" s="84"/>
      <c r="G15" s="84"/>
      <c r="H15" s="84"/>
      <c r="I15" s="84"/>
      <c r="J15" s="77"/>
      <c r="K15" s="77"/>
      <c r="L15" s="77"/>
      <c r="M15" s="77"/>
      <c r="N15" s="77"/>
      <c r="O15" s="78"/>
    </row>
    <row r="16" spans="1:15">
      <c r="A16" s="79" t="s">
        <v>237</v>
      </c>
      <c r="B16" s="85" t="s">
        <v>221</v>
      </c>
      <c r="C16" s="85"/>
      <c r="D16" s="85"/>
      <c r="E16" s="85"/>
      <c r="F16" s="85"/>
      <c r="G16" s="85"/>
      <c r="H16" s="85"/>
      <c r="I16" s="85"/>
      <c r="J16" s="1235">
        <f>Basis!B5</f>
        <v>0</v>
      </c>
      <c r="K16" s="1236"/>
      <c r="L16" s="1236"/>
      <c r="M16" s="1236"/>
      <c r="N16" s="1236"/>
      <c r="O16" s="1237"/>
    </row>
    <row r="17" spans="1:16384">
      <c r="A17" s="79" t="s">
        <v>238</v>
      </c>
      <c r="B17" s="85" t="s">
        <v>223</v>
      </c>
      <c r="C17" s="85"/>
      <c r="D17" s="85"/>
      <c r="E17" s="85"/>
      <c r="F17" s="85"/>
      <c r="G17" s="85"/>
      <c r="H17" s="85"/>
      <c r="I17" s="85"/>
      <c r="J17" s="1235">
        <f>Basis!B6</f>
        <v>0</v>
      </c>
      <c r="K17" s="1236"/>
      <c r="L17" s="1236"/>
      <c r="M17" s="1236"/>
      <c r="N17" s="1236"/>
      <c r="O17" s="1237"/>
    </row>
    <row r="18" spans="1:16384">
      <c r="A18" s="79" t="s">
        <v>239</v>
      </c>
      <c r="B18" s="85" t="s">
        <v>225</v>
      </c>
      <c r="C18" s="85"/>
      <c r="D18" s="85"/>
      <c r="E18" s="85"/>
      <c r="F18" s="85"/>
      <c r="G18" s="85"/>
      <c r="H18" s="85"/>
      <c r="I18" s="85"/>
      <c r="J18" s="1235">
        <f>Basis!B7</f>
        <v>0</v>
      </c>
      <c r="K18" s="1236"/>
      <c r="L18" s="1236"/>
      <c r="M18" s="1236"/>
      <c r="N18" s="1236"/>
      <c r="O18" s="1237"/>
    </row>
    <row r="19" spans="1:16384">
      <c r="A19" s="79" t="s">
        <v>240</v>
      </c>
      <c r="B19" s="85" t="s">
        <v>229</v>
      </c>
      <c r="C19" s="85"/>
      <c r="D19" s="85"/>
      <c r="E19" s="85"/>
      <c r="F19" s="85"/>
      <c r="G19" s="85"/>
      <c r="H19" s="85"/>
      <c r="I19" s="85"/>
      <c r="J19" s="1235">
        <f>Basis!B8</f>
        <v>0</v>
      </c>
      <c r="K19" s="1236"/>
      <c r="L19" s="1236"/>
      <c r="M19" s="1236"/>
      <c r="N19" s="1236"/>
      <c r="O19" s="1237"/>
    </row>
    <row r="20" spans="1:16384">
      <c r="A20" s="79" t="s">
        <v>241</v>
      </c>
      <c r="B20" s="85" t="s">
        <v>231</v>
      </c>
      <c r="C20" s="85"/>
      <c r="D20" s="85"/>
      <c r="E20" s="85"/>
      <c r="F20" s="85"/>
      <c r="G20" s="85"/>
      <c r="H20" s="85"/>
      <c r="I20" s="85"/>
      <c r="J20" s="1238">
        <f>Basis!D8</f>
        <v>0</v>
      </c>
      <c r="K20" s="1239"/>
      <c r="L20" s="1239"/>
      <c r="M20" s="1239"/>
      <c r="N20" s="1239"/>
      <c r="O20" s="1240"/>
    </row>
    <row r="21" spans="1:16384">
      <c r="A21" s="79" t="s">
        <v>242</v>
      </c>
      <c r="B21" s="85" t="s">
        <v>233</v>
      </c>
      <c r="C21" s="86"/>
      <c r="D21" s="86"/>
      <c r="E21" s="86"/>
      <c r="F21" s="86"/>
      <c r="G21" s="86"/>
      <c r="H21" s="86"/>
      <c r="I21" s="86"/>
      <c r="J21" s="1238">
        <f>Basis!B9</f>
        <v>0</v>
      </c>
      <c r="K21" s="1239"/>
      <c r="L21" s="1239"/>
      <c r="M21" s="1239"/>
      <c r="N21" s="1239"/>
      <c r="O21" s="1240"/>
    </row>
    <row r="22" spans="1:16384">
      <c r="A22" s="79" t="s">
        <v>243</v>
      </c>
      <c r="B22" s="87" t="s">
        <v>244</v>
      </c>
      <c r="C22" s="86"/>
      <c r="D22" s="86"/>
      <c r="E22" s="86"/>
      <c r="F22" s="86"/>
      <c r="G22" s="86"/>
      <c r="H22" s="86"/>
      <c r="I22" s="86"/>
      <c r="J22" s="1238">
        <f>Basis!B10</f>
        <v>0</v>
      </c>
      <c r="K22" s="1239"/>
      <c r="L22" s="1239"/>
      <c r="M22" s="1239"/>
      <c r="N22" s="1239"/>
      <c r="O22" s="1240"/>
    </row>
    <row r="23" spans="1:16384" ht="27.6" customHeight="1">
      <c r="A23" s="675" t="s">
        <v>245</v>
      </c>
      <c r="B23" s="1270" t="s">
        <v>562</v>
      </c>
      <c r="C23" s="1271"/>
      <c r="D23" s="1271"/>
      <c r="E23" s="1271"/>
      <c r="F23" s="1271"/>
      <c r="G23" s="1271"/>
      <c r="H23" s="1271"/>
      <c r="I23" s="1271"/>
      <c r="J23" s="1254"/>
      <c r="K23" s="1255"/>
      <c r="L23" s="1255"/>
      <c r="M23" s="1256"/>
      <c r="N23" s="1257"/>
      <c r="O23" s="1258"/>
    </row>
    <row r="24" spans="1:16384" ht="16.149999999999999" customHeight="1">
      <c r="A24" s="80" t="s">
        <v>250</v>
      </c>
      <c r="B24" s="1241" t="s">
        <v>820</v>
      </c>
      <c r="C24" s="1241"/>
      <c r="D24" s="1241"/>
      <c r="E24" s="1241"/>
      <c r="F24" s="1241"/>
      <c r="G24" s="1241"/>
      <c r="H24" s="1241"/>
      <c r="I24" s="1241"/>
      <c r="J24" s="674"/>
      <c r="K24" s="1260" t="s">
        <v>554</v>
      </c>
      <c r="L24" s="1261"/>
      <c r="M24" s="665"/>
      <c r="N24" s="1252" t="s">
        <v>555</v>
      </c>
      <c r="O24" s="1253"/>
    </row>
    <row r="25" spans="1:16384" ht="18" customHeight="1">
      <c r="A25" s="80" t="s">
        <v>553</v>
      </c>
      <c r="B25" s="1241" t="s">
        <v>563</v>
      </c>
      <c r="C25" s="1241"/>
      <c r="D25" s="1241"/>
      <c r="E25" s="1241"/>
      <c r="F25" s="1241"/>
      <c r="G25" s="1241"/>
      <c r="H25" s="1241"/>
      <c r="I25" s="1241"/>
      <c r="J25" s="1254" t="s">
        <v>485</v>
      </c>
      <c r="K25" s="1255"/>
      <c r="L25" s="1255"/>
      <c r="M25" s="676"/>
      <c r="N25" s="677"/>
      <c r="O25" s="678"/>
    </row>
    <row r="26" spans="1:16384">
      <c r="A26" s="80" t="s">
        <v>557</v>
      </c>
      <c r="B26" s="87" t="s">
        <v>246</v>
      </c>
      <c r="C26" s="86"/>
      <c r="D26" s="86"/>
      <c r="E26" s="86"/>
      <c r="F26" s="86"/>
      <c r="G26" s="86"/>
      <c r="H26" s="86"/>
      <c r="I26" s="86"/>
      <c r="J26" s="72"/>
      <c r="K26" s="72"/>
      <c r="L26" s="72"/>
      <c r="M26" s="72"/>
      <c r="N26" s="72"/>
      <c r="O26" s="82"/>
    </row>
    <row r="27" spans="1:16384">
      <c r="A27" s="88" t="s">
        <v>558</v>
      </c>
      <c r="B27" s="85" t="s">
        <v>247</v>
      </c>
      <c r="C27" s="85"/>
      <c r="D27" s="85"/>
      <c r="E27" s="85"/>
      <c r="F27" s="85"/>
      <c r="G27" s="85"/>
      <c r="H27" s="85"/>
      <c r="I27" s="85"/>
      <c r="J27" s="89"/>
      <c r="K27" s="72"/>
      <c r="L27" s="72"/>
      <c r="M27" s="72"/>
      <c r="N27" s="72"/>
      <c r="O27" s="82"/>
    </row>
    <row r="28" spans="1:16384">
      <c r="A28" s="88" t="s">
        <v>559</v>
      </c>
      <c r="B28" s="85" t="s">
        <v>248</v>
      </c>
      <c r="C28" s="85"/>
      <c r="D28" s="85"/>
      <c r="E28" s="85"/>
      <c r="F28" s="85"/>
      <c r="G28" s="85"/>
      <c r="H28" s="85"/>
      <c r="I28" s="85"/>
      <c r="J28" s="89"/>
      <c r="K28" s="72"/>
      <c r="L28" s="72"/>
      <c r="M28" s="72"/>
      <c r="N28" s="72"/>
      <c r="O28" s="82"/>
    </row>
    <row r="29" spans="1:16384">
      <c r="A29" s="88" t="s">
        <v>560</v>
      </c>
      <c r="B29" s="85" t="s">
        <v>249</v>
      </c>
      <c r="C29" s="85"/>
      <c r="D29" s="85"/>
      <c r="E29" s="85"/>
      <c r="F29" s="85"/>
      <c r="G29" s="85"/>
      <c r="H29" s="85"/>
      <c r="I29" s="85"/>
      <c r="J29" s="89"/>
      <c r="K29" s="72"/>
      <c r="L29" s="72"/>
      <c r="M29" s="72"/>
      <c r="N29" s="72"/>
      <c r="O29" s="82"/>
    </row>
    <row r="30" spans="1:16384" ht="14.45" customHeight="1">
      <c r="A30" s="79" t="s">
        <v>561</v>
      </c>
      <c r="B30" s="85" t="s">
        <v>251</v>
      </c>
      <c r="C30" s="85"/>
      <c r="D30" s="85"/>
      <c r="E30" s="85"/>
      <c r="F30" s="85"/>
      <c r="G30" s="85"/>
      <c r="H30" s="85"/>
      <c r="I30" s="85"/>
      <c r="J30" s="72"/>
      <c r="K30" s="72"/>
      <c r="L30" s="72"/>
      <c r="M30" s="72"/>
      <c r="N30" s="72"/>
      <c r="O30" s="82"/>
      <c r="P30" s="79"/>
      <c r="Q30" s="85"/>
      <c r="R30" s="85"/>
      <c r="S30" s="85"/>
      <c r="T30" s="85"/>
      <c r="U30" s="85"/>
      <c r="V30" s="85"/>
      <c r="W30" s="85"/>
      <c r="X30" s="85"/>
      <c r="Y30" s="72"/>
      <c r="Z30" s="72"/>
      <c r="AA30" s="72"/>
      <c r="AB30" s="72"/>
      <c r="AC30" s="72"/>
      <c r="AD30" s="82"/>
      <c r="AE30" s="79"/>
      <c r="AF30" s="85"/>
      <c r="AG30" s="85"/>
      <c r="AH30" s="85"/>
      <c r="AI30" s="85"/>
      <c r="AJ30" s="85"/>
      <c r="AK30" s="85"/>
      <c r="AL30" s="85"/>
      <c r="AM30" s="85"/>
      <c r="AN30" s="72"/>
      <c r="AO30" s="72"/>
      <c r="AP30" s="72"/>
      <c r="AQ30" s="72"/>
      <c r="AR30" s="72"/>
      <c r="AS30" s="82"/>
      <c r="AT30" s="79"/>
      <c r="AU30" s="85"/>
      <c r="AV30" s="85"/>
      <c r="AW30" s="85"/>
      <c r="AX30" s="85"/>
      <c r="AY30" s="85"/>
      <c r="AZ30" s="85"/>
      <c r="BA30" s="85"/>
      <c r="BB30" s="85"/>
      <c r="BC30" s="72"/>
      <c r="BD30" s="72"/>
      <c r="BE30" s="72"/>
      <c r="BF30" s="72"/>
      <c r="BG30" s="72"/>
      <c r="BH30" s="82"/>
      <c r="BI30" s="79"/>
      <c r="BJ30" s="85"/>
      <c r="BK30" s="85"/>
      <c r="BL30" s="85"/>
      <c r="BM30" s="85"/>
      <c r="BN30" s="85"/>
      <c r="BO30" s="85"/>
      <c r="BP30" s="85"/>
      <c r="BQ30" s="85"/>
      <c r="BR30" s="72"/>
      <c r="BS30" s="72"/>
      <c r="BT30" s="72"/>
      <c r="BU30" s="72"/>
      <c r="BV30" s="72"/>
      <c r="BW30" s="82"/>
      <c r="BX30" s="79"/>
      <c r="BY30" s="85"/>
      <c r="BZ30" s="85"/>
      <c r="CA30" s="85"/>
      <c r="CB30" s="85"/>
      <c r="CC30" s="85"/>
      <c r="CD30" s="85"/>
      <c r="CE30" s="85"/>
      <c r="CF30" s="85"/>
      <c r="CG30" s="72"/>
      <c r="CH30" s="72"/>
      <c r="CI30" s="72"/>
      <c r="CJ30" s="72"/>
      <c r="CK30" s="72"/>
      <c r="CL30" s="82"/>
      <c r="CM30" s="79"/>
      <c r="CN30" s="85"/>
      <c r="CO30" s="85"/>
      <c r="CP30" s="85"/>
      <c r="CQ30" s="85"/>
      <c r="CR30" s="85"/>
      <c r="CS30" s="85"/>
      <c r="CT30" s="85"/>
      <c r="CU30" s="85"/>
      <c r="CV30" s="72"/>
      <c r="CW30" s="72"/>
      <c r="CX30" s="72"/>
      <c r="CY30" s="72"/>
      <c r="CZ30" s="72"/>
      <c r="DA30" s="82"/>
      <c r="DB30" s="79"/>
      <c r="DC30" s="85"/>
      <c r="DD30" s="85"/>
      <c r="DE30" s="85"/>
      <c r="DF30" s="85"/>
      <c r="DG30" s="85"/>
      <c r="DH30" s="85"/>
      <c r="DI30" s="85"/>
      <c r="DJ30" s="85"/>
      <c r="DK30" s="72"/>
      <c r="DL30" s="72"/>
      <c r="DM30" s="72"/>
      <c r="DN30" s="72"/>
      <c r="DO30" s="72"/>
      <c r="DP30" s="82"/>
      <c r="DQ30" s="79"/>
      <c r="DR30" s="85"/>
      <c r="DS30" s="85"/>
      <c r="DT30" s="85"/>
      <c r="DU30" s="85"/>
      <c r="DV30" s="85"/>
      <c r="DW30" s="85"/>
      <c r="DX30" s="85"/>
      <c r="DY30" s="85"/>
      <c r="DZ30" s="72"/>
      <c r="EA30" s="72"/>
      <c r="EB30" s="72"/>
      <c r="EC30" s="72"/>
      <c r="ED30" s="72"/>
      <c r="EE30" s="82"/>
      <c r="EF30" s="79"/>
      <c r="EG30" s="85"/>
      <c r="EH30" s="85"/>
      <c r="EI30" s="85"/>
      <c r="EJ30" s="85"/>
      <c r="EK30" s="85"/>
      <c r="EL30" s="85"/>
      <c r="EM30" s="85"/>
      <c r="EN30" s="85"/>
      <c r="EO30" s="72"/>
      <c r="EP30" s="72"/>
      <c r="EQ30" s="72"/>
      <c r="ER30" s="72"/>
      <c r="ES30" s="72"/>
      <c r="ET30" s="82"/>
      <c r="EU30" s="79"/>
      <c r="EV30" s="85"/>
      <c r="EW30" s="85"/>
      <c r="EX30" s="85"/>
      <c r="EY30" s="85"/>
      <c r="EZ30" s="85"/>
      <c r="FA30" s="85"/>
      <c r="FB30" s="85"/>
      <c r="FC30" s="85"/>
      <c r="FD30" s="72"/>
      <c r="FE30" s="72"/>
      <c r="FF30" s="72"/>
      <c r="FG30" s="72"/>
      <c r="FH30" s="72"/>
      <c r="FI30" s="82"/>
      <c r="FJ30" s="79"/>
      <c r="FK30" s="85"/>
      <c r="FL30" s="85"/>
      <c r="FM30" s="85"/>
      <c r="FN30" s="85"/>
      <c r="FO30" s="85"/>
      <c r="FP30" s="85"/>
      <c r="FQ30" s="85"/>
      <c r="FR30" s="85"/>
      <c r="FS30" s="72"/>
      <c r="FT30" s="72"/>
      <c r="FU30" s="72"/>
      <c r="FV30" s="72"/>
      <c r="FW30" s="72"/>
      <c r="FX30" s="82"/>
      <c r="FY30" s="79"/>
      <c r="FZ30" s="85"/>
      <c r="GA30" s="85"/>
      <c r="GB30" s="85"/>
      <c r="GC30" s="85"/>
      <c r="GD30" s="85"/>
      <c r="GE30" s="85"/>
      <c r="GF30" s="85"/>
      <c r="GG30" s="85"/>
      <c r="GH30" s="72"/>
      <c r="GI30" s="72"/>
      <c r="GJ30" s="72"/>
      <c r="GK30" s="72"/>
      <c r="GL30" s="72"/>
      <c r="GM30" s="82"/>
      <c r="GN30" s="79"/>
      <c r="GO30" s="85"/>
      <c r="GP30" s="85"/>
      <c r="GQ30" s="85"/>
      <c r="GR30" s="85"/>
      <c r="GS30" s="85"/>
      <c r="GT30" s="85"/>
      <c r="GU30" s="85"/>
      <c r="GV30" s="85"/>
      <c r="GW30" s="72"/>
      <c r="GX30" s="72"/>
      <c r="GY30" s="72"/>
      <c r="GZ30" s="72"/>
      <c r="HA30" s="72"/>
      <c r="HB30" s="82"/>
      <c r="HC30" s="79"/>
      <c r="HD30" s="85"/>
      <c r="HE30" s="85"/>
      <c r="HF30" s="85"/>
      <c r="HG30" s="85"/>
      <c r="HH30" s="85"/>
      <c r="HI30" s="85"/>
      <c r="HJ30" s="85"/>
      <c r="HK30" s="85"/>
      <c r="HL30" s="72"/>
      <c r="HM30" s="72"/>
      <c r="HN30" s="72"/>
      <c r="HO30" s="72"/>
      <c r="HP30" s="72"/>
      <c r="HQ30" s="82"/>
      <c r="HR30" s="79"/>
      <c r="HS30" s="85"/>
      <c r="HT30" s="85"/>
      <c r="HU30" s="85"/>
      <c r="HV30" s="85"/>
      <c r="HW30" s="85"/>
      <c r="HX30" s="85"/>
      <c r="HY30" s="85"/>
      <c r="HZ30" s="85"/>
      <c r="IA30" s="72"/>
      <c r="IB30" s="72"/>
      <c r="IC30" s="72"/>
      <c r="ID30" s="72"/>
      <c r="IE30" s="72"/>
      <c r="IF30" s="82"/>
      <c r="IG30" s="79"/>
      <c r="IH30" s="85"/>
      <c r="II30" s="85"/>
      <c r="IJ30" s="85"/>
      <c r="IK30" s="85"/>
      <c r="IL30" s="85"/>
      <c r="IM30" s="85"/>
      <c r="IN30" s="85"/>
      <c r="IO30" s="85"/>
      <c r="IP30" s="72"/>
      <c r="IQ30" s="72"/>
      <c r="IR30" s="72"/>
      <c r="IS30" s="72"/>
      <c r="IT30" s="72"/>
      <c r="IU30" s="82"/>
      <c r="IV30" s="79"/>
      <c r="IW30" s="85"/>
      <c r="IX30" s="85"/>
      <c r="IY30" s="85"/>
      <c r="IZ30" s="85"/>
      <c r="JA30" s="85"/>
      <c r="JB30" s="85"/>
      <c r="JC30" s="85"/>
      <c r="JD30" s="85"/>
      <c r="JE30" s="72"/>
      <c r="JF30" s="72"/>
      <c r="JG30" s="72"/>
      <c r="JH30" s="72"/>
      <c r="JI30" s="72"/>
      <c r="JJ30" s="82"/>
      <c r="JK30" s="79"/>
      <c r="JL30" s="85"/>
      <c r="JM30" s="85"/>
      <c r="JN30" s="85"/>
      <c r="JO30" s="85"/>
      <c r="JP30" s="85"/>
      <c r="JQ30" s="85"/>
      <c r="JR30" s="85"/>
      <c r="JS30" s="85"/>
      <c r="JT30" s="72"/>
      <c r="JU30" s="72"/>
      <c r="JV30" s="72"/>
      <c r="JW30" s="72"/>
      <c r="JX30" s="72"/>
      <c r="JY30" s="82"/>
      <c r="JZ30" s="79"/>
      <c r="KA30" s="85"/>
      <c r="KB30" s="85"/>
      <c r="KC30" s="85"/>
      <c r="KD30" s="85"/>
      <c r="KE30" s="85"/>
      <c r="KF30" s="85"/>
      <c r="KG30" s="85"/>
      <c r="KH30" s="85"/>
      <c r="KI30" s="72"/>
      <c r="KJ30" s="72"/>
      <c r="KK30" s="72"/>
      <c r="KL30" s="72"/>
      <c r="KM30" s="72"/>
      <c r="KN30" s="82"/>
      <c r="KO30" s="79"/>
      <c r="KP30" s="85"/>
      <c r="KQ30" s="85"/>
      <c r="KR30" s="85"/>
      <c r="KS30" s="85"/>
      <c r="KT30" s="85"/>
      <c r="KU30" s="85"/>
      <c r="KV30" s="85"/>
      <c r="KW30" s="85"/>
      <c r="KX30" s="72"/>
      <c r="KY30" s="72"/>
      <c r="KZ30" s="72"/>
      <c r="LA30" s="72"/>
      <c r="LB30" s="72"/>
      <c r="LC30" s="82"/>
      <c r="LD30" s="79"/>
      <c r="LE30" s="85"/>
      <c r="LF30" s="85"/>
      <c r="LG30" s="85"/>
      <c r="LH30" s="85"/>
      <c r="LI30" s="85"/>
      <c r="LJ30" s="85"/>
      <c r="LK30" s="85"/>
      <c r="LL30" s="85"/>
      <c r="LM30" s="72"/>
      <c r="LN30" s="72"/>
      <c r="LO30" s="72"/>
      <c r="LP30" s="72"/>
      <c r="LQ30" s="72"/>
      <c r="LR30" s="82"/>
      <c r="LS30" s="79"/>
      <c r="LT30" s="85"/>
      <c r="LU30" s="85"/>
      <c r="LV30" s="85"/>
      <c r="LW30" s="85"/>
      <c r="LX30" s="85"/>
      <c r="LY30" s="85"/>
      <c r="LZ30" s="85"/>
      <c r="MA30" s="85"/>
      <c r="MB30" s="72"/>
      <c r="MC30" s="72"/>
      <c r="MD30" s="72"/>
      <c r="ME30" s="72"/>
      <c r="MF30" s="72"/>
      <c r="MG30" s="82"/>
      <c r="MH30" s="79"/>
      <c r="MI30" s="85"/>
      <c r="MJ30" s="85"/>
      <c r="MK30" s="85"/>
      <c r="ML30" s="85"/>
      <c r="MM30" s="85"/>
      <c r="MN30" s="85"/>
      <c r="MO30" s="85"/>
      <c r="MP30" s="85"/>
      <c r="MQ30" s="72"/>
      <c r="MR30" s="72"/>
      <c r="MS30" s="72"/>
      <c r="MT30" s="72"/>
      <c r="MU30" s="72"/>
      <c r="MV30" s="82"/>
      <c r="MW30" s="79"/>
      <c r="MX30" s="85"/>
      <c r="MY30" s="85"/>
      <c r="MZ30" s="85"/>
      <c r="NA30" s="85"/>
      <c r="NB30" s="85"/>
      <c r="NC30" s="85"/>
      <c r="ND30" s="85"/>
      <c r="NE30" s="85"/>
      <c r="NF30" s="72"/>
      <c r="NG30" s="72"/>
      <c r="NH30" s="72"/>
      <c r="NI30" s="72"/>
      <c r="NJ30" s="72"/>
      <c r="NK30" s="82"/>
      <c r="NL30" s="79"/>
      <c r="NM30" s="85"/>
      <c r="NN30" s="85"/>
      <c r="NO30" s="85"/>
      <c r="NP30" s="85"/>
      <c r="NQ30" s="85"/>
      <c r="NR30" s="85"/>
      <c r="NS30" s="85"/>
      <c r="NT30" s="85"/>
      <c r="NU30" s="72"/>
      <c r="NV30" s="72"/>
      <c r="NW30" s="72"/>
      <c r="NX30" s="72"/>
      <c r="NY30" s="72"/>
      <c r="NZ30" s="82"/>
      <c r="OA30" s="79"/>
      <c r="OB30" s="85"/>
      <c r="OC30" s="85"/>
      <c r="OD30" s="85"/>
      <c r="OE30" s="85"/>
      <c r="OF30" s="85"/>
      <c r="OG30" s="85"/>
      <c r="OH30" s="85"/>
      <c r="OI30" s="85"/>
      <c r="OJ30" s="72"/>
      <c r="OK30" s="72"/>
      <c r="OL30" s="72"/>
      <c r="OM30" s="72"/>
      <c r="ON30" s="72"/>
      <c r="OO30" s="82"/>
      <c r="OP30" s="79"/>
      <c r="OQ30" s="85"/>
      <c r="OR30" s="85"/>
      <c r="OS30" s="85"/>
      <c r="OT30" s="85"/>
      <c r="OU30" s="85"/>
      <c r="OV30" s="85"/>
      <c r="OW30" s="85"/>
      <c r="OX30" s="85"/>
      <c r="OY30" s="72"/>
      <c r="OZ30" s="72"/>
      <c r="PA30" s="72"/>
      <c r="PB30" s="72"/>
      <c r="PC30" s="72"/>
      <c r="PD30" s="82"/>
      <c r="PE30" s="79"/>
      <c r="PF30" s="85"/>
      <c r="PG30" s="85"/>
      <c r="PH30" s="85"/>
      <c r="PI30" s="85"/>
      <c r="PJ30" s="85"/>
      <c r="PK30" s="85"/>
      <c r="PL30" s="85"/>
      <c r="PM30" s="85"/>
      <c r="PN30" s="72"/>
      <c r="PO30" s="72"/>
      <c r="PP30" s="72"/>
      <c r="PQ30" s="72"/>
      <c r="PR30" s="72"/>
      <c r="PS30" s="82"/>
      <c r="PT30" s="79"/>
      <c r="PU30" s="85"/>
      <c r="PV30" s="85"/>
      <c r="PW30" s="85"/>
      <c r="PX30" s="85"/>
      <c r="PY30" s="85"/>
      <c r="PZ30" s="85"/>
      <c r="QA30" s="85"/>
      <c r="QB30" s="85"/>
      <c r="QC30" s="72"/>
      <c r="QD30" s="72"/>
      <c r="QE30" s="72"/>
      <c r="QF30" s="72"/>
      <c r="QG30" s="72"/>
      <c r="QH30" s="82"/>
      <c r="QI30" s="79"/>
      <c r="QJ30" s="85"/>
      <c r="QK30" s="85"/>
      <c r="QL30" s="85"/>
      <c r="QM30" s="85"/>
      <c r="QN30" s="85"/>
      <c r="QO30" s="85"/>
      <c r="QP30" s="85"/>
      <c r="QQ30" s="85"/>
      <c r="QR30" s="72"/>
      <c r="QS30" s="72"/>
      <c r="QT30" s="72"/>
      <c r="QU30" s="72"/>
      <c r="QV30" s="72"/>
      <c r="QW30" s="82"/>
      <c r="QX30" s="79"/>
      <c r="QY30" s="85"/>
      <c r="QZ30" s="85"/>
      <c r="RA30" s="85"/>
      <c r="RB30" s="85"/>
      <c r="RC30" s="85"/>
      <c r="RD30" s="85"/>
      <c r="RE30" s="85"/>
      <c r="RF30" s="85"/>
      <c r="RG30" s="72"/>
      <c r="RH30" s="72"/>
      <c r="RI30" s="72"/>
      <c r="RJ30" s="72"/>
      <c r="RK30" s="72"/>
      <c r="RL30" s="82"/>
      <c r="RM30" s="79"/>
      <c r="RN30" s="85"/>
      <c r="RO30" s="85"/>
      <c r="RP30" s="85"/>
      <c r="RQ30" s="85"/>
      <c r="RR30" s="85"/>
      <c r="RS30" s="85"/>
      <c r="RT30" s="85"/>
      <c r="RU30" s="85"/>
      <c r="RV30" s="72"/>
      <c r="RW30" s="72"/>
      <c r="RX30" s="72"/>
      <c r="RY30" s="72"/>
      <c r="RZ30" s="72"/>
      <c r="SA30" s="82"/>
      <c r="SB30" s="79"/>
      <c r="SC30" s="85"/>
      <c r="SD30" s="85"/>
      <c r="SE30" s="85"/>
      <c r="SF30" s="85"/>
      <c r="SG30" s="85"/>
      <c r="SH30" s="85"/>
      <c r="SI30" s="85"/>
      <c r="SJ30" s="85"/>
      <c r="SK30" s="72"/>
      <c r="SL30" s="72"/>
      <c r="SM30" s="72"/>
      <c r="SN30" s="72"/>
      <c r="SO30" s="72"/>
      <c r="SP30" s="82"/>
      <c r="SQ30" s="79"/>
      <c r="SR30" s="85"/>
      <c r="SS30" s="85"/>
      <c r="ST30" s="85"/>
      <c r="SU30" s="85"/>
      <c r="SV30" s="85"/>
      <c r="SW30" s="85"/>
      <c r="SX30" s="85"/>
      <c r="SY30" s="85"/>
      <c r="SZ30" s="72"/>
      <c r="TA30" s="72"/>
      <c r="TB30" s="72"/>
      <c r="TC30" s="72"/>
      <c r="TD30" s="72"/>
      <c r="TE30" s="82"/>
      <c r="TF30" s="79"/>
      <c r="TG30" s="85"/>
      <c r="TH30" s="85"/>
      <c r="TI30" s="85"/>
      <c r="TJ30" s="85"/>
      <c r="TK30" s="85"/>
      <c r="TL30" s="85"/>
      <c r="TM30" s="85"/>
      <c r="TN30" s="85"/>
      <c r="TO30" s="72"/>
      <c r="TP30" s="72"/>
      <c r="TQ30" s="72"/>
      <c r="TR30" s="72"/>
      <c r="TS30" s="72"/>
      <c r="TT30" s="82"/>
      <c r="TU30" s="79"/>
      <c r="TV30" s="85"/>
      <c r="TW30" s="85"/>
      <c r="TX30" s="85"/>
      <c r="TY30" s="85"/>
      <c r="TZ30" s="85"/>
      <c r="UA30" s="85"/>
      <c r="UB30" s="85"/>
      <c r="UC30" s="85"/>
      <c r="UD30" s="72"/>
      <c r="UE30" s="72"/>
      <c r="UF30" s="72"/>
      <c r="UG30" s="72"/>
      <c r="UH30" s="72"/>
      <c r="UI30" s="82"/>
      <c r="UJ30" s="79"/>
      <c r="UK30" s="85"/>
      <c r="UL30" s="85"/>
      <c r="UM30" s="85"/>
      <c r="UN30" s="85"/>
      <c r="UO30" s="85"/>
      <c r="UP30" s="85"/>
      <c r="UQ30" s="85"/>
      <c r="UR30" s="85"/>
      <c r="US30" s="72"/>
      <c r="UT30" s="72"/>
      <c r="UU30" s="72"/>
      <c r="UV30" s="72"/>
      <c r="UW30" s="72"/>
      <c r="UX30" s="82"/>
      <c r="UY30" s="79"/>
      <c r="UZ30" s="85"/>
      <c r="VA30" s="85"/>
      <c r="VB30" s="85"/>
      <c r="VC30" s="85"/>
      <c r="VD30" s="85"/>
      <c r="VE30" s="85"/>
      <c r="VF30" s="85"/>
      <c r="VG30" s="85"/>
      <c r="VH30" s="72"/>
      <c r="VI30" s="72"/>
      <c r="VJ30" s="72"/>
      <c r="VK30" s="72"/>
      <c r="VL30" s="72"/>
      <c r="VM30" s="82"/>
      <c r="VN30" s="79"/>
      <c r="VO30" s="85"/>
      <c r="VP30" s="85"/>
      <c r="VQ30" s="85"/>
      <c r="VR30" s="85"/>
      <c r="VS30" s="85"/>
      <c r="VT30" s="85"/>
      <c r="VU30" s="85"/>
      <c r="VV30" s="85"/>
      <c r="VW30" s="72"/>
      <c r="VX30" s="72"/>
      <c r="VY30" s="72"/>
      <c r="VZ30" s="72"/>
      <c r="WA30" s="72"/>
      <c r="WB30" s="82"/>
      <c r="WC30" s="79"/>
      <c r="WD30" s="85"/>
      <c r="WE30" s="85"/>
      <c r="WF30" s="85"/>
      <c r="WG30" s="85"/>
      <c r="WH30" s="85"/>
      <c r="WI30" s="85"/>
      <c r="WJ30" s="85"/>
      <c r="WK30" s="85"/>
      <c r="WL30" s="72"/>
      <c r="WM30" s="72"/>
      <c r="WN30" s="72"/>
      <c r="WO30" s="72"/>
      <c r="WP30" s="72"/>
      <c r="WQ30" s="82"/>
      <c r="WR30" s="79"/>
      <c r="WS30" s="85"/>
      <c r="WT30" s="85"/>
      <c r="WU30" s="85"/>
      <c r="WV30" s="85"/>
      <c r="WW30" s="85"/>
      <c r="WX30" s="85"/>
      <c r="WY30" s="85"/>
      <c r="WZ30" s="85"/>
      <c r="XA30" s="72"/>
      <c r="XB30" s="72"/>
      <c r="XC30" s="72"/>
      <c r="XD30" s="72"/>
      <c r="XE30" s="72"/>
      <c r="XF30" s="82"/>
      <c r="XG30" s="79"/>
      <c r="XH30" s="85"/>
      <c r="XI30" s="85"/>
      <c r="XJ30" s="85"/>
      <c r="XK30" s="85"/>
      <c r="XL30" s="85"/>
      <c r="XM30" s="85"/>
      <c r="XN30" s="85"/>
      <c r="XO30" s="85"/>
      <c r="XP30" s="72"/>
      <c r="XQ30" s="72"/>
      <c r="XR30" s="72"/>
      <c r="XS30" s="72"/>
      <c r="XT30" s="72"/>
      <c r="XU30" s="82"/>
      <c r="XV30" s="79"/>
      <c r="XW30" s="85"/>
      <c r="XX30" s="85"/>
      <c r="XY30" s="85"/>
      <c r="XZ30" s="85"/>
      <c r="YA30" s="85"/>
      <c r="YB30" s="85"/>
      <c r="YC30" s="85"/>
      <c r="YD30" s="85"/>
      <c r="YE30" s="72"/>
      <c r="YF30" s="72"/>
      <c r="YG30" s="72"/>
      <c r="YH30" s="72"/>
      <c r="YI30" s="72"/>
      <c r="YJ30" s="82"/>
      <c r="YK30" s="79"/>
      <c r="YL30" s="85"/>
      <c r="YM30" s="85"/>
      <c r="YN30" s="85"/>
      <c r="YO30" s="85"/>
      <c r="YP30" s="85"/>
      <c r="YQ30" s="85"/>
      <c r="YR30" s="85"/>
      <c r="YS30" s="85"/>
      <c r="YT30" s="72"/>
      <c r="YU30" s="72"/>
      <c r="YV30" s="72"/>
      <c r="YW30" s="72"/>
      <c r="YX30" s="72"/>
      <c r="YY30" s="82"/>
      <c r="YZ30" s="79"/>
      <c r="ZA30" s="85"/>
      <c r="ZB30" s="85"/>
      <c r="ZC30" s="85"/>
      <c r="ZD30" s="85"/>
      <c r="ZE30" s="85"/>
      <c r="ZF30" s="85"/>
      <c r="ZG30" s="85"/>
      <c r="ZH30" s="85"/>
      <c r="ZI30" s="72"/>
      <c r="ZJ30" s="72"/>
      <c r="ZK30" s="72"/>
      <c r="ZL30" s="72"/>
      <c r="ZM30" s="72"/>
      <c r="ZN30" s="82"/>
      <c r="ZO30" s="79"/>
      <c r="ZP30" s="85"/>
      <c r="ZQ30" s="85"/>
      <c r="ZR30" s="85"/>
      <c r="ZS30" s="85"/>
      <c r="ZT30" s="85"/>
      <c r="ZU30" s="85"/>
      <c r="ZV30" s="85"/>
      <c r="ZW30" s="85"/>
      <c r="ZX30" s="72"/>
      <c r="ZY30" s="72"/>
      <c r="ZZ30" s="72"/>
      <c r="AAA30" s="72"/>
      <c r="AAB30" s="72"/>
      <c r="AAC30" s="82"/>
      <c r="AAD30" s="79"/>
      <c r="AAE30" s="85"/>
      <c r="AAF30" s="85"/>
      <c r="AAG30" s="85"/>
      <c r="AAH30" s="85"/>
      <c r="AAI30" s="85"/>
      <c r="AAJ30" s="85"/>
      <c r="AAK30" s="85"/>
      <c r="AAL30" s="85"/>
      <c r="AAM30" s="72"/>
      <c r="AAN30" s="72"/>
      <c r="AAO30" s="72"/>
      <c r="AAP30" s="72"/>
      <c r="AAQ30" s="72"/>
      <c r="AAR30" s="82"/>
      <c r="AAS30" s="79"/>
      <c r="AAT30" s="85"/>
      <c r="AAU30" s="85"/>
      <c r="AAV30" s="85"/>
      <c r="AAW30" s="85"/>
      <c r="AAX30" s="85"/>
      <c r="AAY30" s="85"/>
      <c r="AAZ30" s="85"/>
      <c r="ABA30" s="85"/>
      <c r="ABB30" s="72"/>
      <c r="ABC30" s="72"/>
      <c r="ABD30" s="72"/>
      <c r="ABE30" s="72"/>
      <c r="ABF30" s="72"/>
      <c r="ABG30" s="82"/>
      <c r="ABH30" s="79"/>
      <c r="ABI30" s="85"/>
      <c r="ABJ30" s="85"/>
      <c r="ABK30" s="85"/>
      <c r="ABL30" s="85"/>
      <c r="ABM30" s="85"/>
      <c r="ABN30" s="85"/>
      <c r="ABO30" s="85"/>
      <c r="ABP30" s="85"/>
      <c r="ABQ30" s="72"/>
      <c r="ABR30" s="72"/>
      <c r="ABS30" s="72"/>
      <c r="ABT30" s="72"/>
      <c r="ABU30" s="72"/>
      <c r="ABV30" s="82"/>
      <c r="ABW30" s="79"/>
      <c r="ABX30" s="85"/>
      <c r="ABY30" s="85"/>
      <c r="ABZ30" s="85"/>
      <c r="ACA30" s="85"/>
      <c r="ACB30" s="85"/>
      <c r="ACC30" s="85"/>
      <c r="ACD30" s="85"/>
      <c r="ACE30" s="85"/>
      <c r="ACF30" s="72"/>
      <c r="ACG30" s="72"/>
      <c r="ACH30" s="72"/>
      <c r="ACI30" s="72"/>
      <c r="ACJ30" s="72"/>
      <c r="ACK30" s="82"/>
      <c r="ACL30" s="79"/>
      <c r="ACM30" s="85"/>
      <c r="ACN30" s="85"/>
      <c r="ACO30" s="85"/>
      <c r="ACP30" s="85"/>
      <c r="ACQ30" s="85"/>
      <c r="ACR30" s="85"/>
      <c r="ACS30" s="85"/>
      <c r="ACT30" s="85"/>
      <c r="ACU30" s="72"/>
      <c r="ACV30" s="72"/>
      <c r="ACW30" s="72"/>
      <c r="ACX30" s="72"/>
      <c r="ACY30" s="72"/>
      <c r="ACZ30" s="82"/>
      <c r="ADA30" s="79"/>
      <c r="ADB30" s="85"/>
      <c r="ADC30" s="85"/>
      <c r="ADD30" s="85"/>
      <c r="ADE30" s="85"/>
      <c r="ADF30" s="85"/>
      <c r="ADG30" s="85"/>
      <c r="ADH30" s="85"/>
      <c r="ADI30" s="85"/>
      <c r="ADJ30" s="72"/>
      <c r="ADK30" s="72"/>
      <c r="ADL30" s="72"/>
      <c r="ADM30" s="72"/>
      <c r="ADN30" s="72"/>
      <c r="ADO30" s="82"/>
      <c r="ADP30" s="79"/>
      <c r="ADQ30" s="85"/>
      <c r="ADR30" s="85"/>
      <c r="ADS30" s="85"/>
      <c r="ADT30" s="85"/>
      <c r="ADU30" s="85"/>
      <c r="ADV30" s="85"/>
      <c r="ADW30" s="85"/>
      <c r="ADX30" s="85"/>
      <c r="ADY30" s="72"/>
      <c r="ADZ30" s="72"/>
      <c r="AEA30" s="72"/>
      <c r="AEB30" s="72"/>
      <c r="AEC30" s="72"/>
      <c r="AED30" s="82"/>
      <c r="AEE30" s="79"/>
      <c r="AEF30" s="85"/>
      <c r="AEG30" s="85"/>
      <c r="AEH30" s="85"/>
      <c r="AEI30" s="85"/>
      <c r="AEJ30" s="85"/>
      <c r="AEK30" s="85"/>
      <c r="AEL30" s="85"/>
      <c r="AEM30" s="85"/>
      <c r="AEN30" s="72"/>
      <c r="AEO30" s="72"/>
      <c r="AEP30" s="72"/>
      <c r="AEQ30" s="72"/>
      <c r="AER30" s="72"/>
      <c r="AES30" s="82"/>
      <c r="AET30" s="79"/>
      <c r="AEU30" s="85"/>
      <c r="AEV30" s="85"/>
      <c r="AEW30" s="85"/>
      <c r="AEX30" s="85"/>
      <c r="AEY30" s="85"/>
      <c r="AEZ30" s="85"/>
      <c r="AFA30" s="85"/>
      <c r="AFB30" s="85"/>
      <c r="AFC30" s="72"/>
      <c r="AFD30" s="72"/>
      <c r="AFE30" s="72"/>
      <c r="AFF30" s="72"/>
      <c r="AFG30" s="72"/>
      <c r="AFH30" s="82"/>
      <c r="AFI30" s="79"/>
      <c r="AFJ30" s="85"/>
      <c r="AFK30" s="85"/>
      <c r="AFL30" s="85"/>
      <c r="AFM30" s="85"/>
      <c r="AFN30" s="85"/>
      <c r="AFO30" s="85"/>
      <c r="AFP30" s="85"/>
      <c r="AFQ30" s="85"/>
      <c r="AFR30" s="72"/>
      <c r="AFS30" s="72"/>
      <c r="AFT30" s="72"/>
      <c r="AFU30" s="72"/>
      <c r="AFV30" s="72"/>
      <c r="AFW30" s="82"/>
      <c r="AFX30" s="79"/>
      <c r="AFY30" s="85"/>
      <c r="AFZ30" s="85"/>
      <c r="AGA30" s="85"/>
      <c r="AGB30" s="85"/>
      <c r="AGC30" s="85"/>
      <c r="AGD30" s="85"/>
      <c r="AGE30" s="85"/>
      <c r="AGF30" s="85"/>
      <c r="AGG30" s="72"/>
      <c r="AGH30" s="72"/>
      <c r="AGI30" s="72"/>
      <c r="AGJ30" s="72"/>
      <c r="AGK30" s="72"/>
      <c r="AGL30" s="82"/>
      <c r="AGM30" s="79"/>
      <c r="AGN30" s="85"/>
      <c r="AGO30" s="85"/>
      <c r="AGP30" s="85"/>
      <c r="AGQ30" s="85"/>
      <c r="AGR30" s="85"/>
      <c r="AGS30" s="85"/>
      <c r="AGT30" s="85"/>
      <c r="AGU30" s="85"/>
      <c r="AGV30" s="72"/>
      <c r="AGW30" s="72"/>
      <c r="AGX30" s="72"/>
      <c r="AGY30" s="72"/>
      <c r="AGZ30" s="72"/>
      <c r="AHA30" s="82"/>
      <c r="AHB30" s="79"/>
      <c r="AHC30" s="85"/>
      <c r="AHD30" s="85"/>
      <c r="AHE30" s="85"/>
      <c r="AHF30" s="85"/>
      <c r="AHG30" s="85"/>
      <c r="AHH30" s="85"/>
      <c r="AHI30" s="85"/>
      <c r="AHJ30" s="85"/>
      <c r="AHK30" s="72"/>
      <c r="AHL30" s="72"/>
      <c r="AHM30" s="72"/>
      <c r="AHN30" s="72"/>
      <c r="AHO30" s="72"/>
      <c r="AHP30" s="82"/>
      <c r="AHQ30" s="79"/>
      <c r="AHR30" s="85"/>
      <c r="AHS30" s="85"/>
      <c r="AHT30" s="85"/>
      <c r="AHU30" s="85"/>
      <c r="AHV30" s="85"/>
      <c r="AHW30" s="85"/>
      <c r="AHX30" s="85"/>
      <c r="AHY30" s="85"/>
      <c r="AHZ30" s="72"/>
      <c r="AIA30" s="72"/>
      <c r="AIB30" s="72"/>
      <c r="AIC30" s="72"/>
      <c r="AID30" s="72"/>
      <c r="AIE30" s="82"/>
      <c r="AIF30" s="79"/>
      <c r="AIG30" s="85"/>
      <c r="AIH30" s="85"/>
      <c r="AII30" s="85"/>
      <c r="AIJ30" s="85"/>
      <c r="AIK30" s="85"/>
      <c r="AIL30" s="85"/>
      <c r="AIM30" s="85"/>
      <c r="AIN30" s="85"/>
      <c r="AIO30" s="72"/>
      <c r="AIP30" s="72"/>
      <c r="AIQ30" s="72"/>
      <c r="AIR30" s="72"/>
      <c r="AIS30" s="72"/>
      <c r="AIT30" s="82"/>
      <c r="AIU30" s="79"/>
      <c r="AIV30" s="85"/>
      <c r="AIW30" s="85"/>
      <c r="AIX30" s="85"/>
      <c r="AIY30" s="85"/>
      <c r="AIZ30" s="85"/>
      <c r="AJA30" s="85"/>
      <c r="AJB30" s="85"/>
      <c r="AJC30" s="85"/>
      <c r="AJD30" s="72"/>
      <c r="AJE30" s="72"/>
      <c r="AJF30" s="72"/>
      <c r="AJG30" s="72"/>
      <c r="AJH30" s="72"/>
      <c r="AJI30" s="82"/>
      <c r="AJJ30" s="79"/>
      <c r="AJK30" s="85"/>
      <c r="AJL30" s="85"/>
      <c r="AJM30" s="85"/>
      <c r="AJN30" s="85"/>
      <c r="AJO30" s="85"/>
      <c r="AJP30" s="85"/>
      <c r="AJQ30" s="85"/>
      <c r="AJR30" s="85"/>
      <c r="AJS30" s="72"/>
      <c r="AJT30" s="72"/>
      <c r="AJU30" s="72"/>
      <c r="AJV30" s="72"/>
      <c r="AJW30" s="72"/>
      <c r="AJX30" s="82"/>
      <c r="AJY30" s="79"/>
      <c r="AJZ30" s="85"/>
      <c r="AKA30" s="85"/>
      <c r="AKB30" s="85"/>
      <c r="AKC30" s="85"/>
      <c r="AKD30" s="85"/>
      <c r="AKE30" s="85"/>
      <c r="AKF30" s="85"/>
      <c r="AKG30" s="85"/>
      <c r="AKH30" s="72"/>
      <c r="AKI30" s="72"/>
      <c r="AKJ30" s="72"/>
      <c r="AKK30" s="72"/>
      <c r="AKL30" s="72"/>
      <c r="AKM30" s="82"/>
      <c r="AKN30" s="79"/>
      <c r="AKO30" s="85"/>
      <c r="AKP30" s="85"/>
      <c r="AKQ30" s="85"/>
      <c r="AKR30" s="85"/>
      <c r="AKS30" s="85"/>
      <c r="AKT30" s="85"/>
      <c r="AKU30" s="85"/>
      <c r="AKV30" s="85"/>
      <c r="AKW30" s="72"/>
      <c r="AKX30" s="72"/>
      <c r="AKY30" s="72"/>
      <c r="AKZ30" s="72"/>
      <c r="ALA30" s="72"/>
      <c r="ALB30" s="82"/>
      <c r="ALC30" s="79"/>
      <c r="ALD30" s="85"/>
      <c r="ALE30" s="85"/>
      <c r="ALF30" s="85"/>
      <c r="ALG30" s="85"/>
      <c r="ALH30" s="85"/>
      <c r="ALI30" s="85"/>
      <c r="ALJ30" s="85"/>
      <c r="ALK30" s="85"/>
      <c r="ALL30" s="72"/>
      <c r="ALM30" s="72"/>
      <c r="ALN30" s="72"/>
      <c r="ALO30" s="72"/>
      <c r="ALP30" s="72"/>
      <c r="ALQ30" s="82"/>
      <c r="ALR30" s="79"/>
      <c r="ALS30" s="85"/>
      <c r="ALT30" s="85"/>
      <c r="ALU30" s="85"/>
      <c r="ALV30" s="85"/>
      <c r="ALW30" s="85"/>
      <c r="ALX30" s="85"/>
      <c r="ALY30" s="85"/>
      <c r="ALZ30" s="85"/>
      <c r="AMA30" s="72"/>
      <c r="AMB30" s="72"/>
      <c r="AMC30" s="72"/>
      <c r="AMD30" s="72"/>
      <c r="AME30" s="72"/>
      <c r="AMF30" s="82"/>
      <c r="AMG30" s="79"/>
      <c r="AMH30" s="85"/>
      <c r="AMI30" s="85"/>
      <c r="AMJ30" s="85"/>
      <c r="AMK30" s="85"/>
      <c r="AML30" s="85"/>
      <c r="AMM30" s="85"/>
      <c r="AMN30" s="85"/>
      <c r="AMO30" s="85"/>
      <c r="AMP30" s="72"/>
      <c r="AMQ30" s="72"/>
      <c r="AMR30" s="72"/>
      <c r="AMS30" s="72"/>
      <c r="AMT30" s="72"/>
      <c r="AMU30" s="82"/>
      <c r="AMV30" s="79"/>
      <c r="AMW30" s="85"/>
      <c r="AMX30" s="85"/>
      <c r="AMY30" s="85"/>
      <c r="AMZ30" s="85"/>
      <c r="ANA30" s="85"/>
      <c r="ANB30" s="85"/>
      <c r="ANC30" s="85"/>
      <c r="AND30" s="85"/>
      <c r="ANE30" s="72"/>
      <c r="ANF30" s="72"/>
      <c r="ANG30" s="72"/>
      <c r="ANH30" s="72"/>
      <c r="ANI30" s="72"/>
      <c r="ANJ30" s="82"/>
      <c r="ANK30" s="79"/>
      <c r="ANL30" s="85"/>
      <c r="ANM30" s="85"/>
      <c r="ANN30" s="85"/>
      <c r="ANO30" s="85"/>
      <c r="ANP30" s="85"/>
      <c r="ANQ30" s="85"/>
      <c r="ANR30" s="85"/>
      <c r="ANS30" s="85"/>
      <c r="ANT30" s="72"/>
      <c r="ANU30" s="72"/>
      <c r="ANV30" s="72"/>
      <c r="ANW30" s="72"/>
      <c r="ANX30" s="72"/>
      <c r="ANY30" s="82"/>
      <c r="ANZ30" s="79"/>
      <c r="AOA30" s="85"/>
      <c r="AOB30" s="85"/>
      <c r="AOC30" s="85"/>
      <c r="AOD30" s="85"/>
      <c r="AOE30" s="85"/>
      <c r="AOF30" s="85"/>
      <c r="AOG30" s="85"/>
      <c r="AOH30" s="85"/>
      <c r="AOI30" s="72"/>
      <c r="AOJ30" s="72"/>
      <c r="AOK30" s="72"/>
      <c r="AOL30" s="72"/>
      <c r="AOM30" s="72"/>
      <c r="AON30" s="82"/>
      <c r="AOO30" s="79"/>
      <c r="AOP30" s="85"/>
      <c r="AOQ30" s="85"/>
      <c r="AOR30" s="85"/>
      <c r="AOS30" s="85"/>
      <c r="AOT30" s="85"/>
      <c r="AOU30" s="85"/>
      <c r="AOV30" s="85"/>
      <c r="AOW30" s="85"/>
      <c r="AOX30" s="72"/>
      <c r="AOY30" s="72"/>
      <c r="AOZ30" s="72"/>
      <c r="APA30" s="72"/>
      <c r="APB30" s="72"/>
      <c r="APC30" s="82"/>
      <c r="APD30" s="79"/>
      <c r="APE30" s="85"/>
      <c r="APF30" s="85"/>
      <c r="APG30" s="85"/>
      <c r="APH30" s="85"/>
      <c r="API30" s="85"/>
      <c r="APJ30" s="85"/>
      <c r="APK30" s="85"/>
      <c r="APL30" s="85"/>
      <c r="APM30" s="72"/>
      <c r="APN30" s="72"/>
      <c r="APO30" s="72"/>
      <c r="APP30" s="72"/>
      <c r="APQ30" s="72"/>
      <c r="APR30" s="82"/>
      <c r="APS30" s="79"/>
      <c r="APT30" s="85"/>
      <c r="APU30" s="85"/>
      <c r="APV30" s="85"/>
      <c r="APW30" s="85"/>
      <c r="APX30" s="85"/>
      <c r="APY30" s="85"/>
      <c r="APZ30" s="85"/>
      <c r="AQA30" s="85"/>
      <c r="AQB30" s="72"/>
      <c r="AQC30" s="72"/>
      <c r="AQD30" s="72"/>
      <c r="AQE30" s="72"/>
      <c r="AQF30" s="72"/>
      <c r="AQG30" s="82"/>
      <c r="AQH30" s="79"/>
      <c r="AQI30" s="85"/>
      <c r="AQJ30" s="85"/>
      <c r="AQK30" s="85"/>
      <c r="AQL30" s="85"/>
      <c r="AQM30" s="85"/>
      <c r="AQN30" s="85"/>
      <c r="AQO30" s="85"/>
      <c r="AQP30" s="85"/>
      <c r="AQQ30" s="72"/>
      <c r="AQR30" s="72"/>
      <c r="AQS30" s="72"/>
      <c r="AQT30" s="72"/>
      <c r="AQU30" s="72"/>
      <c r="AQV30" s="82"/>
      <c r="AQW30" s="79"/>
      <c r="AQX30" s="85"/>
      <c r="AQY30" s="85"/>
      <c r="AQZ30" s="85"/>
      <c r="ARA30" s="85"/>
      <c r="ARB30" s="85"/>
      <c r="ARC30" s="85"/>
      <c r="ARD30" s="85"/>
      <c r="ARE30" s="85"/>
      <c r="ARF30" s="72"/>
      <c r="ARG30" s="72"/>
      <c r="ARH30" s="72"/>
      <c r="ARI30" s="72"/>
      <c r="ARJ30" s="72"/>
      <c r="ARK30" s="82"/>
      <c r="ARL30" s="79"/>
      <c r="ARM30" s="85"/>
      <c r="ARN30" s="85"/>
      <c r="ARO30" s="85"/>
      <c r="ARP30" s="85"/>
      <c r="ARQ30" s="85"/>
      <c r="ARR30" s="85"/>
      <c r="ARS30" s="85"/>
      <c r="ART30" s="85"/>
      <c r="ARU30" s="72"/>
      <c r="ARV30" s="72"/>
      <c r="ARW30" s="72"/>
      <c r="ARX30" s="72"/>
      <c r="ARY30" s="72"/>
      <c r="ARZ30" s="82"/>
      <c r="ASA30" s="79"/>
      <c r="ASB30" s="85"/>
      <c r="ASC30" s="85"/>
      <c r="ASD30" s="85"/>
      <c r="ASE30" s="85"/>
      <c r="ASF30" s="85"/>
      <c r="ASG30" s="85"/>
      <c r="ASH30" s="85"/>
      <c r="ASI30" s="85"/>
      <c r="ASJ30" s="72"/>
      <c r="ASK30" s="72"/>
      <c r="ASL30" s="72"/>
      <c r="ASM30" s="72"/>
      <c r="ASN30" s="72"/>
      <c r="ASO30" s="82"/>
      <c r="ASP30" s="79"/>
      <c r="ASQ30" s="85"/>
      <c r="ASR30" s="85"/>
      <c r="ASS30" s="85"/>
      <c r="AST30" s="85"/>
      <c r="ASU30" s="85"/>
      <c r="ASV30" s="85"/>
      <c r="ASW30" s="85"/>
      <c r="ASX30" s="85"/>
      <c r="ASY30" s="72"/>
      <c r="ASZ30" s="72"/>
      <c r="ATA30" s="72"/>
      <c r="ATB30" s="72"/>
      <c r="ATC30" s="72"/>
      <c r="ATD30" s="82"/>
      <c r="ATE30" s="79"/>
      <c r="ATF30" s="85"/>
      <c r="ATG30" s="85"/>
      <c r="ATH30" s="85"/>
      <c r="ATI30" s="85"/>
      <c r="ATJ30" s="85"/>
      <c r="ATK30" s="85"/>
      <c r="ATL30" s="85"/>
      <c r="ATM30" s="85"/>
      <c r="ATN30" s="72"/>
      <c r="ATO30" s="72"/>
      <c r="ATP30" s="72"/>
      <c r="ATQ30" s="72"/>
      <c r="ATR30" s="72"/>
      <c r="ATS30" s="82"/>
      <c r="ATT30" s="79"/>
      <c r="ATU30" s="85"/>
      <c r="ATV30" s="85"/>
      <c r="ATW30" s="85"/>
      <c r="ATX30" s="85"/>
      <c r="ATY30" s="85"/>
      <c r="ATZ30" s="85"/>
      <c r="AUA30" s="85"/>
      <c r="AUB30" s="85"/>
      <c r="AUC30" s="72"/>
      <c r="AUD30" s="72"/>
      <c r="AUE30" s="72"/>
      <c r="AUF30" s="72"/>
      <c r="AUG30" s="72"/>
      <c r="AUH30" s="82"/>
      <c r="AUI30" s="79"/>
      <c r="AUJ30" s="85"/>
      <c r="AUK30" s="85"/>
      <c r="AUL30" s="85"/>
      <c r="AUM30" s="85"/>
      <c r="AUN30" s="85"/>
      <c r="AUO30" s="85"/>
      <c r="AUP30" s="85"/>
      <c r="AUQ30" s="85"/>
      <c r="AUR30" s="72"/>
      <c r="AUS30" s="72"/>
      <c r="AUT30" s="72"/>
      <c r="AUU30" s="72"/>
      <c r="AUV30" s="72"/>
      <c r="AUW30" s="82"/>
      <c r="AUX30" s="79"/>
      <c r="AUY30" s="85"/>
      <c r="AUZ30" s="85"/>
      <c r="AVA30" s="85"/>
      <c r="AVB30" s="85"/>
      <c r="AVC30" s="85"/>
      <c r="AVD30" s="85"/>
      <c r="AVE30" s="85"/>
      <c r="AVF30" s="85"/>
      <c r="AVG30" s="72"/>
      <c r="AVH30" s="72"/>
      <c r="AVI30" s="72"/>
      <c r="AVJ30" s="72"/>
      <c r="AVK30" s="72"/>
      <c r="AVL30" s="82"/>
      <c r="AVM30" s="79"/>
      <c r="AVN30" s="85"/>
      <c r="AVO30" s="85"/>
      <c r="AVP30" s="85"/>
      <c r="AVQ30" s="85"/>
      <c r="AVR30" s="85"/>
      <c r="AVS30" s="85"/>
      <c r="AVT30" s="85"/>
      <c r="AVU30" s="85"/>
      <c r="AVV30" s="72"/>
      <c r="AVW30" s="72"/>
      <c r="AVX30" s="72"/>
      <c r="AVY30" s="72"/>
      <c r="AVZ30" s="72"/>
      <c r="AWA30" s="82"/>
      <c r="AWB30" s="79"/>
      <c r="AWC30" s="85"/>
      <c r="AWD30" s="85"/>
      <c r="AWE30" s="85"/>
      <c r="AWF30" s="85"/>
      <c r="AWG30" s="85"/>
      <c r="AWH30" s="85"/>
      <c r="AWI30" s="85"/>
      <c r="AWJ30" s="85"/>
      <c r="AWK30" s="72"/>
      <c r="AWL30" s="72"/>
      <c r="AWM30" s="72"/>
      <c r="AWN30" s="72"/>
      <c r="AWO30" s="72"/>
      <c r="AWP30" s="82"/>
      <c r="AWQ30" s="79"/>
      <c r="AWR30" s="85"/>
      <c r="AWS30" s="85"/>
      <c r="AWT30" s="85"/>
      <c r="AWU30" s="85"/>
      <c r="AWV30" s="85"/>
      <c r="AWW30" s="85"/>
      <c r="AWX30" s="85"/>
      <c r="AWY30" s="85"/>
      <c r="AWZ30" s="72"/>
      <c r="AXA30" s="72"/>
      <c r="AXB30" s="72"/>
      <c r="AXC30" s="72"/>
      <c r="AXD30" s="72"/>
      <c r="AXE30" s="82"/>
      <c r="AXF30" s="79"/>
      <c r="AXG30" s="85"/>
      <c r="AXH30" s="85"/>
      <c r="AXI30" s="85"/>
      <c r="AXJ30" s="85"/>
      <c r="AXK30" s="85"/>
      <c r="AXL30" s="85"/>
      <c r="AXM30" s="85"/>
      <c r="AXN30" s="85"/>
      <c r="AXO30" s="72"/>
      <c r="AXP30" s="72"/>
      <c r="AXQ30" s="72"/>
      <c r="AXR30" s="72"/>
      <c r="AXS30" s="72"/>
      <c r="AXT30" s="82"/>
      <c r="AXU30" s="79"/>
      <c r="AXV30" s="85"/>
      <c r="AXW30" s="85"/>
      <c r="AXX30" s="85"/>
      <c r="AXY30" s="85"/>
      <c r="AXZ30" s="85"/>
      <c r="AYA30" s="85"/>
      <c r="AYB30" s="85"/>
      <c r="AYC30" s="85"/>
      <c r="AYD30" s="72"/>
      <c r="AYE30" s="72"/>
      <c r="AYF30" s="72"/>
      <c r="AYG30" s="72"/>
      <c r="AYH30" s="72"/>
      <c r="AYI30" s="82"/>
      <c r="AYJ30" s="79"/>
      <c r="AYK30" s="85"/>
      <c r="AYL30" s="85"/>
      <c r="AYM30" s="85"/>
      <c r="AYN30" s="85"/>
      <c r="AYO30" s="85"/>
      <c r="AYP30" s="85"/>
      <c r="AYQ30" s="85"/>
      <c r="AYR30" s="85"/>
      <c r="AYS30" s="72"/>
      <c r="AYT30" s="72"/>
      <c r="AYU30" s="72"/>
      <c r="AYV30" s="72"/>
      <c r="AYW30" s="72"/>
      <c r="AYX30" s="82"/>
      <c r="AYY30" s="79"/>
      <c r="AYZ30" s="85"/>
      <c r="AZA30" s="85"/>
      <c r="AZB30" s="85"/>
      <c r="AZC30" s="85"/>
      <c r="AZD30" s="85"/>
      <c r="AZE30" s="85"/>
      <c r="AZF30" s="85"/>
      <c r="AZG30" s="85"/>
      <c r="AZH30" s="72"/>
      <c r="AZI30" s="72"/>
      <c r="AZJ30" s="72"/>
      <c r="AZK30" s="72"/>
      <c r="AZL30" s="72"/>
      <c r="AZM30" s="82"/>
      <c r="AZN30" s="79"/>
      <c r="AZO30" s="85"/>
      <c r="AZP30" s="85"/>
      <c r="AZQ30" s="85"/>
      <c r="AZR30" s="85"/>
      <c r="AZS30" s="85"/>
      <c r="AZT30" s="85"/>
      <c r="AZU30" s="85"/>
      <c r="AZV30" s="85"/>
      <c r="AZW30" s="72"/>
      <c r="AZX30" s="72"/>
      <c r="AZY30" s="72"/>
      <c r="AZZ30" s="72"/>
      <c r="BAA30" s="72"/>
      <c r="BAB30" s="82"/>
      <c r="BAC30" s="79"/>
      <c r="BAD30" s="85"/>
      <c r="BAE30" s="85"/>
      <c r="BAF30" s="85"/>
      <c r="BAG30" s="85"/>
      <c r="BAH30" s="85"/>
      <c r="BAI30" s="85"/>
      <c r="BAJ30" s="85"/>
      <c r="BAK30" s="85"/>
      <c r="BAL30" s="72"/>
      <c r="BAM30" s="72"/>
      <c r="BAN30" s="72"/>
      <c r="BAO30" s="72"/>
      <c r="BAP30" s="72"/>
      <c r="BAQ30" s="82"/>
      <c r="BAR30" s="79"/>
      <c r="BAS30" s="85"/>
      <c r="BAT30" s="85"/>
      <c r="BAU30" s="85"/>
      <c r="BAV30" s="85"/>
      <c r="BAW30" s="85"/>
      <c r="BAX30" s="85"/>
      <c r="BAY30" s="85"/>
      <c r="BAZ30" s="85"/>
      <c r="BBA30" s="72"/>
      <c r="BBB30" s="72"/>
      <c r="BBC30" s="72"/>
      <c r="BBD30" s="72"/>
      <c r="BBE30" s="72"/>
      <c r="BBF30" s="82"/>
      <c r="BBG30" s="79"/>
      <c r="BBH30" s="85"/>
      <c r="BBI30" s="85"/>
      <c r="BBJ30" s="85"/>
      <c r="BBK30" s="85"/>
      <c r="BBL30" s="85"/>
      <c r="BBM30" s="85"/>
      <c r="BBN30" s="85"/>
      <c r="BBO30" s="85"/>
      <c r="BBP30" s="72"/>
      <c r="BBQ30" s="72"/>
      <c r="BBR30" s="72"/>
      <c r="BBS30" s="72"/>
      <c r="BBT30" s="72"/>
      <c r="BBU30" s="82"/>
      <c r="BBV30" s="79"/>
      <c r="BBW30" s="85"/>
      <c r="BBX30" s="85"/>
      <c r="BBY30" s="85"/>
      <c r="BBZ30" s="85"/>
      <c r="BCA30" s="85"/>
      <c r="BCB30" s="85"/>
      <c r="BCC30" s="85"/>
      <c r="BCD30" s="85"/>
      <c r="BCE30" s="72"/>
      <c r="BCF30" s="72"/>
      <c r="BCG30" s="72"/>
      <c r="BCH30" s="72"/>
      <c r="BCI30" s="72"/>
      <c r="BCJ30" s="82"/>
      <c r="BCK30" s="79"/>
      <c r="BCL30" s="85"/>
      <c r="BCM30" s="85"/>
      <c r="BCN30" s="85"/>
      <c r="BCO30" s="85"/>
      <c r="BCP30" s="85"/>
      <c r="BCQ30" s="85"/>
      <c r="BCR30" s="85"/>
      <c r="BCS30" s="85"/>
      <c r="BCT30" s="72"/>
      <c r="BCU30" s="72"/>
      <c r="BCV30" s="72"/>
      <c r="BCW30" s="72"/>
      <c r="BCX30" s="72"/>
      <c r="BCY30" s="82"/>
      <c r="BCZ30" s="79"/>
      <c r="BDA30" s="85"/>
      <c r="BDB30" s="85"/>
      <c r="BDC30" s="85"/>
      <c r="BDD30" s="85"/>
      <c r="BDE30" s="85"/>
      <c r="BDF30" s="85"/>
      <c r="BDG30" s="85"/>
      <c r="BDH30" s="85"/>
      <c r="BDI30" s="72"/>
      <c r="BDJ30" s="72"/>
      <c r="BDK30" s="72"/>
      <c r="BDL30" s="72"/>
      <c r="BDM30" s="72"/>
      <c r="BDN30" s="82"/>
      <c r="BDO30" s="79"/>
      <c r="BDP30" s="85"/>
      <c r="BDQ30" s="85"/>
      <c r="BDR30" s="85"/>
      <c r="BDS30" s="85"/>
      <c r="BDT30" s="85"/>
      <c r="BDU30" s="85"/>
      <c r="BDV30" s="85"/>
      <c r="BDW30" s="85"/>
      <c r="BDX30" s="72"/>
      <c r="BDY30" s="72"/>
      <c r="BDZ30" s="72"/>
      <c r="BEA30" s="72"/>
      <c r="BEB30" s="72"/>
      <c r="BEC30" s="82"/>
      <c r="BED30" s="79"/>
      <c r="BEE30" s="85"/>
      <c r="BEF30" s="85"/>
      <c r="BEG30" s="85"/>
      <c r="BEH30" s="85"/>
      <c r="BEI30" s="85"/>
      <c r="BEJ30" s="85"/>
      <c r="BEK30" s="85"/>
      <c r="BEL30" s="85"/>
      <c r="BEM30" s="72"/>
      <c r="BEN30" s="72"/>
      <c r="BEO30" s="72"/>
      <c r="BEP30" s="72"/>
      <c r="BEQ30" s="72"/>
      <c r="BER30" s="82"/>
      <c r="BES30" s="79"/>
      <c r="BET30" s="85"/>
      <c r="BEU30" s="85"/>
      <c r="BEV30" s="85"/>
      <c r="BEW30" s="85"/>
      <c r="BEX30" s="85"/>
      <c r="BEY30" s="85"/>
      <c r="BEZ30" s="85"/>
      <c r="BFA30" s="85"/>
      <c r="BFB30" s="72"/>
      <c r="BFC30" s="72"/>
      <c r="BFD30" s="72"/>
      <c r="BFE30" s="72"/>
      <c r="BFF30" s="72"/>
      <c r="BFG30" s="82"/>
      <c r="BFH30" s="79"/>
      <c r="BFI30" s="85"/>
      <c r="BFJ30" s="85"/>
      <c r="BFK30" s="85"/>
      <c r="BFL30" s="85"/>
      <c r="BFM30" s="85"/>
      <c r="BFN30" s="85"/>
      <c r="BFO30" s="85"/>
      <c r="BFP30" s="85"/>
      <c r="BFQ30" s="72"/>
      <c r="BFR30" s="72"/>
      <c r="BFS30" s="72"/>
      <c r="BFT30" s="72"/>
      <c r="BFU30" s="72"/>
      <c r="BFV30" s="82"/>
      <c r="BFW30" s="79"/>
      <c r="BFX30" s="85"/>
      <c r="BFY30" s="85"/>
      <c r="BFZ30" s="85"/>
      <c r="BGA30" s="85"/>
      <c r="BGB30" s="85"/>
      <c r="BGC30" s="85"/>
      <c r="BGD30" s="85"/>
      <c r="BGE30" s="85"/>
      <c r="BGF30" s="72"/>
      <c r="BGG30" s="72"/>
      <c r="BGH30" s="72"/>
      <c r="BGI30" s="72"/>
      <c r="BGJ30" s="72"/>
      <c r="BGK30" s="82"/>
      <c r="BGL30" s="79"/>
      <c r="BGM30" s="85"/>
      <c r="BGN30" s="85"/>
      <c r="BGO30" s="85"/>
      <c r="BGP30" s="85"/>
      <c r="BGQ30" s="85"/>
      <c r="BGR30" s="85"/>
      <c r="BGS30" s="85"/>
      <c r="BGT30" s="85"/>
      <c r="BGU30" s="72"/>
      <c r="BGV30" s="72"/>
      <c r="BGW30" s="72"/>
      <c r="BGX30" s="72"/>
      <c r="BGY30" s="72"/>
      <c r="BGZ30" s="82"/>
      <c r="BHA30" s="79"/>
      <c r="BHB30" s="85"/>
      <c r="BHC30" s="85"/>
      <c r="BHD30" s="85"/>
      <c r="BHE30" s="85"/>
      <c r="BHF30" s="85"/>
      <c r="BHG30" s="85"/>
      <c r="BHH30" s="85"/>
      <c r="BHI30" s="85"/>
      <c r="BHJ30" s="72"/>
      <c r="BHK30" s="72"/>
      <c r="BHL30" s="72"/>
      <c r="BHM30" s="72"/>
      <c r="BHN30" s="72"/>
      <c r="BHO30" s="82"/>
      <c r="BHP30" s="79"/>
      <c r="BHQ30" s="85"/>
      <c r="BHR30" s="85"/>
      <c r="BHS30" s="85"/>
      <c r="BHT30" s="85"/>
      <c r="BHU30" s="85"/>
      <c r="BHV30" s="85"/>
      <c r="BHW30" s="85"/>
      <c r="BHX30" s="85"/>
      <c r="BHY30" s="72"/>
      <c r="BHZ30" s="72"/>
      <c r="BIA30" s="72"/>
      <c r="BIB30" s="72"/>
      <c r="BIC30" s="72"/>
      <c r="BID30" s="82"/>
      <c r="BIE30" s="79"/>
      <c r="BIF30" s="85"/>
      <c r="BIG30" s="85"/>
      <c r="BIH30" s="85"/>
      <c r="BII30" s="85"/>
      <c r="BIJ30" s="85"/>
      <c r="BIK30" s="85"/>
      <c r="BIL30" s="85"/>
      <c r="BIM30" s="85"/>
      <c r="BIN30" s="72"/>
      <c r="BIO30" s="72"/>
      <c r="BIP30" s="72"/>
      <c r="BIQ30" s="72"/>
      <c r="BIR30" s="72"/>
      <c r="BIS30" s="82"/>
      <c r="BIT30" s="79"/>
      <c r="BIU30" s="85"/>
      <c r="BIV30" s="85"/>
      <c r="BIW30" s="85"/>
      <c r="BIX30" s="85"/>
      <c r="BIY30" s="85"/>
      <c r="BIZ30" s="85"/>
      <c r="BJA30" s="85"/>
      <c r="BJB30" s="85"/>
      <c r="BJC30" s="72"/>
      <c r="BJD30" s="72"/>
      <c r="BJE30" s="72"/>
      <c r="BJF30" s="72"/>
      <c r="BJG30" s="72"/>
      <c r="BJH30" s="82"/>
      <c r="BJI30" s="79"/>
      <c r="BJJ30" s="85"/>
      <c r="BJK30" s="85"/>
      <c r="BJL30" s="85"/>
      <c r="BJM30" s="85"/>
      <c r="BJN30" s="85"/>
      <c r="BJO30" s="85"/>
      <c r="BJP30" s="85"/>
      <c r="BJQ30" s="85"/>
      <c r="BJR30" s="72"/>
      <c r="BJS30" s="72"/>
      <c r="BJT30" s="72"/>
      <c r="BJU30" s="72"/>
      <c r="BJV30" s="72"/>
      <c r="BJW30" s="82"/>
      <c r="BJX30" s="79"/>
      <c r="BJY30" s="85"/>
      <c r="BJZ30" s="85"/>
      <c r="BKA30" s="85"/>
      <c r="BKB30" s="85"/>
      <c r="BKC30" s="85"/>
      <c r="BKD30" s="85"/>
      <c r="BKE30" s="85"/>
      <c r="BKF30" s="85"/>
      <c r="BKG30" s="72"/>
      <c r="BKH30" s="72"/>
      <c r="BKI30" s="72"/>
      <c r="BKJ30" s="72"/>
      <c r="BKK30" s="72"/>
      <c r="BKL30" s="82"/>
      <c r="BKM30" s="79"/>
      <c r="BKN30" s="85"/>
      <c r="BKO30" s="85"/>
      <c r="BKP30" s="85"/>
      <c r="BKQ30" s="85"/>
      <c r="BKR30" s="85"/>
      <c r="BKS30" s="85"/>
      <c r="BKT30" s="85"/>
      <c r="BKU30" s="85"/>
      <c r="BKV30" s="72"/>
      <c r="BKW30" s="72"/>
      <c r="BKX30" s="72"/>
      <c r="BKY30" s="72"/>
      <c r="BKZ30" s="72"/>
      <c r="BLA30" s="82"/>
      <c r="BLB30" s="79"/>
      <c r="BLC30" s="85"/>
      <c r="BLD30" s="85"/>
      <c r="BLE30" s="85"/>
      <c r="BLF30" s="85"/>
      <c r="BLG30" s="85"/>
      <c r="BLH30" s="85"/>
      <c r="BLI30" s="85"/>
      <c r="BLJ30" s="85"/>
      <c r="BLK30" s="72"/>
      <c r="BLL30" s="72"/>
      <c r="BLM30" s="72"/>
      <c r="BLN30" s="72"/>
      <c r="BLO30" s="72"/>
      <c r="BLP30" s="82"/>
      <c r="BLQ30" s="79"/>
      <c r="BLR30" s="85"/>
      <c r="BLS30" s="85"/>
      <c r="BLT30" s="85"/>
      <c r="BLU30" s="85"/>
      <c r="BLV30" s="85"/>
      <c r="BLW30" s="85"/>
      <c r="BLX30" s="85"/>
      <c r="BLY30" s="85"/>
      <c r="BLZ30" s="72"/>
      <c r="BMA30" s="72"/>
      <c r="BMB30" s="72"/>
      <c r="BMC30" s="72"/>
      <c r="BMD30" s="72"/>
      <c r="BME30" s="82"/>
      <c r="BMF30" s="79"/>
      <c r="BMG30" s="85"/>
      <c r="BMH30" s="85"/>
      <c r="BMI30" s="85"/>
      <c r="BMJ30" s="85"/>
      <c r="BMK30" s="85"/>
      <c r="BML30" s="85"/>
      <c r="BMM30" s="85"/>
      <c r="BMN30" s="85"/>
      <c r="BMO30" s="72"/>
      <c r="BMP30" s="72"/>
      <c r="BMQ30" s="72"/>
      <c r="BMR30" s="72"/>
      <c r="BMS30" s="72"/>
      <c r="BMT30" s="82"/>
      <c r="BMU30" s="79"/>
      <c r="BMV30" s="85"/>
      <c r="BMW30" s="85"/>
      <c r="BMX30" s="85"/>
      <c r="BMY30" s="85"/>
      <c r="BMZ30" s="85"/>
      <c r="BNA30" s="85"/>
      <c r="BNB30" s="85"/>
      <c r="BNC30" s="85"/>
      <c r="BND30" s="72"/>
      <c r="BNE30" s="72"/>
      <c r="BNF30" s="72"/>
      <c r="BNG30" s="72"/>
      <c r="BNH30" s="72"/>
      <c r="BNI30" s="82"/>
      <c r="BNJ30" s="79"/>
      <c r="BNK30" s="85"/>
      <c r="BNL30" s="85"/>
      <c r="BNM30" s="85"/>
      <c r="BNN30" s="85"/>
      <c r="BNO30" s="85"/>
      <c r="BNP30" s="85"/>
      <c r="BNQ30" s="85"/>
      <c r="BNR30" s="85"/>
      <c r="BNS30" s="72"/>
      <c r="BNT30" s="72"/>
      <c r="BNU30" s="72"/>
      <c r="BNV30" s="72"/>
      <c r="BNW30" s="72"/>
      <c r="BNX30" s="82"/>
      <c r="BNY30" s="79"/>
      <c r="BNZ30" s="85"/>
      <c r="BOA30" s="85"/>
      <c r="BOB30" s="85"/>
      <c r="BOC30" s="85"/>
      <c r="BOD30" s="85"/>
      <c r="BOE30" s="85"/>
      <c r="BOF30" s="85"/>
      <c r="BOG30" s="85"/>
      <c r="BOH30" s="72"/>
      <c r="BOI30" s="72"/>
      <c r="BOJ30" s="72"/>
      <c r="BOK30" s="72"/>
      <c r="BOL30" s="72"/>
      <c r="BOM30" s="82"/>
      <c r="BON30" s="79"/>
      <c r="BOO30" s="85"/>
      <c r="BOP30" s="85"/>
      <c r="BOQ30" s="85"/>
      <c r="BOR30" s="85"/>
      <c r="BOS30" s="85"/>
      <c r="BOT30" s="85"/>
      <c r="BOU30" s="85"/>
      <c r="BOV30" s="85"/>
      <c r="BOW30" s="72"/>
      <c r="BOX30" s="72"/>
      <c r="BOY30" s="72"/>
      <c r="BOZ30" s="72"/>
      <c r="BPA30" s="72"/>
      <c r="BPB30" s="82"/>
      <c r="BPC30" s="79"/>
      <c r="BPD30" s="85"/>
      <c r="BPE30" s="85"/>
      <c r="BPF30" s="85"/>
      <c r="BPG30" s="85"/>
      <c r="BPH30" s="85"/>
      <c r="BPI30" s="85"/>
      <c r="BPJ30" s="85"/>
      <c r="BPK30" s="85"/>
      <c r="BPL30" s="72"/>
      <c r="BPM30" s="72"/>
      <c r="BPN30" s="72"/>
      <c r="BPO30" s="72"/>
      <c r="BPP30" s="72"/>
      <c r="BPQ30" s="82"/>
      <c r="BPR30" s="79"/>
      <c r="BPS30" s="85"/>
      <c r="BPT30" s="85"/>
      <c r="BPU30" s="85"/>
      <c r="BPV30" s="85"/>
      <c r="BPW30" s="85"/>
      <c r="BPX30" s="85"/>
      <c r="BPY30" s="85"/>
      <c r="BPZ30" s="85"/>
      <c r="BQA30" s="72"/>
      <c r="BQB30" s="72"/>
      <c r="BQC30" s="72"/>
      <c r="BQD30" s="72"/>
      <c r="BQE30" s="72"/>
      <c r="BQF30" s="82"/>
      <c r="BQG30" s="79"/>
      <c r="BQH30" s="85"/>
      <c r="BQI30" s="85"/>
      <c r="BQJ30" s="85"/>
      <c r="BQK30" s="85"/>
      <c r="BQL30" s="85"/>
      <c r="BQM30" s="85"/>
      <c r="BQN30" s="85"/>
      <c r="BQO30" s="85"/>
      <c r="BQP30" s="72"/>
      <c r="BQQ30" s="72"/>
      <c r="BQR30" s="72"/>
      <c r="BQS30" s="72"/>
      <c r="BQT30" s="72"/>
      <c r="BQU30" s="82"/>
      <c r="BQV30" s="79"/>
      <c r="BQW30" s="85"/>
      <c r="BQX30" s="85"/>
      <c r="BQY30" s="85"/>
      <c r="BQZ30" s="85"/>
      <c r="BRA30" s="85"/>
      <c r="BRB30" s="85"/>
      <c r="BRC30" s="85"/>
      <c r="BRD30" s="85"/>
      <c r="BRE30" s="72"/>
      <c r="BRF30" s="72"/>
      <c r="BRG30" s="72"/>
      <c r="BRH30" s="72"/>
      <c r="BRI30" s="72"/>
      <c r="BRJ30" s="82"/>
      <c r="BRK30" s="79"/>
      <c r="BRL30" s="85"/>
      <c r="BRM30" s="85"/>
      <c r="BRN30" s="85"/>
      <c r="BRO30" s="85"/>
      <c r="BRP30" s="85"/>
      <c r="BRQ30" s="85"/>
      <c r="BRR30" s="85"/>
      <c r="BRS30" s="85"/>
      <c r="BRT30" s="72"/>
      <c r="BRU30" s="72"/>
      <c r="BRV30" s="72"/>
      <c r="BRW30" s="72"/>
      <c r="BRX30" s="72"/>
      <c r="BRY30" s="82"/>
      <c r="BRZ30" s="79"/>
      <c r="BSA30" s="85"/>
      <c r="BSB30" s="85"/>
      <c r="BSC30" s="85"/>
      <c r="BSD30" s="85"/>
      <c r="BSE30" s="85"/>
      <c r="BSF30" s="85"/>
      <c r="BSG30" s="85"/>
      <c r="BSH30" s="85"/>
      <c r="BSI30" s="72"/>
      <c r="BSJ30" s="72"/>
      <c r="BSK30" s="72"/>
      <c r="BSL30" s="72"/>
      <c r="BSM30" s="72"/>
      <c r="BSN30" s="82"/>
      <c r="BSO30" s="79"/>
      <c r="BSP30" s="85"/>
      <c r="BSQ30" s="85"/>
      <c r="BSR30" s="85"/>
      <c r="BSS30" s="85"/>
      <c r="BST30" s="85"/>
      <c r="BSU30" s="85"/>
      <c r="BSV30" s="85"/>
      <c r="BSW30" s="85"/>
      <c r="BSX30" s="72"/>
      <c r="BSY30" s="72"/>
      <c r="BSZ30" s="72"/>
      <c r="BTA30" s="72"/>
      <c r="BTB30" s="72"/>
      <c r="BTC30" s="82"/>
      <c r="BTD30" s="79"/>
      <c r="BTE30" s="85"/>
      <c r="BTF30" s="85"/>
      <c r="BTG30" s="85"/>
      <c r="BTH30" s="85"/>
      <c r="BTI30" s="85"/>
      <c r="BTJ30" s="85"/>
      <c r="BTK30" s="85"/>
      <c r="BTL30" s="85"/>
      <c r="BTM30" s="72"/>
      <c r="BTN30" s="72"/>
      <c r="BTO30" s="72"/>
      <c r="BTP30" s="72"/>
      <c r="BTQ30" s="72"/>
      <c r="BTR30" s="82"/>
      <c r="BTS30" s="79"/>
      <c r="BTT30" s="85"/>
      <c r="BTU30" s="85"/>
      <c r="BTV30" s="85"/>
      <c r="BTW30" s="85"/>
      <c r="BTX30" s="85"/>
      <c r="BTY30" s="85"/>
      <c r="BTZ30" s="85"/>
      <c r="BUA30" s="85"/>
      <c r="BUB30" s="72"/>
      <c r="BUC30" s="72"/>
      <c r="BUD30" s="72"/>
      <c r="BUE30" s="72"/>
      <c r="BUF30" s="72"/>
      <c r="BUG30" s="82"/>
      <c r="BUH30" s="79"/>
      <c r="BUI30" s="85"/>
      <c r="BUJ30" s="85"/>
      <c r="BUK30" s="85"/>
      <c r="BUL30" s="85"/>
      <c r="BUM30" s="85"/>
      <c r="BUN30" s="85"/>
      <c r="BUO30" s="85"/>
      <c r="BUP30" s="85"/>
      <c r="BUQ30" s="72"/>
      <c r="BUR30" s="72"/>
      <c r="BUS30" s="72"/>
      <c r="BUT30" s="72"/>
      <c r="BUU30" s="72"/>
      <c r="BUV30" s="82"/>
      <c r="BUW30" s="79"/>
      <c r="BUX30" s="85"/>
      <c r="BUY30" s="85"/>
      <c r="BUZ30" s="85"/>
      <c r="BVA30" s="85"/>
      <c r="BVB30" s="85"/>
      <c r="BVC30" s="85"/>
      <c r="BVD30" s="85"/>
      <c r="BVE30" s="85"/>
      <c r="BVF30" s="72"/>
      <c r="BVG30" s="72"/>
      <c r="BVH30" s="72"/>
      <c r="BVI30" s="72"/>
      <c r="BVJ30" s="72"/>
      <c r="BVK30" s="82"/>
      <c r="BVL30" s="79"/>
      <c r="BVM30" s="85"/>
      <c r="BVN30" s="85"/>
      <c r="BVO30" s="85"/>
      <c r="BVP30" s="85"/>
      <c r="BVQ30" s="85"/>
      <c r="BVR30" s="85"/>
      <c r="BVS30" s="85"/>
      <c r="BVT30" s="85"/>
      <c r="BVU30" s="72"/>
      <c r="BVV30" s="72"/>
      <c r="BVW30" s="72"/>
      <c r="BVX30" s="72"/>
      <c r="BVY30" s="72"/>
      <c r="BVZ30" s="82"/>
      <c r="BWA30" s="79"/>
      <c r="BWB30" s="85"/>
      <c r="BWC30" s="85"/>
      <c r="BWD30" s="85"/>
      <c r="BWE30" s="85"/>
      <c r="BWF30" s="85"/>
      <c r="BWG30" s="85"/>
      <c r="BWH30" s="85"/>
      <c r="BWI30" s="85"/>
      <c r="BWJ30" s="72"/>
      <c r="BWK30" s="72"/>
      <c r="BWL30" s="72"/>
      <c r="BWM30" s="72"/>
      <c r="BWN30" s="72"/>
      <c r="BWO30" s="82"/>
      <c r="BWP30" s="79"/>
      <c r="BWQ30" s="85"/>
      <c r="BWR30" s="85"/>
      <c r="BWS30" s="85"/>
      <c r="BWT30" s="85"/>
      <c r="BWU30" s="85"/>
      <c r="BWV30" s="85"/>
      <c r="BWW30" s="85"/>
      <c r="BWX30" s="85"/>
      <c r="BWY30" s="72"/>
      <c r="BWZ30" s="72"/>
      <c r="BXA30" s="72"/>
      <c r="BXB30" s="72"/>
      <c r="BXC30" s="72"/>
      <c r="BXD30" s="82"/>
      <c r="BXE30" s="79"/>
      <c r="BXF30" s="85"/>
      <c r="BXG30" s="85"/>
      <c r="BXH30" s="85"/>
      <c r="BXI30" s="85"/>
      <c r="BXJ30" s="85"/>
      <c r="BXK30" s="85"/>
      <c r="BXL30" s="85"/>
      <c r="BXM30" s="85"/>
      <c r="BXN30" s="72"/>
      <c r="BXO30" s="72"/>
      <c r="BXP30" s="72"/>
      <c r="BXQ30" s="72"/>
      <c r="BXR30" s="72"/>
      <c r="BXS30" s="82"/>
      <c r="BXT30" s="79"/>
      <c r="BXU30" s="85"/>
      <c r="BXV30" s="85"/>
      <c r="BXW30" s="85"/>
      <c r="BXX30" s="85"/>
      <c r="BXY30" s="85"/>
      <c r="BXZ30" s="85"/>
      <c r="BYA30" s="85"/>
      <c r="BYB30" s="85"/>
      <c r="BYC30" s="72"/>
      <c r="BYD30" s="72"/>
      <c r="BYE30" s="72"/>
      <c r="BYF30" s="72"/>
      <c r="BYG30" s="72"/>
      <c r="BYH30" s="82"/>
      <c r="BYI30" s="79"/>
      <c r="BYJ30" s="85"/>
      <c r="BYK30" s="85"/>
      <c r="BYL30" s="85"/>
      <c r="BYM30" s="85"/>
      <c r="BYN30" s="85"/>
      <c r="BYO30" s="85"/>
      <c r="BYP30" s="85"/>
      <c r="BYQ30" s="85"/>
      <c r="BYR30" s="72"/>
      <c r="BYS30" s="72"/>
      <c r="BYT30" s="72"/>
      <c r="BYU30" s="72"/>
      <c r="BYV30" s="72"/>
      <c r="BYW30" s="82"/>
      <c r="BYX30" s="79"/>
      <c r="BYY30" s="85"/>
      <c r="BYZ30" s="85"/>
      <c r="BZA30" s="85"/>
      <c r="BZB30" s="85"/>
      <c r="BZC30" s="85"/>
      <c r="BZD30" s="85"/>
      <c r="BZE30" s="85"/>
      <c r="BZF30" s="85"/>
      <c r="BZG30" s="72"/>
      <c r="BZH30" s="72"/>
      <c r="BZI30" s="72"/>
      <c r="BZJ30" s="72"/>
      <c r="BZK30" s="72"/>
      <c r="BZL30" s="82"/>
      <c r="BZM30" s="79"/>
      <c r="BZN30" s="85"/>
      <c r="BZO30" s="85"/>
      <c r="BZP30" s="85"/>
      <c r="BZQ30" s="85"/>
      <c r="BZR30" s="85"/>
      <c r="BZS30" s="85"/>
      <c r="BZT30" s="85"/>
      <c r="BZU30" s="85"/>
      <c r="BZV30" s="72"/>
      <c r="BZW30" s="72"/>
      <c r="BZX30" s="72"/>
      <c r="BZY30" s="72"/>
      <c r="BZZ30" s="72"/>
      <c r="CAA30" s="82"/>
      <c r="CAB30" s="79"/>
      <c r="CAC30" s="85"/>
      <c r="CAD30" s="85"/>
      <c r="CAE30" s="85"/>
      <c r="CAF30" s="85"/>
      <c r="CAG30" s="85"/>
      <c r="CAH30" s="85"/>
      <c r="CAI30" s="85"/>
      <c r="CAJ30" s="85"/>
      <c r="CAK30" s="72"/>
      <c r="CAL30" s="72"/>
      <c r="CAM30" s="72"/>
      <c r="CAN30" s="72"/>
      <c r="CAO30" s="72"/>
      <c r="CAP30" s="82"/>
      <c r="CAQ30" s="79"/>
      <c r="CAR30" s="85"/>
      <c r="CAS30" s="85"/>
      <c r="CAT30" s="85"/>
      <c r="CAU30" s="85"/>
      <c r="CAV30" s="85"/>
      <c r="CAW30" s="85"/>
      <c r="CAX30" s="85"/>
      <c r="CAY30" s="85"/>
      <c r="CAZ30" s="72"/>
      <c r="CBA30" s="72"/>
      <c r="CBB30" s="72"/>
      <c r="CBC30" s="72"/>
      <c r="CBD30" s="72"/>
      <c r="CBE30" s="82"/>
      <c r="CBF30" s="79"/>
      <c r="CBG30" s="85"/>
      <c r="CBH30" s="85"/>
      <c r="CBI30" s="85"/>
      <c r="CBJ30" s="85"/>
      <c r="CBK30" s="85"/>
      <c r="CBL30" s="85"/>
      <c r="CBM30" s="85"/>
      <c r="CBN30" s="85"/>
      <c r="CBO30" s="72"/>
      <c r="CBP30" s="72"/>
      <c r="CBQ30" s="72"/>
      <c r="CBR30" s="72"/>
      <c r="CBS30" s="72"/>
      <c r="CBT30" s="82"/>
      <c r="CBU30" s="79"/>
      <c r="CBV30" s="85"/>
      <c r="CBW30" s="85"/>
      <c r="CBX30" s="85"/>
      <c r="CBY30" s="85"/>
      <c r="CBZ30" s="85"/>
      <c r="CCA30" s="85"/>
      <c r="CCB30" s="85"/>
      <c r="CCC30" s="85"/>
      <c r="CCD30" s="72"/>
      <c r="CCE30" s="72"/>
      <c r="CCF30" s="72"/>
      <c r="CCG30" s="72"/>
      <c r="CCH30" s="72"/>
      <c r="CCI30" s="82"/>
      <c r="CCJ30" s="79"/>
      <c r="CCK30" s="85"/>
      <c r="CCL30" s="85"/>
      <c r="CCM30" s="85"/>
      <c r="CCN30" s="85"/>
      <c r="CCO30" s="85"/>
      <c r="CCP30" s="85"/>
      <c r="CCQ30" s="85"/>
      <c r="CCR30" s="85"/>
      <c r="CCS30" s="72"/>
      <c r="CCT30" s="72"/>
      <c r="CCU30" s="72"/>
      <c r="CCV30" s="72"/>
      <c r="CCW30" s="72"/>
      <c r="CCX30" s="82"/>
      <c r="CCY30" s="79"/>
      <c r="CCZ30" s="85"/>
      <c r="CDA30" s="85"/>
      <c r="CDB30" s="85"/>
      <c r="CDC30" s="85"/>
      <c r="CDD30" s="85"/>
      <c r="CDE30" s="85"/>
      <c r="CDF30" s="85"/>
      <c r="CDG30" s="85"/>
      <c r="CDH30" s="72"/>
      <c r="CDI30" s="72"/>
      <c r="CDJ30" s="72"/>
      <c r="CDK30" s="72"/>
      <c r="CDL30" s="72"/>
      <c r="CDM30" s="82"/>
      <c r="CDN30" s="79"/>
      <c r="CDO30" s="85"/>
      <c r="CDP30" s="85"/>
      <c r="CDQ30" s="85"/>
      <c r="CDR30" s="85"/>
      <c r="CDS30" s="85"/>
      <c r="CDT30" s="85"/>
      <c r="CDU30" s="85"/>
      <c r="CDV30" s="85"/>
      <c r="CDW30" s="72"/>
      <c r="CDX30" s="72"/>
      <c r="CDY30" s="72"/>
      <c r="CDZ30" s="72"/>
      <c r="CEA30" s="72"/>
      <c r="CEB30" s="82"/>
      <c r="CEC30" s="79"/>
      <c r="CED30" s="85"/>
      <c r="CEE30" s="85"/>
      <c r="CEF30" s="85"/>
      <c r="CEG30" s="85"/>
      <c r="CEH30" s="85"/>
      <c r="CEI30" s="85"/>
      <c r="CEJ30" s="85"/>
      <c r="CEK30" s="85"/>
      <c r="CEL30" s="72"/>
      <c r="CEM30" s="72"/>
      <c r="CEN30" s="72"/>
      <c r="CEO30" s="72"/>
      <c r="CEP30" s="72"/>
      <c r="CEQ30" s="82"/>
      <c r="CER30" s="79"/>
      <c r="CES30" s="85"/>
      <c r="CET30" s="85"/>
      <c r="CEU30" s="85"/>
      <c r="CEV30" s="85"/>
      <c r="CEW30" s="85"/>
      <c r="CEX30" s="85"/>
      <c r="CEY30" s="85"/>
      <c r="CEZ30" s="85"/>
      <c r="CFA30" s="72"/>
      <c r="CFB30" s="72"/>
      <c r="CFC30" s="72"/>
      <c r="CFD30" s="72"/>
      <c r="CFE30" s="72"/>
      <c r="CFF30" s="82"/>
      <c r="CFG30" s="79"/>
      <c r="CFH30" s="85"/>
      <c r="CFI30" s="85"/>
      <c r="CFJ30" s="85"/>
      <c r="CFK30" s="85"/>
      <c r="CFL30" s="85"/>
      <c r="CFM30" s="85"/>
      <c r="CFN30" s="85"/>
      <c r="CFO30" s="85"/>
      <c r="CFP30" s="72"/>
      <c r="CFQ30" s="72"/>
      <c r="CFR30" s="72"/>
      <c r="CFS30" s="72"/>
      <c r="CFT30" s="72"/>
      <c r="CFU30" s="82"/>
      <c r="CFV30" s="79"/>
      <c r="CFW30" s="85"/>
      <c r="CFX30" s="85"/>
      <c r="CFY30" s="85"/>
      <c r="CFZ30" s="85"/>
      <c r="CGA30" s="85"/>
      <c r="CGB30" s="85"/>
      <c r="CGC30" s="85"/>
      <c r="CGD30" s="85"/>
      <c r="CGE30" s="72"/>
      <c r="CGF30" s="72"/>
      <c r="CGG30" s="72"/>
      <c r="CGH30" s="72"/>
      <c r="CGI30" s="72"/>
      <c r="CGJ30" s="82"/>
      <c r="CGK30" s="79"/>
      <c r="CGL30" s="85"/>
      <c r="CGM30" s="85"/>
      <c r="CGN30" s="85"/>
      <c r="CGO30" s="85"/>
      <c r="CGP30" s="85"/>
      <c r="CGQ30" s="85"/>
      <c r="CGR30" s="85"/>
      <c r="CGS30" s="85"/>
      <c r="CGT30" s="72"/>
      <c r="CGU30" s="72"/>
      <c r="CGV30" s="72"/>
      <c r="CGW30" s="72"/>
      <c r="CGX30" s="72"/>
      <c r="CGY30" s="82"/>
      <c r="CGZ30" s="79"/>
      <c r="CHA30" s="85"/>
      <c r="CHB30" s="85"/>
      <c r="CHC30" s="85"/>
      <c r="CHD30" s="85"/>
      <c r="CHE30" s="85"/>
      <c r="CHF30" s="85"/>
      <c r="CHG30" s="85"/>
      <c r="CHH30" s="85"/>
      <c r="CHI30" s="72"/>
      <c r="CHJ30" s="72"/>
      <c r="CHK30" s="72"/>
      <c r="CHL30" s="72"/>
      <c r="CHM30" s="72"/>
      <c r="CHN30" s="82"/>
      <c r="CHO30" s="79"/>
      <c r="CHP30" s="85"/>
      <c r="CHQ30" s="85"/>
      <c r="CHR30" s="85"/>
      <c r="CHS30" s="85"/>
      <c r="CHT30" s="85"/>
      <c r="CHU30" s="85"/>
      <c r="CHV30" s="85"/>
      <c r="CHW30" s="85"/>
      <c r="CHX30" s="72"/>
      <c r="CHY30" s="72"/>
      <c r="CHZ30" s="72"/>
      <c r="CIA30" s="72"/>
      <c r="CIB30" s="72"/>
      <c r="CIC30" s="82"/>
      <c r="CID30" s="79"/>
      <c r="CIE30" s="85"/>
      <c r="CIF30" s="85"/>
      <c r="CIG30" s="85"/>
      <c r="CIH30" s="85"/>
      <c r="CII30" s="85"/>
      <c r="CIJ30" s="85"/>
      <c r="CIK30" s="85"/>
      <c r="CIL30" s="85"/>
      <c r="CIM30" s="72"/>
      <c r="CIN30" s="72"/>
      <c r="CIO30" s="72"/>
      <c r="CIP30" s="72"/>
      <c r="CIQ30" s="72"/>
      <c r="CIR30" s="82"/>
      <c r="CIS30" s="79"/>
      <c r="CIT30" s="85"/>
      <c r="CIU30" s="85"/>
      <c r="CIV30" s="85"/>
      <c r="CIW30" s="85"/>
      <c r="CIX30" s="85"/>
      <c r="CIY30" s="85"/>
      <c r="CIZ30" s="85"/>
      <c r="CJA30" s="85"/>
      <c r="CJB30" s="72"/>
      <c r="CJC30" s="72"/>
      <c r="CJD30" s="72"/>
      <c r="CJE30" s="72"/>
      <c r="CJF30" s="72"/>
      <c r="CJG30" s="82"/>
      <c r="CJH30" s="79"/>
      <c r="CJI30" s="85"/>
      <c r="CJJ30" s="85"/>
      <c r="CJK30" s="85"/>
      <c r="CJL30" s="85"/>
      <c r="CJM30" s="85"/>
      <c r="CJN30" s="85"/>
      <c r="CJO30" s="85"/>
      <c r="CJP30" s="85"/>
      <c r="CJQ30" s="72"/>
      <c r="CJR30" s="72"/>
      <c r="CJS30" s="72"/>
      <c r="CJT30" s="72"/>
      <c r="CJU30" s="72"/>
      <c r="CJV30" s="82"/>
      <c r="CJW30" s="79"/>
      <c r="CJX30" s="85"/>
      <c r="CJY30" s="85"/>
      <c r="CJZ30" s="85"/>
      <c r="CKA30" s="85"/>
      <c r="CKB30" s="85"/>
      <c r="CKC30" s="85"/>
      <c r="CKD30" s="85"/>
      <c r="CKE30" s="85"/>
      <c r="CKF30" s="72"/>
      <c r="CKG30" s="72"/>
      <c r="CKH30" s="72"/>
      <c r="CKI30" s="72"/>
      <c r="CKJ30" s="72"/>
      <c r="CKK30" s="82"/>
      <c r="CKL30" s="79"/>
      <c r="CKM30" s="85"/>
      <c r="CKN30" s="85"/>
      <c r="CKO30" s="85"/>
      <c r="CKP30" s="85"/>
      <c r="CKQ30" s="85"/>
      <c r="CKR30" s="85"/>
      <c r="CKS30" s="85"/>
      <c r="CKT30" s="85"/>
      <c r="CKU30" s="72"/>
      <c r="CKV30" s="72"/>
      <c r="CKW30" s="72"/>
      <c r="CKX30" s="72"/>
      <c r="CKY30" s="72"/>
      <c r="CKZ30" s="82"/>
      <c r="CLA30" s="79"/>
      <c r="CLB30" s="85"/>
      <c r="CLC30" s="85"/>
      <c r="CLD30" s="85"/>
      <c r="CLE30" s="85"/>
      <c r="CLF30" s="85"/>
      <c r="CLG30" s="85"/>
      <c r="CLH30" s="85"/>
      <c r="CLI30" s="85"/>
      <c r="CLJ30" s="72"/>
      <c r="CLK30" s="72"/>
      <c r="CLL30" s="72"/>
      <c r="CLM30" s="72"/>
      <c r="CLN30" s="72"/>
      <c r="CLO30" s="82"/>
      <c r="CLP30" s="79"/>
      <c r="CLQ30" s="85"/>
      <c r="CLR30" s="85"/>
      <c r="CLS30" s="85"/>
      <c r="CLT30" s="85"/>
      <c r="CLU30" s="85"/>
      <c r="CLV30" s="85"/>
      <c r="CLW30" s="85"/>
      <c r="CLX30" s="85"/>
      <c r="CLY30" s="72"/>
      <c r="CLZ30" s="72"/>
      <c r="CMA30" s="72"/>
      <c r="CMB30" s="72"/>
      <c r="CMC30" s="72"/>
      <c r="CMD30" s="82"/>
      <c r="CME30" s="79"/>
      <c r="CMF30" s="85"/>
      <c r="CMG30" s="85"/>
      <c r="CMH30" s="85"/>
      <c r="CMI30" s="85"/>
      <c r="CMJ30" s="85"/>
      <c r="CMK30" s="85"/>
      <c r="CML30" s="85"/>
      <c r="CMM30" s="85"/>
      <c r="CMN30" s="72"/>
      <c r="CMO30" s="72"/>
      <c r="CMP30" s="72"/>
      <c r="CMQ30" s="72"/>
      <c r="CMR30" s="72"/>
      <c r="CMS30" s="82"/>
      <c r="CMT30" s="79"/>
      <c r="CMU30" s="85"/>
      <c r="CMV30" s="85"/>
      <c r="CMW30" s="85"/>
      <c r="CMX30" s="85"/>
      <c r="CMY30" s="85"/>
      <c r="CMZ30" s="85"/>
      <c r="CNA30" s="85"/>
      <c r="CNB30" s="85"/>
      <c r="CNC30" s="72"/>
      <c r="CND30" s="72"/>
      <c r="CNE30" s="72"/>
      <c r="CNF30" s="72"/>
      <c r="CNG30" s="72"/>
      <c r="CNH30" s="82"/>
      <c r="CNI30" s="79"/>
      <c r="CNJ30" s="85"/>
      <c r="CNK30" s="85"/>
      <c r="CNL30" s="85"/>
      <c r="CNM30" s="85"/>
      <c r="CNN30" s="85"/>
      <c r="CNO30" s="85"/>
      <c r="CNP30" s="85"/>
      <c r="CNQ30" s="85"/>
      <c r="CNR30" s="72"/>
      <c r="CNS30" s="72"/>
      <c r="CNT30" s="72"/>
      <c r="CNU30" s="72"/>
      <c r="CNV30" s="72"/>
      <c r="CNW30" s="82"/>
      <c r="CNX30" s="79"/>
      <c r="CNY30" s="85"/>
      <c r="CNZ30" s="85"/>
      <c r="COA30" s="85"/>
      <c r="COB30" s="85"/>
      <c r="COC30" s="85"/>
      <c r="COD30" s="85"/>
      <c r="COE30" s="85"/>
      <c r="COF30" s="85"/>
      <c r="COG30" s="72"/>
      <c r="COH30" s="72"/>
      <c r="COI30" s="72"/>
      <c r="COJ30" s="72"/>
      <c r="COK30" s="72"/>
      <c r="COL30" s="82"/>
      <c r="COM30" s="79"/>
      <c r="CON30" s="85"/>
      <c r="COO30" s="85"/>
      <c r="COP30" s="85"/>
      <c r="COQ30" s="85"/>
      <c r="COR30" s="85"/>
      <c r="COS30" s="85"/>
      <c r="COT30" s="85"/>
      <c r="COU30" s="85"/>
      <c r="COV30" s="72"/>
      <c r="COW30" s="72"/>
      <c r="COX30" s="72"/>
      <c r="COY30" s="72"/>
      <c r="COZ30" s="72"/>
      <c r="CPA30" s="82"/>
      <c r="CPB30" s="79"/>
      <c r="CPC30" s="85"/>
      <c r="CPD30" s="85"/>
      <c r="CPE30" s="85"/>
      <c r="CPF30" s="85"/>
      <c r="CPG30" s="85"/>
      <c r="CPH30" s="85"/>
      <c r="CPI30" s="85"/>
      <c r="CPJ30" s="85"/>
      <c r="CPK30" s="72"/>
      <c r="CPL30" s="72"/>
      <c r="CPM30" s="72"/>
      <c r="CPN30" s="72"/>
      <c r="CPO30" s="72"/>
      <c r="CPP30" s="82"/>
      <c r="CPQ30" s="79"/>
      <c r="CPR30" s="85"/>
      <c r="CPS30" s="85"/>
      <c r="CPT30" s="85"/>
      <c r="CPU30" s="85"/>
      <c r="CPV30" s="85"/>
      <c r="CPW30" s="85"/>
      <c r="CPX30" s="85"/>
      <c r="CPY30" s="85"/>
      <c r="CPZ30" s="72"/>
      <c r="CQA30" s="72"/>
      <c r="CQB30" s="72"/>
      <c r="CQC30" s="72"/>
      <c r="CQD30" s="72"/>
      <c r="CQE30" s="82"/>
      <c r="CQF30" s="79"/>
      <c r="CQG30" s="85"/>
      <c r="CQH30" s="85"/>
      <c r="CQI30" s="85"/>
      <c r="CQJ30" s="85"/>
      <c r="CQK30" s="85"/>
      <c r="CQL30" s="85"/>
      <c r="CQM30" s="85"/>
      <c r="CQN30" s="85"/>
      <c r="CQO30" s="72"/>
      <c r="CQP30" s="72"/>
      <c r="CQQ30" s="72"/>
      <c r="CQR30" s="72"/>
      <c r="CQS30" s="72"/>
      <c r="CQT30" s="82"/>
      <c r="CQU30" s="79"/>
      <c r="CQV30" s="85"/>
      <c r="CQW30" s="85"/>
      <c r="CQX30" s="85"/>
      <c r="CQY30" s="85"/>
      <c r="CQZ30" s="85"/>
      <c r="CRA30" s="85"/>
      <c r="CRB30" s="85"/>
      <c r="CRC30" s="85"/>
      <c r="CRD30" s="72"/>
      <c r="CRE30" s="72"/>
      <c r="CRF30" s="72"/>
      <c r="CRG30" s="72"/>
      <c r="CRH30" s="72"/>
      <c r="CRI30" s="82"/>
      <c r="CRJ30" s="79"/>
      <c r="CRK30" s="85"/>
      <c r="CRL30" s="85"/>
      <c r="CRM30" s="85"/>
      <c r="CRN30" s="85"/>
      <c r="CRO30" s="85"/>
      <c r="CRP30" s="85"/>
      <c r="CRQ30" s="85"/>
      <c r="CRR30" s="85"/>
      <c r="CRS30" s="72"/>
      <c r="CRT30" s="72"/>
      <c r="CRU30" s="72"/>
      <c r="CRV30" s="72"/>
      <c r="CRW30" s="72"/>
      <c r="CRX30" s="82"/>
      <c r="CRY30" s="79"/>
      <c r="CRZ30" s="85"/>
      <c r="CSA30" s="85"/>
      <c r="CSB30" s="85"/>
      <c r="CSC30" s="85"/>
      <c r="CSD30" s="85"/>
      <c r="CSE30" s="85"/>
      <c r="CSF30" s="85"/>
      <c r="CSG30" s="85"/>
      <c r="CSH30" s="72"/>
      <c r="CSI30" s="72"/>
      <c r="CSJ30" s="72"/>
      <c r="CSK30" s="72"/>
      <c r="CSL30" s="72"/>
      <c r="CSM30" s="82"/>
      <c r="CSN30" s="79"/>
      <c r="CSO30" s="85"/>
      <c r="CSP30" s="85"/>
      <c r="CSQ30" s="85"/>
      <c r="CSR30" s="85"/>
      <c r="CSS30" s="85"/>
      <c r="CST30" s="85"/>
      <c r="CSU30" s="85"/>
      <c r="CSV30" s="85"/>
      <c r="CSW30" s="72"/>
      <c r="CSX30" s="72"/>
      <c r="CSY30" s="72"/>
      <c r="CSZ30" s="72"/>
      <c r="CTA30" s="72"/>
      <c r="CTB30" s="82"/>
      <c r="CTC30" s="79"/>
      <c r="CTD30" s="85"/>
      <c r="CTE30" s="85"/>
      <c r="CTF30" s="85"/>
      <c r="CTG30" s="85"/>
      <c r="CTH30" s="85"/>
      <c r="CTI30" s="85"/>
      <c r="CTJ30" s="85"/>
      <c r="CTK30" s="85"/>
      <c r="CTL30" s="72"/>
      <c r="CTM30" s="72"/>
      <c r="CTN30" s="72"/>
      <c r="CTO30" s="72"/>
      <c r="CTP30" s="72"/>
      <c r="CTQ30" s="82"/>
      <c r="CTR30" s="79"/>
      <c r="CTS30" s="85"/>
      <c r="CTT30" s="85"/>
      <c r="CTU30" s="85"/>
      <c r="CTV30" s="85"/>
      <c r="CTW30" s="85"/>
      <c r="CTX30" s="85"/>
      <c r="CTY30" s="85"/>
      <c r="CTZ30" s="85"/>
      <c r="CUA30" s="72"/>
      <c r="CUB30" s="72"/>
      <c r="CUC30" s="72"/>
      <c r="CUD30" s="72"/>
      <c r="CUE30" s="72"/>
      <c r="CUF30" s="82"/>
      <c r="CUG30" s="79"/>
      <c r="CUH30" s="85"/>
      <c r="CUI30" s="85"/>
      <c r="CUJ30" s="85"/>
      <c r="CUK30" s="85"/>
      <c r="CUL30" s="85"/>
      <c r="CUM30" s="85"/>
      <c r="CUN30" s="85"/>
      <c r="CUO30" s="85"/>
      <c r="CUP30" s="72"/>
      <c r="CUQ30" s="72"/>
      <c r="CUR30" s="72"/>
      <c r="CUS30" s="72"/>
      <c r="CUT30" s="72"/>
      <c r="CUU30" s="82"/>
      <c r="CUV30" s="79"/>
      <c r="CUW30" s="85"/>
      <c r="CUX30" s="85"/>
      <c r="CUY30" s="85"/>
      <c r="CUZ30" s="85"/>
      <c r="CVA30" s="85"/>
      <c r="CVB30" s="85"/>
      <c r="CVC30" s="85"/>
      <c r="CVD30" s="85"/>
      <c r="CVE30" s="72"/>
      <c r="CVF30" s="72"/>
      <c r="CVG30" s="72"/>
      <c r="CVH30" s="72"/>
      <c r="CVI30" s="72"/>
      <c r="CVJ30" s="82"/>
      <c r="CVK30" s="79"/>
      <c r="CVL30" s="85"/>
      <c r="CVM30" s="85"/>
      <c r="CVN30" s="85"/>
      <c r="CVO30" s="85"/>
      <c r="CVP30" s="85"/>
      <c r="CVQ30" s="85"/>
      <c r="CVR30" s="85"/>
      <c r="CVS30" s="85"/>
      <c r="CVT30" s="72"/>
      <c r="CVU30" s="72"/>
      <c r="CVV30" s="72"/>
      <c r="CVW30" s="72"/>
      <c r="CVX30" s="72"/>
      <c r="CVY30" s="82"/>
      <c r="CVZ30" s="79"/>
      <c r="CWA30" s="85"/>
      <c r="CWB30" s="85"/>
      <c r="CWC30" s="85"/>
      <c r="CWD30" s="85"/>
      <c r="CWE30" s="85"/>
      <c r="CWF30" s="85"/>
      <c r="CWG30" s="85"/>
      <c r="CWH30" s="85"/>
      <c r="CWI30" s="72"/>
      <c r="CWJ30" s="72"/>
      <c r="CWK30" s="72"/>
      <c r="CWL30" s="72"/>
      <c r="CWM30" s="72"/>
      <c r="CWN30" s="82"/>
      <c r="CWO30" s="79"/>
      <c r="CWP30" s="85"/>
      <c r="CWQ30" s="85"/>
      <c r="CWR30" s="85"/>
      <c r="CWS30" s="85"/>
      <c r="CWT30" s="85"/>
      <c r="CWU30" s="85"/>
      <c r="CWV30" s="85"/>
      <c r="CWW30" s="85"/>
      <c r="CWX30" s="72"/>
      <c r="CWY30" s="72"/>
      <c r="CWZ30" s="72"/>
      <c r="CXA30" s="72"/>
      <c r="CXB30" s="72"/>
      <c r="CXC30" s="82"/>
      <c r="CXD30" s="79"/>
      <c r="CXE30" s="85"/>
      <c r="CXF30" s="85"/>
      <c r="CXG30" s="85"/>
      <c r="CXH30" s="85"/>
      <c r="CXI30" s="85"/>
      <c r="CXJ30" s="85"/>
      <c r="CXK30" s="85"/>
      <c r="CXL30" s="85"/>
      <c r="CXM30" s="72"/>
      <c r="CXN30" s="72"/>
      <c r="CXO30" s="72"/>
      <c r="CXP30" s="72"/>
      <c r="CXQ30" s="72"/>
      <c r="CXR30" s="82"/>
      <c r="CXS30" s="79"/>
      <c r="CXT30" s="85"/>
      <c r="CXU30" s="85"/>
      <c r="CXV30" s="85"/>
      <c r="CXW30" s="85"/>
      <c r="CXX30" s="85"/>
      <c r="CXY30" s="85"/>
      <c r="CXZ30" s="85"/>
      <c r="CYA30" s="85"/>
      <c r="CYB30" s="72"/>
      <c r="CYC30" s="72"/>
      <c r="CYD30" s="72"/>
      <c r="CYE30" s="72"/>
      <c r="CYF30" s="72"/>
      <c r="CYG30" s="82"/>
      <c r="CYH30" s="79"/>
      <c r="CYI30" s="85"/>
      <c r="CYJ30" s="85"/>
      <c r="CYK30" s="85"/>
      <c r="CYL30" s="85"/>
      <c r="CYM30" s="85"/>
      <c r="CYN30" s="85"/>
      <c r="CYO30" s="85"/>
      <c r="CYP30" s="85"/>
      <c r="CYQ30" s="72"/>
      <c r="CYR30" s="72"/>
      <c r="CYS30" s="72"/>
      <c r="CYT30" s="72"/>
      <c r="CYU30" s="72"/>
      <c r="CYV30" s="82"/>
      <c r="CYW30" s="79"/>
      <c r="CYX30" s="85"/>
      <c r="CYY30" s="85"/>
      <c r="CYZ30" s="85"/>
      <c r="CZA30" s="85"/>
      <c r="CZB30" s="85"/>
      <c r="CZC30" s="85"/>
      <c r="CZD30" s="85"/>
      <c r="CZE30" s="85"/>
      <c r="CZF30" s="72"/>
      <c r="CZG30" s="72"/>
      <c r="CZH30" s="72"/>
      <c r="CZI30" s="72"/>
      <c r="CZJ30" s="72"/>
      <c r="CZK30" s="82"/>
      <c r="CZL30" s="79"/>
      <c r="CZM30" s="85"/>
      <c r="CZN30" s="85"/>
      <c r="CZO30" s="85"/>
      <c r="CZP30" s="85"/>
      <c r="CZQ30" s="85"/>
      <c r="CZR30" s="85"/>
      <c r="CZS30" s="85"/>
      <c r="CZT30" s="85"/>
      <c r="CZU30" s="72"/>
      <c r="CZV30" s="72"/>
      <c r="CZW30" s="72"/>
      <c r="CZX30" s="72"/>
      <c r="CZY30" s="72"/>
      <c r="CZZ30" s="82"/>
      <c r="DAA30" s="79"/>
      <c r="DAB30" s="85"/>
      <c r="DAC30" s="85"/>
      <c r="DAD30" s="85"/>
      <c r="DAE30" s="85"/>
      <c r="DAF30" s="85"/>
      <c r="DAG30" s="85"/>
      <c r="DAH30" s="85"/>
      <c r="DAI30" s="85"/>
      <c r="DAJ30" s="72"/>
      <c r="DAK30" s="72"/>
      <c r="DAL30" s="72"/>
      <c r="DAM30" s="72"/>
      <c r="DAN30" s="72"/>
      <c r="DAO30" s="82"/>
      <c r="DAP30" s="79"/>
      <c r="DAQ30" s="85"/>
      <c r="DAR30" s="85"/>
      <c r="DAS30" s="85"/>
      <c r="DAT30" s="85"/>
      <c r="DAU30" s="85"/>
      <c r="DAV30" s="85"/>
      <c r="DAW30" s="85"/>
      <c r="DAX30" s="85"/>
      <c r="DAY30" s="72"/>
      <c r="DAZ30" s="72"/>
      <c r="DBA30" s="72"/>
      <c r="DBB30" s="72"/>
      <c r="DBC30" s="72"/>
      <c r="DBD30" s="82"/>
      <c r="DBE30" s="79"/>
      <c r="DBF30" s="85"/>
      <c r="DBG30" s="85"/>
      <c r="DBH30" s="85"/>
      <c r="DBI30" s="85"/>
      <c r="DBJ30" s="85"/>
      <c r="DBK30" s="85"/>
      <c r="DBL30" s="85"/>
      <c r="DBM30" s="85"/>
      <c r="DBN30" s="72"/>
      <c r="DBO30" s="72"/>
      <c r="DBP30" s="72"/>
      <c r="DBQ30" s="72"/>
      <c r="DBR30" s="72"/>
      <c r="DBS30" s="82"/>
      <c r="DBT30" s="79"/>
      <c r="DBU30" s="85"/>
      <c r="DBV30" s="85"/>
      <c r="DBW30" s="85"/>
      <c r="DBX30" s="85"/>
      <c r="DBY30" s="85"/>
      <c r="DBZ30" s="85"/>
      <c r="DCA30" s="85"/>
      <c r="DCB30" s="85"/>
      <c r="DCC30" s="72"/>
      <c r="DCD30" s="72"/>
      <c r="DCE30" s="72"/>
      <c r="DCF30" s="72"/>
      <c r="DCG30" s="72"/>
      <c r="DCH30" s="82"/>
      <c r="DCI30" s="79"/>
      <c r="DCJ30" s="85"/>
      <c r="DCK30" s="85"/>
      <c r="DCL30" s="85"/>
      <c r="DCM30" s="85"/>
      <c r="DCN30" s="85"/>
      <c r="DCO30" s="85"/>
      <c r="DCP30" s="85"/>
      <c r="DCQ30" s="85"/>
      <c r="DCR30" s="72"/>
      <c r="DCS30" s="72"/>
      <c r="DCT30" s="72"/>
      <c r="DCU30" s="72"/>
      <c r="DCV30" s="72"/>
      <c r="DCW30" s="82"/>
      <c r="DCX30" s="79"/>
      <c r="DCY30" s="85"/>
      <c r="DCZ30" s="85"/>
      <c r="DDA30" s="85"/>
      <c r="DDB30" s="85"/>
      <c r="DDC30" s="85"/>
      <c r="DDD30" s="85"/>
      <c r="DDE30" s="85"/>
      <c r="DDF30" s="85"/>
      <c r="DDG30" s="72"/>
      <c r="DDH30" s="72"/>
      <c r="DDI30" s="72"/>
      <c r="DDJ30" s="72"/>
      <c r="DDK30" s="72"/>
      <c r="DDL30" s="82"/>
      <c r="DDM30" s="79"/>
      <c r="DDN30" s="85"/>
      <c r="DDO30" s="85"/>
      <c r="DDP30" s="85"/>
      <c r="DDQ30" s="85"/>
      <c r="DDR30" s="85"/>
      <c r="DDS30" s="85"/>
      <c r="DDT30" s="85"/>
      <c r="DDU30" s="85"/>
      <c r="DDV30" s="72"/>
      <c r="DDW30" s="72"/>
      <c r="DDX30" s="72"/>
      <c r="DDY30" s="72"/>
      <c r="DDZ30" s="72"/>
      <c r="DEA30" s="82"/>
      <c r="DEB30" s="79"/>
      <c r="DEC30" s="85"/>
      <c r="DED30" s="85"/>
      <c r="DEE30" s="85"/>
      <c r="DEF30" s="85"/>
      <c r="DEG30" s="85"/>
      <c r="DEH30" s="85"/>
      <c r="DEI30" s="85"/>
      <c r="DEJ30" s="85"/>
      <c r="DEK30" s="72"/>
      <c r="DEL30" s="72"/>
      <c r="DEM30" s="72"/>
      <c r="DEN30" s="72"/>
      <c r="DEO30" s="72"/>
      <c r="DEP30" s="82"/>
      <c r="DEQ30" s="79"/>
      <c r="DER30" s="85"/>
      <c r="DES30" s="85"/>
      <c r="DET30" s="85"/>
      <c r="DEU30" s="85"/>
      <c r="DEV30" s="85"/>
      <c r="DEW30" s="85"/>
      <c r="DEX30" s="85"/>
      <c r="DEY30" s="85"/>
      <c r="DEZ30" s="72"/>
      <c r="DFA30" s="72"/>
      <c r="DFB30" s="72"/>
      <c r="DFC30" s="72"/>
      <c r="DFD30" s="72"/>
      <c r="DFE30" s="82"/>
      <c r="DFF30" s="79"/>
      <c r="DFG30" s="85"/>
      <c r="DFH30" s="85"/>
      <c r="DFI30" s="85"/>
      <c r="DFJ30" s="85"/>
      <c r="DFK30" s="85"/>
      <c r="DFL30" s="85"/>
      <c r="DFM30" s="85"/>
      <c r="DFN30" s="85"/>
      <c r="DFO30" s="72"/>
      <c r="DFP30" s="72"/>
      <c r="DFQ30" s="72"/>
      <c r="DFR30" s="72"/>
      <c r="DFS30" s="72"/>
      <c r="DFT30" s="82"/>
      <c r="DFU30" s="79"/>
      <c r="DFV30" s="85"/>
      <c r="DFW30" s="85"/>
      <c r="DFX30" s="85"/>
      <c r="DFY30" s="85"/>
      <c r="DFZ30" s="85"/>
      <c r="DGA30" s="85"/>
      <c r="DGB30" s="85"/>
      <c r="DGC30" s="85"/>
      <c r="DGD30" s="72"/>
      <c r="DGE30" s="72"/>
      <c r="DGF30" s="72"/>
      <c r="DGG30" s="72"/>
      <c r="DGH30" s="72"/>
      <c r="DGI30" s="82"/>
      <c r="DGJ30" s="79"/>
      <c r="DGK30" s="85"/>
      <c r="DGL30" s="85"/>
      <c r="DGM30" s="85"/>
      <c r="DGN30" s="85"/>
      <c r="DGO30" s="85"/>
      <c r="DGP30" s="85"/>
      <c r="DGQ30" s="85"/>
      <c r="DGR30" s="85"/>
      <c r="DGS30" s="72"/>
      <c r="DGT30" s="72"/>
      <c r="DGU30" s="72"/>
      <c r="DGV30" s="72"/>
      <c r="DGW30" s="72"/>
      <c r="DGX30" s="82"/>
      <c r="DGY30" s="79"/>
      <c r="DGZ30" s="85"/>
      <c r="DHA30" s="85"/>
      <c r="DHB30" s="85"/>
      <c r="DHC30" s="85"/>
      <c r="DHD30" s="85"/>
      <c r="DHE30" s="85"/>
      <c r="DHF30" s="85"/>
      <c r="DHG30" s="85"/>
      <c r="DHH30" s="72"/>
      <c r="DHI30" s="72"/>
      <c r="DHJ30" s="72"/>
      <c r="DHK30" s="72"/>
      <c r="DHL30" s="72"/>
      <c r="DHM30" s="82"/>
      <c r="DHN30" s="79"/>
      <c r="DHO30" s="85"/>
      <c r="DHP30" s="85"/>
      <c r="DHQ30" s="85"/>
      <c r="DHR30" s="85"/>
      <c r="DHS30" s="85"/>
      <c r="DHT30" s="85"/>
      <c r="DHU30" s="85"/>
      <c r="DHV30" s="85"/>
      <c r="DHW30" s="72"/>
      <c r="DHX30" s="72"/>
      <c r="DHY30" s="72"/>
      <c r="DHZ30" s="72"/>
      <c r="DIA30" s="72"/>
      <c r="DIB30" s="82"/>
      <c r="DIC30" s="79"/>
      <c r="DID30" s="85"/>
      <c r="DIE30" s="85"/>
      <c r="DIF30" s="85"/>
      <c r="DIG30" s="85"/>
      <c r="DIH30" s="85"/>
      <c r="DII30" s="85"/>
      <c r="DIJ30" s="85"/>
      <c r="DIK30" s="85"/>
      <c r="DIL30" s="72"/>
      <c r="DIM30" s="72"/>
      <c r="DIN30" s="72"/>
      <c r="DIO30" s="72"/>
      <c r="DIP30" s="72"/>
      <c r="DIQ30" s="82"/>
      <c r="DIR30" s="79"/>
      <c r="DIS30" s="85"/>
      <c r="DIT30" s="85"/>
      <c r="DIU30" s="85"/>
      <c r="DIV30" s="85"/>
      <c r="DIW30" s="85"/>
      <c r="DIX30" s="85"/>
      <c r="DIY30" s="85"/>
      <c r="DIZ30" s="85"/>
      <c r="DJA30" s="72"/>
      <c r="DJB30" s="72"/>
      <c r="DJC30" s="72"/>
      <c r="DJD30" s="72"/>
      <c r="DJE30" s="72"/>
      <c r="DJF30" s="82"/>
      <c r="DJG30" s="79"/>
      <c r="DJH30" s="85"/>
      <c r="DJI30" s="85"/>
      <c r="DJJ30" s="85"/>
      <c r="DJK30" s="85"/>
      <c r="DJL30" s="85"/>
      <c r="DJM30" s="85"/>
      <c r="DJN30" s="85"/>
      <c r="DJO30" s="85"/>
      <c r="DJP30" s="72"/>
      <c r="DJQ30" s="72"/>
      <c r="DJR30" s="72"/>
      <c r="DJS30" s="72"/>
      <c r="DJT30" s="72"/>
      <c r="DJU30" s="82"/>
      <c r="DJV30" s="79"/>
      <c r="DJW30" s="85"/>
      <c r="DJX30" s="85"/>
      <c r="DJY30" s="85"/>
      <c r="DJZ30" s="85"/>
      <c r="DKA30" s="85"/>
      <c r="DKB30" s="85"/>
      <c r="DKC30" s="85"/>
      <c r="DKD30" s="85"/>
      <c r="DKE30" s="72"/>
      <c r="DKF30" s="72"/>
      <c r="DKG30" s="72"/>
      <c r="DKH30" s="72"/>
      <c r="DKI30" s="72"/>
      <c r="DKJ30" s="82"/>
      <c r="DKK30" s="79"/>
      <c r="DKL30" s="85"/>
      <c r="DKM30" s="85"/>
      <c r="DKN30" s="85"/>
      <c r="DKO30" s="85"/>
      <c r="DKP30" s="85"/>
      <c r="DKQ30" s="85"/>
      <c r="DKR30" s="85"/>
      <c r="DKS30" s="85"/>
      <c r="DKT30" s="72"/>
      <c r="DKU30" s="72"/>
      <c r="DKV30" s="72"/>
      <c r="DKW30" s="72"/>
      <c r="DKX30" s="72"/>
      <c r="DKY30" s="82"/>
      <c r="DKZ30" s="79"/>
      <c r="DLA30" s="85"/>
      <c r="DLB30" s="85"/>
      <c r="DLC30" s="85"/>
      <c r="DLD30" s="85"/>
      <c r="DLE30" s="85"/>
      <c r="DLF30" s="85"/>
      <c r="DLG30" s="85"/>
      <c r="DLH30" s="85"/>
      <c r="DLI30" s="72"/>
      <c r="DLJ30" s="72"/>
      <c r="DLK30" s="72"/>
      <c r="DLL30" s="72"/>
      <c r="DLM30" s="72"/>
      <c r="DLN30" s="82"/>
      <c r="DLO30" s="79"/>
      <c r="DLP30" s="85"/>
      <c r="DLQ30" s="85"/>
      <c r="DLR30" s="85"/>
      <c r="DLS30" s="85"/>
      <c r="DLT30" s="85"/>
      <c r="DLU30" s="85"/>
      <c r="DLV30" s="85"/>
      <c r="DLW30" s="85"/>
      <c r="DLX30" s="72"/>
      <c r="DLY30" s="72"/>
      <c r="DLZ30" s="72"/>
      <c r="DMA30" s="72"/>
      <c r="DMB30" s="72"/>
      <c r="DMC30" s="82"/>
      <c r="DMD30" s="79"/>
      <c r="DME30" s="85"/>
      <c r="DMF30" s="85"/>
      <c r="DMG30" s="85"/>
      <c r="DMH30" s="85"/>
      <c r="DMI30" s="85"/>
      <c r="DMJ30" s="85"/>
      <c r="DMK30" s="85"/>
      <c r="DML30" s="85"/>
      <c r="DMM30" s="72"/>
      <c r="DMN30" s="72"/>
      <c r="DMO30" s="72"/>
      <c r="DMP30" s="72"/>
      <c r="DMQ30" s="72"/>
      <c r="DMR30" s="82"/>
      <c r="DMS30" s="79"/>
      <c r="DMT30" s="85"/>
      <c r="DMU30" s="85"/>
      <c r="DMV30" s="85"/>
      <c r="DMW30" s="85"/>
      <c r="DMX30" s="85"/>
      <c r="DMY30" s="85"/>
      <c r="DMZ30" s="85"/>
      <c r="DNA30" s="85"/>
      <c r="DNB30" s="72"/>
      <c r="DNC30" s="72"/>
      <c r="DND30" s="72"/>
      <c r="DNE30" s="72"/>
      <c r="DNF30" s="72"/>
      <c r="DNG30" s="82"/>
      <c r="DNH30" s="79"/>
      <c r="DNI30" s="85"/>
      <c r="DNJ30" s="85"/>
      <c r="DNK30" s="85"/>
      <c r="DNL30" s="85"/>
      <c r="DNM30" s="85"/>
      <c r="DNN30" s="85"/>
      <c r="DNO30" s="85"/>
      <c r="DNP30" s="85"/>
      <c r="DNQ30" s="72"/>
      <c r="DNR30" s="72"/>
      <c r="DNS30" s="72"/>
      <c r="DNT30" s="72"/>
      <c r="DNU30" s="72"/>
      <c r="DNV30" s="82"/>
      <c r="DNW30" s="79"/>
      <c r="DNX30" s="85"/>
      <c r="DNY30" s="85"/>
      <c r="DNZ30" s="85"/>
      <c r="DOA30" s="85"/>
      <c r="DOB30" s="85"/>
      <c r="DOC30" s="85"/>
      <c r="DOD30" s="85"/>
      <c r="DOE30" s="85"/>
      <c r="DOF30" s="72"/>
      <c r="DOG30" s="72"/>
      <c r="DOH30" s="72"/>
      <c r="DOI30" s="72"/>
      <c r="DOJ30" s="72"/>
      <c r="DOK30" s="82"/>
      <c r="DOL30" s="79"/>
      <c r="DOM30" s="85"/>
      <c r="DON30" s="85"/>
      <c r="DOO30" s="85"/>
      <c r="DOP30" s="85"/>
      <c r="DOQ30" s="85"/>
      <c r="DOR30" s="85"/>
      <c r="DOS30" s="85"/>
      <c r="DOT30" s="85"/>
      <c r="DOU30" s="72"/>
      <c r="DOV30" s="72"/>
      <c r="DOW30" s="72"/>
      <c r="DOX30" s="72"/>
      <c r="DOY30" s="72"/>
      <c r="DOZ30" s="82"/>
      <c r="DPA30" s="79"/>
      <c r="DPB30" s="85"/>
      <c r="DPC30" s="85"/>
      <c r="DPD30" s="85"/>
      <c r="DPE30" s="85"/>
      <c r="DPF30" s="85"/>
      <c r="DPG30" s="85"/>
      <c r="DPH30" s="85"/>
      <c r="DPI30" s="85"/>
      <c r="DPJ30" s="72"/>
      <c r="DPK30" s="72"/>
      <c r="DPL30" s="72"/>
      <c r="DPM30" s="72"/>
      <c r="DPN30" s="72"/>
      <c r="DPO30" s="82"/>
      <c r="DPP30" s="79"/>
      <c r="DPQ30" s="85"/>
      <c r="DPR30" s="85"/>
      <c r="DPS30" s="85"/>
      <c r="DPT30" s="85"/>
      <c r="DPU30" s="85"/>
      <c r="DPV30" s="85"/>
      <c r="DPW30" s="85"/>
      <c r="DPX30" s="85"/>
      <c r="DPY30" s="72"/>
      <c r="DPZ30" s="72"/>
      <c r="DQA30" s="72"/>
      <c r="DQB30" s="72"/>
      <c r="DQC30" s="72"/>
      <c r="DQD30" s="82"/>
      <c r="DQE30" s="79"/>
      <c r="DQF30" s="85"/>
      <c r="DQG30" s="85"/>
      <c r="DQH30" s="85"/>
      <c r="DQI30" s="85"/>
      <c r="DQJ30" s="85"/>
      <c r="DQK30" s="85"/>
      <c r="DQL30" s="85"/>
      <c r="DQM30" s="85"/>
      <c r="DQN30" s="72"/>
      <c r="DQO30" s="72"/>
      <c r="DQP30" s="72"/>
      <c r="DQQ30" s="72"/>
      <c r="DQR30" s="72"/>
      <c r="DQS30" s="82"/>
      <c r="DQT30" s="79"/>
      <c r="DQU30" s="85"/>
      <c r="DQV30" s="85"/>
      <c r="DQW30" s="85"/>
      <c r="DQX30" s="85"/>
      <c r="DQY30" s="85"/>
      <c r="DQZ30" s="85"/>
      <c r="DRA30" s="85"/>
      <c r="DRB30" s="85"/>
      <c r="DRC30" s="72"/>
      <c r="DRD30" s="72"/>
      <c r="DRE30" s="72"/>
      <c r="DRF30" s="72"/>
      <c r="DRG30" s="72"/>
      <c r="DRH30" s="82"/>
      <c r="DRI30" s="79"/>
      <c r="DRJ30" s="85"/>
      <c r="DRK30" s="85"/>
      <c r="DRL30" s="85"/>
      <c r="DRM30" s="85"/>
      <c r="DRN30" s="85"/>
      <c r="DRO30" s="85"/>
      <c r="DRP30" s="85"/>
      <c r="DRQ30" s="85"/>
      <c r="DRR30" s="72"/>
      <c r="DRS30" s="72"/>
      <c r="DRT30" s="72"/>
      <c r="DRU30" s="72"/>
      <c r="DRV30" s="72"/>
      <c r="DRW30" s="82"/>
      <c r="DRX30" s="79"/>
      <c r="DRY30" s="85"/>
      <c r="DRZ30" s="85"/>
      <c r="DSA30" s="85"/>
      <c r="DSB30" s="85"/>
      <c r="DSC30" s="85"/>
      <c r="DSD30" s="85"/>
      <c r="DSE30" s="85"/>
      <c r="DSF30" s="85"/>
      <c r="DSG30" s="72"/>
      <c r="DSH30" s="72"/>
      <c r="DSI30" s="72"/>
      <c r="DSJ30" s="72"/>
      <c r="DSK30" s="72"/>
      <c r="DSL30" s="82"/>
      <c r="DSM30" s="79"/>
      <c r="DSN30" s="85"/>
      <c r="DSO30" s="85"/>
      <c r="DSP30" s="85"/>
      <c r="DSQ30" s="85"/>
      <c r="DSR30" s="85"/>
      <c r="DSS30" s="85"/>
      <c r="DST30" s="85"/>
      <c r="DSU30" s="85"/>
      <c r="DSV30" s="72"/>
      <c r="DSW30" s="72"/>
      <c r="DSX30" s="72"/>
      <c r="DSY30" s="72"/>
      <c r="DSZ30" s="72"/>
      <c r="DTA30" s="82"/>
      <c r="DTB30" s="79"/>
      <c r="DTC30" s="85"/>
      <c r="DTD30" s="85"/>
      <c r="DTE30" s="85"/>
      <c r="DTF30" s="85"/>
      <c r="DTG30" s="85"/>
      <c r="DTH30" s="85"/>
      <c r="DTI30" s="85"/>
      <c r="DTJ30" s="85"/>
      <c r="DTK30" s="72"/>
      <c r="DTL30" s="72"/>
      <c r="DTM30" s="72"/>
      <c r="DTN30" s="72"/>
      <c r="DTO30" s="72"/>
      <c r="DTP30" s="82"/>
      <c r="DTQ30" s="79"/>
      <c r="DTR30" s="85"/>
      <c r="DTS30" s="85"/>
      <c r="DTT30" s="85"/>
      <c r="DTU30" s="85"/>
      <c r="DTV30" s="85"/>
      <c r="DTW30" s="85"/>
      <c r="DTX30" s="85"/>
      <c r="DTY30" s="85"/>
      <c r="DTZ30" s="72"/>
      <c r="DUA30" s="72"/>
      <c r="DUB30" s="72"/>
      <c r="DUC30" s="72"/>
      <c r="DUD30" s="72"/>
      <c r="DUE30" s="82"/>
      <c r="DUF30" s="79"/>
      <c r="DUG30" s="85"/>
      <c r="DUH30" s="85"/>
      <c r="DUI30" s="85"/>
      <c r="DUJ30" s="85"/>
      <c r="DUK30" s="85"/>
      <c r="DUL30" s="85"/>
      <c r="DUM30" s="85"/>
      <c r="DUN30" s="85"/>
      <c r="DUO30" s="72"/>
      <c r="DUP30" s="72"/>
      <c r="DUQ30" s="72"/>
      <c r="DUR30" s="72"/>
      <c r="DUS30" s="72"/>
      <c r="DUT30" s="82"/>
      <c r="DUU30" s="79"/>
      <c r="DUV30" s="85"/>
      <c r="DUW30" s="85"/>
      <c r="DUX30" s="85"/>
      <c r="DUY30" s="85"/>
      <c r="DUZ30" s="85"/>
      <c r="DVA30" s="85"/>
      <c r="DVB30" s="85"/>
      <c r="DVC30" s="85"/>
      <c r="DVD30" s="72"/>
      <c r="DVE30" s="72"/>
      <c r="DVF30" s="72"/>
      <c r="DVG30" s="72"/>
      <c r="DVH30" s="72"/>
      <c r="DVI30" s="82"/>
      <c r="DVJ30" s="79"/>
      <c r="DVK30" s="85"/>
      <c r="DVL30" s="85"/>
      <c r="DVM30" s="85"/>
      <c r="DVN30" s="85"/>
      <c r="DVO30" s="85"/>
      <c r="DVP30" s="85"/>
      <c r="DVQ30" s="85"/>
      <c r="DVR30" s="85"/>
      <c r="DVS30" s="72"/>
      <c r="DVT30" s="72"/>
      <c r="DVU30" s="72"/>
      <c r="DVV30" s="72"/>
      <c r="DVW30" s="72"/>
      <c r="DVX30" s="82"/>
      <c r="DVY30" s="79"/>
      <c r="DVZ30" s="85"/>
      <c r="DWA30" s="85"/>
      <c r="DWB30" s="85"/>
      <c r="DWC30" s="85"/>
      <c r="DWD30" s="85"/>
      <c r="DWE30" s="85"/>
      <c r="DWF30" s="85"/>
      <c r="DWG30" s="85"/>
      <c r="DWH30" s="72"/>
      <c r="DWI30" s="72"/>
      <c r="DWJ30" s="72"/>
      <c r="DWK30" s="72"/>
      <c r="DWL30" s="72"/>
      <c r="DWM30" s="82"/>
      <c r="DWN30" s="79"/>
      <c r="DWO30" s="85"/>
      <c r="DWP30" s="85"/>
      <c r="DWQ30" s="85"/>
      <c r="DWR30" s="85"/>
      <c r="DWS30" s="85"/>
      <c r="DWT30" s="85"/>
      <c r="DWU30" s="85"/>
      <c r="DWV30" s="85"/>
      <c r="DWW30" s="72"/>
      <c r="DWX30" s="72"/>
      <c r="DWY30" s="72"/>
      <c r="DWZ30" s="72"/>
      <c r="DXA30" s="72"/>
      <c r="DXB30" s="82"/>
      <c r="DXC30" s="79"/>
      <c r="DXD30" s="85"/>
      <c r="DXE30" s="85"/>
      <c r="DXF30" s="85"/>
      <c r="DXG30" s="85"/>
      <c r="DXH30" s="85"/>
      <c r="DXI30" s="85"/>
      <c r="DXJ30" s="85"/>
      <c r="DXK30" s="85"/>
      <c r="DXL30" s="72"/>
      <c r="DXM30" s="72"/>
      <c r="DXN30" s="72"/>
      <c r="DXO30" s="72"/>
      <c r="DXP30" s="72"/>
      <c r="DXQ30" s="82"/>
      <c r="DXR30" s="79"/>
      <c r="DXS30" s="85"/>
      <c r="DXT30" s="85"/>
      <c r="DXU30" s="85"/>
      <c r="DXV30" s="85"/>
      <c r="DXW30" s="85"/>
      <c r="DXX30" s="85"/>
      <c r="DXY30" s="85"/>
      <c r="DXZ30" s="85"/>
      <c r="DYA30" s="72"/>
      <c r="DYB30" s="72"/>
      <c r="DYC30" s="72"/>
      <c r="DYD30" s="72"/>
      <c r="DYE30" s="72"/>
      <c r="DYF30" s="82"/>
      <c r="DYG30" s="79"/>
      <c r="DYH30" s="85"/>
      <c r="DYI30" s="85"/>
      <c r="DYJ30" s="85"/>
      <c r="DYK30" s="85"/>
      <c r="DYL30" s="85"/>
      <c r="DYM30" s="85"/>
      <c r="DYN30" s="85"/>
      <c r="DYO30" s="85"/>
      <c r="DYP30" s="72"/>
      <c r="DYQ30" s="72"/>
      <c r="DYR30" s="72"/>
      <c r="DYS30" s="72"/>
      <c r="DYT30" s="72"/>
      <c r="DYU30" s="82"/>
      <c r="DYV30" s="79"/>
      <c r="DYW30" s="85"/>
      <c r="DYX30" s="85"/>
      <c r="DYY30" s="85"/>
      <c r="DYZ30" s="85"/>
      <c r="DZA30" s="85"/>
      <c r="DZB30" s="85"/>
      <c r="DZC30" s="85"/>
      <c r="DZD30" s="85"/>
      <c r="DZE30" s="72"/>
      <c r="DZF30" s="72"/>
      <c r="DZG30" s="72"/>
      <c r="DZH30" s="72"/>
      <c r="DZI30" s="72"/>
      <c r="DZJ30" s="82"/>
      <c r="DZK30" s="79"/>
      <c r="DZL30" s="85"/>
      <c r="DZM30" s="85"/>
      <c r="DZN30" s="85"/>
      <c r="DZO30" s="85"/>
      <c r="DZP30" s="85"/>
      <c r="DZQ30" s="85"/>
      <c r="DZR30" s="85"/>
      <c r="DZS30" s="85"/>
      <c r="DZT30" s="72"/>
      <c r="DZU30" s="72"/>
      <c r="DZV30" s="72"/>
      <c r="DZW30" s="72"/>
      <c r="DZX30" s="72"/>
      <c r="DZY30" s="82"/>
      <c r="DZZ30" s="79"/>
      <c r="EAA30" s="85"/>
      <c r="EAB30" s="85"/>
      <c r="EAC30" s="85"/>
      <c r="EAD30" s="85"/>
      <c r="EAE30" s="85"/>
      <c r="EAF30" s="85"/>
      <c r="EAG30" s="85"/>
      <c r="EAH30" s="85"/>
      <c r="EAI30" s="72"/>
      <c r="EAJ30" s="72"/>
      <c r="EAK30" s="72"/>
      <c r="EAL30" s="72"/>
      <c r="EAM30" s="72"/>
      <c r="EAN30" s="82"/>
      <c r="EAO30" s="79"/>
      <c r="EAP30" s="85"/>
      <c r="EAQ30" s="85"/>
      <c r="EAR30" s="85"/>
      <c r="EAS30" s="85"/>
      <c r="EAT30" s="85"/>
      <c r="EAU30" s="85"/>
      <c r="EAV30" s="85"/>
      <c r="EAW30" s="85"/>
      <c r="EAX30" s="72"/>
      <c r="EAY30" s="72"/>
      <c r="EAZ30" s="72"/>
      <c r="EBA30" s="72"/>
      <c r="EBB30" s="72"/>
      <c r="EBC30" s="82"/>
      <c r="EBD30" s="79"/>
      <c r="EBE30" s="85"/>
      <c r="EBF30" s="85"/>
      <c r="EBG30" s="85"/>
      <c r="EBH30" s="85"/>
      <c r="EBI30" s="85"/>
      <c r="EBJ30" s="85"/>
      <c r="EBK30" s="85"/>
      <c r="EBL30" s="85"/>
      <c r="EBM30" s="72"/>
      <c r="EBN30" s="72"/>
      <c r="EBO30" s="72"/>
      <c r="EBP30" s="72"/>
      <c r="EBQ30" s="72"/>
      <c r="EBR30" s="82"/>
      <c r="EBS30" s="79"/>
      <c r="EBT30" s="85"/>
      <c r="EBU30" s="85"/>
      <c r="EBV30" s="85"/>
      <c r="EBW30" s="85"/>
      <c r="EBX30" s="85"/>
      <c r="EBY30" s="85"/>
      <c r="EBZ30" s="85"/>
      <c r="ECA30" s="85"/>
      <c r="ECB30" s="72"/>
      <c r="ECC30" s="72"/>
      <c r="ECD30" s="72"/>
      <c r="ECE30" s="72"/>
      <c r="ECF30" s="72"/>
      <c r="ECG30" s="82"/>
      <c r="ECH30" s="79"/>
      <c r="ECI30" s="85"/>
      <c r="ECJ30" s="85"/>
      <c r="ECK30" s="85"/>
      <c r="ECL30" s="85"/>
      <c r="ECM30" s="85"/>
      <c r="ECN30" s="85"/>
      <c r="ECO30" s="85"/>
      <c r="ECP30" s="85"/>
      <c r="ECQ30" s="72"/>
      <c r="ECR30" s="72"/>
      <c r="ECS30" s="72"/>
      <c r="ECT30" s="72"/>
      <c r="ECU30" s="72"/>
      <c r="ECV30" s="82"/>
      <c r="ECW30" s="79"/>
      <c r="ECX30" s="85"/>
      <c r="ECY30" s="85"/>
      <c r="ECZ30" s="85"/>
      <c r="EDA30" s="85"/>
      <c r="EDB30" s="85"/>
      <c r="EDC30" s="85"/>
      <c r="EDD30" s="85"/>
      <c r="EDE30" s="85"/>
      <c r="EDF30" s="72"/>
      <c r="EDG30" s="72"/>
      <c r="EDH30" s="72"/>
      <c r="EDI30" s="72"/>
      <c r="EDJ30" s="72"/>
      <c r="EDK30" s="82"/>
      <c r="EDL30" s="79"/>
      <c r="EDM30" s="85"/>
      <c r="EDN30" s="85"/>
      <c r="EDO30" s="85"/>
      <c r="EDP30" s="85"/>
      <c r="EDQ30" s="85"/>
      <c r="EDR30" s="85"/>
      <c r="EDS30" s="85"/>
      <c r="EDT30" s="85"/>
      <c r="EDU30" s="72"/>
      <c r="EDV30" s="72"/>
      <c r="EDW30" s="72"/>
      <c r="EDX30" s="72"/>
      <c r="EDY30" s="72"/>
      <c r="EDZ30" s="82"/>
      <c r="EEA30" s="79"/>
      <c r="EEB30" s="85"/>
      <c r="EEC30" s="85"/>
      <c r="EED30" s="85"/>
      <c r="EEE30" s="85"/>
      <c r="EEF30" s="85"/>
      <c r="EEG30" s="85"/>
      <c r="EEH30" s="85"/>
      <c r="EEI30" s="85"/>
      <c r="EEJ30" s="72"/>
      <c r="EEK30" s="72"/>
      <c r="EEL30" s="72"/>
      <c r="EEM30" s="72"/>
      <c r="EEN30" s="72"/>
      <c r="EEO30" s="82"/>
      <c r="EEP30" s="79"/>
      <c r="EEQ30" s="85"/>
      <c r="EER30" s="85"/>
      <c r="EES30" s="85"/>
      <c r="EET30" s="85"/>
      <c r="EEU30" s="85"/>
      <c r="EEV30" s="85"/>
      <c r="EEW30" s="85"/>
      <c r="EEX30" s="85"/>
      <c r="EEY30" s="72"/>
      <c r="EEZ30" s="72"/>
      <c r="EFA30" s="72"/>
      <c r="EFB30" s="72"/>
      <c r="EFC30" s="72"/>
      <c r="EFD30" s="82"/>
      <c r="EFE30" s="79"/>
      <c r="EFF30" s="85"/>
      <c r="EFG30" s="85"/>
      <c r="EFH30" s="85"/>
      <c r="EFI30" s="85"/>
      <c r="EFJ30" s="85"/>
      <c r="EFK30" s="85"/>
      <c r="EFL30" s="85"/>
      <c r="EFM30" s="85"/>
      <c r="EFN30" s="72"/>
      <c r="EFO30" s="72"/>
      <c r="EFP30" s="72"/>
      <c r="EFQ30" s="72"/>
      <c r="EFR30" s="72"/>
      <c r="EFS30" s="82"/>
      <c r="EFT30" s="79"/>
      <c r="EFU30" s="85"/>
      <c r="EFV30" s="85"/>
      <c r="EFW30" s="85"/>
      <c r="EFX30" s="85"/>
      <c r="EFY30" s="85"/>
      <c r="EFZ30" s="85"/>
      <c r="EGA30" s="85"/>
      <c r="EGB30" s="85"/>
      <c r="EGC30" s="72"/>
      <c r="EGD30" s="72"/>
      <c r="EGE30" s="72"/>
      <c r="EGF30" s="72"/>
      <c r="EGG30" s="72"/>
      <c r="EGH30" s="82"/>
      <c r="EGI30" s="79"/>
      <c r="EGJ30" s="85"/>
      <c r="EGK30" s="85"/>
      <c r="EGL30" s="85"/>
      <c r="EGM30" s="85"/>
      <c r="EGN30" s="85"/>
      <c r="EGO30" s="85"/>
      <c r="EGP30" s="85"/>
      <c r="EGQ30" s="85"/>
      <c r="EGR30" s="72"/>
      <c r="EGS30" s="72"/>
      <c r="EGT30" s="72"/>
      <c r="EGU30" s="72"/>
      <c r="EGV30" s="72"/>
      <c r="EGW30" s="82"/>
      <c r="EGX30" s="79"/>
      <c r="EGY30" s="85"/>
      <c r="EGZ30" s="85"/>
      <c r="EHA30" s="85"/>
      <c r="EHB30" s="85"/>
      <c r="EHC30" s="85"/>
      <c r="EHD30" s="85"/>
      <c r="EHE30" s="85"/>
      <c r="EHF30" s="85"/>
      <c r="EHG30" s="72"/>
      <c r="EHH30" s="72"/>
      <c r="EHI30" s="72"/>
      <c r="EHJ30" s="72"/>
      <c r="EHK30" s="72"/>
      <c r="EHL30" s="82"/>
      <c r="EHM30" s="79"/>
      <c r="EHN30" s="85"/>
      <c r="EHO30" s="85"/>
      <c r="EHP30" s="85"/>
      <c r="EHQ30" s="85"/>
      <c r="EHR30" s="85"/>
      <c r="EHS30" s="85"/>
      <c r="EHT30" s="85"/>
      <c r="EHU30" s="85"/>
      <c r="EHV30" s="72"/>
      <c r="EHW30" s="72"/>
      <c r="EHX30" s="72"/>
      <c r="EHY30" s="72"/>
      <c r="EHZ30" s="72"/>
      <c r="EIA30" s="82"/>
      <c r="EIB30" s="79"/>
      <c r="EIC30" s="85"/>
      <c r="EID30" s="85"/>
      <c r="EIE30" s="85"/>
      <c r="EIF30" s="85"/>
      <c r="EIG30" s="85"/>
      <c r="EIH30" s="85"/>
      <c r="EII30" s="85"/>
      <c r="EIJ30" s="85"/>
      <c r="EIK30" s="72"/>
      <c r="EIL30" s="72"/>
      <c r="EIM30" s="72"/>
      <c r="EIN30" s="72"/>
      <c r="EIO30" s="72"/>
      <c r="EIP30" s="82"/>
      <c r="EIQ30" s="79"/>
      <c r="EIR30" s="85"/>
      <c r="EIS30" s="85"/>
      <c r="EIT30" s="85"/>
      <c r="EIU30" s="85"/>
      <c r="EIV30" s="85"/>
      <c r="EIW30" s="85"/>
      <c r="EIX30" s="85"/>
      <c r="EIY30" s="85"/>
      <c r="EIZ30" s="72"/>
      <c r="EJA30" s="72"/>
      <c r="EJB30" s="72"/>
      <c r="EJC30" s="72"/>
      <c r="EJD30" s="72"/>
      <c r="EJE30" s="82"/>
      <c r="EJF30" s="79"/>
      <c r="EJG30" s="85"/>
      <c r="EJH30" s="85"/>
      <c r="EJI30" s="85"/>
      <c r="EJJ30" s="85"/>
      <c r="EJK30" s="85"/>
      <c r="EJL30" s="85"/>
      <c r="EJM30" s="85"/>
      <c r="EJN30" s="85"/>
      <c r="EJO30" s="72"/>
      <c r="EJP30" s="72"/>
      <c r="EJQ30" s="72"/>
      <c r="EJR30" s="72"/>
      <c r="EJS30" s="72"/>
      <c r="EJT30" s="82"/>
      <c r="EJU30" s="79"/>
      <c r="EJV30" s="85"/>
      <c r="EJW30" s="85"/>
      <c r="EJX30" s="85"/>
      <c r="EJY30" s="85"/>
      <c r="EJZ30" s="85"/>
      <c r="EKA30" s="85"/>
      <c r="EKB30" s="85"/>
      <c r="EKC30" s="85"/>
      <c r="EKD30" s="72"/>
      <c r="EKE30" s="72"/>
      <c r="EKF30" s="72"/>
      <c r="EKG30" s="72"/>
      <c r="EKH30" s="72"/>
      <c r="EKI30" s="82"/>
      <c r="EKJ30" s="79"/>
      <c r="EKK30" s="85"/>
      <c r="EKL30" s="85"/>
      <c r="EKM30" s="85"/>
      <c r="EKN30" s="85"/>
      <c r="EKO30" s="85"/>
      <c r="EKP30" s="85"/>
      <c r="EKQ30" s="85"/>
      <c r="EKR30" s="85"/>
      <c r="EKS30" s="72"/>
      <c r="EKT30" s="72"/>
      <c r="EKU30" s="72"/>
      <c r="EKV30" s="72"/>
      <c r="EKW30" s="72"/>
      <c r="EKX30" s="82"/>
      <c r="EKY30" s="79"/>
      <c r="EKZ30" s="85"/>
      <c r="ELA30" s="85"/>
      <c r="ELB30" s="85"/>
      <c r="ELC30" s="85"/>
      <c r="ELD30" s="85"/>
      <c r="ELE30" s="85"/>
      <c r="ELF30" s="85"/>
      <c r="ELG30" s="85"/>
      <c r="ELH30" s="72"/>
      <c r="ELI30" s="72"/>
      <c r="ELJ30" s="72"/>
      <c r="ELK30" s="72"/>
      <c r="ELL30" s="72"/>
      <c r="ELM30" s="82"/>
      <c r="ELN30" s="79"/>
      <c r="ELO30" s="85"/>
      <c r="ELP30" s="85"/>
      <c r="ELQ30" s="85"/>
      <c r="ELR30" s="85"/>
      <c r="ELS30" s="85"/>
      <c r="ELT30" s="85"/>
      <c r="ELU30" s="85"/>
      <c r="ELV30" s="85"/>
      <c r="ELW30" s="72"/>
      <c r="ELX30" s="72"/>
      <c r="ELY30" s="72"/>
      <c r="ELZ30" s="72"/>
      <c r="EMA30" s="72"/>
      <c r="EMB30" s="82"/>
      <c r="EMC30" s="79"/>
      <c r="EMD30" s="85"/>
      <c r="EME30" s="85"/>
      <c r="EMF30" s="85"/>
      <c r="EMG30" s="85"/>
      <c r="EMH30" s="85"/>
      <c r="EMI30" s="85"/>
      <c r="EMJ30" s="85"/>
      <c r="EMK30" s="85"/>
      <c r="EML30" s="72"/>
      <c r="EMM30" s="72"/>
      <c r="EMN30" s="72"/>
      <c r="EMO30" s="72"/>
      <c r="EMP30" s="72"/>
      <c r="EMQ30" s="82"/>
      <c r="EMR30" s="79"/>
      <c r="EMS30" s="85"/>
      <c r="EMT30" s="85"/>
      <c r="EMU30" s="85"/>
      <c r="EMV30" s="85"/>
      <c r="EMW30" s="85"/>
      <c r="EMX30" s="85"/>
      <c r="EMY30" s="85"/>
      <c r="EMZ30" s="85"/>
      <c r="ENA30" s="72"/>
      <c r="ENB30" s="72"/>
      <c r="ENC30" s="72"/>
      <c r="END30" s="72"/>
      <c r="ENE30" s="72"/>
      <c r="ENF30" s="82"/>
      <c r="ENG30" s="79"/>
      <c r="ENH30" s="85"/>
      <c r="ENI30" s="85"/>
      <c r="ENJ30" s="85"/>
      <c r="ENK30" s="85"/>
      <c r="ENL30" s="85"/>
      <c r="ENM30" s="85"/>
      <c r="ENN30" s="85"/>
      <c r="ENO30" s="85"/>
      <c r="ENP30" s="72"/>
      <c r="ENQ30" s="72"/>
      <c r="ENR30" s="72"/>
      <c r="ENS30" s="72"/>
      <c r="ENT30" s="72"/>
      <c r="ENU30" s="82"/>
      <c r="ENV30" s="79"/>
      <c r="ENW30" s="85"/>
      <c r="ENX30" s="85"/>
      <c r="ENY30" s="85"/>
      <c r="ENZ30" s="85"/>
      <c r="EOA30" s="85"/>
      <c r="EOB30" s="85"/>
      <c r="EOC30" s="85"/>
      <c r="EOD30" s="85"/>
      <c r="EOE30" s="72"/>
      <c r="EOF30" s="72"/>
      <c r="EOG30" s="72"/>
      <c r="EOH30" s="72"/>
      <c r="EOI30" s="72"/>
      <c r="EOJ30" s="82"/>
      <c r="EOK30" s="79"/>
      <c r="EOL30" s="85"/>
      <c r="EOM30" s="85"/>
      <c r="EON30" s="85"/>
      <c r="EOO30" s="85"/>
      <c r="EOP30" s="85"/>
      <c r="EOQ30" s="85"/>
      <c r="EOR30" s="85"/>
      <c r="EOS30" s="85"/>
      <c r="EOT30" s="72"/>
      <c r="EOU30" s="72"/>
      <c r="EOV30" s="72"/>
      <c r="EOW30" s="72"/>
      <c r="EOX30" s="72"/>
      <c r="EOY30" s="82"/>
      <c r="EOZ30" s="79"/>
      <c r="EPA30" s="85"/>
      <c r="EPB30" s="85"/>
      <c r="EPC30" s="85"/>
      <c r="EPD30" s="85"/>
      <c r="EPE30" s="85"/>
      <c r="EPF30" s="85"/>
      <c r="EPG30" s="85"/>
      <c r="EPH30" s="85"/>
      <c r="EPI30" s="72"/>
      <c r="EPJ30" s="72"/>
      <c r="EPK30" s="72"/>
      <c r="EPL30" s="72"/>
      <c r="EPM30" s="72"/>
      <c r="EPN30" s="82"/>
      <c r="EPO30" s="79"/>
      <c r="EPP30" s="85"/>
      <c r="EPQ30" s="85"/>
      <c r="EPR30" s="85"/>
      <c r="EPS30" s="85"/>
      <c r="EPT30" s="85"/>
      <c r="EPU30" s="85"/>
      <c r="EPV30" s="85"/>
      <c r="EPW30" s="85"/>
      <c r="EPX30" s="72"/>
      <c r="EPY30" s="72"/>
      <c r="EPZ30" s="72"/>
      <c r="EQA30" s="72"/>
      <c r="EQB30" s="72"/>
      <c r="EQC30" s="82"/>
      <c r="EQD30" s="79"/>
      <c r="EQE30" s="85"/>
      <c r="EQF30" s="85"/>
      <c r="EQG30" s="85"/>
      <c r="EQH30" s="85"/>
      <c r="EQI30" s="85"/>
      <c r="EQJ30" s="85"/>
      <c r="EQK30" s="85"/>
      <c r="EQL30" s="85"/>
      <c r="EQM30" s="72"/>
      <c r="EQN30" s="72"/>
      <c r="EQO30" s="72"/>
      <c r="EQP30" s="72"/>
      <c r="EQQ30" s="72"/>
      <c r="EQR30" s="82"/>
      <c r="EQS30" s="79"/>
      <c r="EQT30" s="85"/>
      <c r="EQU30" s="85"/>
      <c r="EQV30" s="85"/>
      <c r="EQW30" s="85"/>
      <c r="EQX30" s="85"/>
      <c r="EQY30" s="85"/>
      <c r="EQZ30" s="85"/>
      <c r="ERA30" s="85"/>
      <c r="ERB30" s="72"/>
      <c r="ERC30" s="72"/>
      <c r="ERD30" s="72"/>
      <c r="ERE30" s="72"/>
      <c r="ERF30" s="72"/>
      <c r="ERG30" s="82"/>
      <c r="ERH30" s="79"/>
      <c r="ERI30" s="85"/>
      <c r="ERJ30" s="85"/>
      <c r="ERK30" s="85"/>
      <c r="ERL30" s="85"/>
      <c r="ERM30" s="85"/>
      <c r="ERN30" s="85"/>
      <c r="ERO30" s="85"/>
      <c r="ERP30" s="85"/>
      <c r="ERQ30" s="72"/>
      <c r="ERR30" s="72"/>
      <c r="ERS30" s="72"/>
      <c r="ERT30" s="72"/>
      <c r="ERU30" s="72"/>
      <c r="ERV30" s="82"/>
      <c r="ERW30" s="79"/>
      <c r="ERX30" s="85"/>
      <c r="ERY30" s="85"/>
      <c r="ERZ30" s="85"/>
      <c r="ESA30" s="85"/>
      <c r="ESB30" s="85"/>
      <c r="ESC30" s="85"/>
      <c r="ESD30" s="85"/>
      <c r="ESE30" s="85"/>
      <c r="ESF30" s="72"/>
      <c r="ESG30" s="72"/>
      <c r="ESH30" s="72"/>
      <c r="ESI30" s="72"/>
      <c r="ESJ30" s="72"/>
      <c r="ESK30" s="82"/>
      <c r="ESL30" s="79"/>
      <c r="ESM30" s="85"/>
      <c r="ESN30" s="85"/>
      <c r="ESO30" s="85"/>
      <c r="ESP30" s="85"/>
      <c r="ESQ30" s="85"/>
      <c r="ESR30" s="85"/>
      <c r="ESS30" s="85"/>
      <c r="EST30" s="85"/>
      <c r="ESU30" s="72"/>
      <c r="ESV30" s="72"/>
      <c r="ESW30" s="72"/>
      <c r="ESX30" s="72"/>
      <c r="ESY30" s="72"/>
      <c r="ESZ30" s="82"/>
      <c r="ETA30" s="79"/>
      <c r="ETB30" s="85"/>
      <c r="ETC30" s="85"/>
      <c r="ETD30" s="85"/>
      <c r="ETE30" s="85"/>
      <c r="ETF30" s="85"/>
      <c r="ETG30" s="85"/>
      <c r="ETH30" s="85"/>
      <c r="ETI30" s="85"/>
      <c r="ETJ30" s="72"/>
      <c r="ETK30" s="72"/>
      <c r="ETL30" s="72"/>
      <c r="ETM30" s="72"/>
      <c r="ETN30" s="72"/>
      <c r="ETO30" s="82"/>
      <c r="ETP30" s="79"/>
      <c r="ETQ30" s="85"/>
      <c r="ETR30" s="85"/>
      <c r="ETS30" s="85"/>
      <c r="ETT30" s="85"/>
      <c r="ETU30" s="85"/>
      <c r="ETV30" s="85"/>
      <c r="ETW30" s="85"/>
      <c r="ETX30" s="85"/>
      <c r="ETY30" s="72"/>
      <c r="ETZ30" s="72"/>
      <c r="EUA30" s="72"/>
      <c r="EUB30" s="72"/>
      <c r="EUC30" s="72"/>
      <c r="EUD30" s="82"/>
      <c r="EUE30" s="79"/>
      <c r="EUF30" s="85"/>
      <c r="EUG30" s="85"/>
      <c r="EUH30" s="85"/>
      <c r="EUI30" s="85"/>
      <c r="EUJ30" s="85"/>
      <c r="EUK30" s="85"/>
      <c r="EUL30" s="85"/>
      <c r="EUM30" s="85"/>
      <c r="EUN30" s="72"/>
      <c r="EUO30" s="72"/>
      <c r="EUP30" s="72"/>
      <c r="EUQ30" s="72"/>
      <c r="EUR30" s="72"/>
      <c r="EUS30" s="82"/>
      <c r="EUT30" s="79"/>
      <c r="EUU30" s="85"/>
      <c r="EUV30" s="85"/>
      <c r="EUW30" s="85"/>
      <c r="EUX30" s="85"/>
      <c r="EUY30" s="85"/>
      <c r="EUZ30" s="85"/>
      <c r="EVA30" s="85"/>
      <c r="EVB30" s="85"/>
      <c r="EVC30" s="72"/>
      <c r="EVD30" s="72"/>
      <c r="EVE30" s="72"/>
      <c r="EVF30" s="72"/>
      <c r="EVG30" s="72"/>
      <c r="EVH30" s="82"/>
      <c r="EVI30" s="79"/>
      <c r="EVJ30" s="85"/>
      <c r="EVK30" s="85"/>
      <c r="EVL30" s="85"/>
      <c r="EVM30" s="85"/>
      <c r="EVN30" s="85"/>
      <c r="EVO30" s="85"/>
      <c r="EVP30" s="85"/>
      <c r="EVQ30" s="85"/>
      <c r="EVR30" s="72"/>
      <c r="EVS30" s="72"/>
      <c r="EVT30" s="72"/>
      <c r="EVU30" s="72"/>
      <c r="EVV30" s="72"/>
      <c r="EVW30" s="82"/>
      <c r="EVX30" s="79"/>
      <c r="EVY30" s="85"/>
      <c r="EVZ30" s="85"/>
      <c r="EWA30" s="85"/>
      <c r="EWB30" s="85"/>
      <c r="EWC30" s="85"/>
      <c r="EWD30" s="85"/>
      <c r="EWE30" s="85"/>
      <c r="EWF30" s="85"/>
      <c r="EWG30" s="72"/>
      <c r="EWH30" s="72"/>
      <c r="EWI30" s="72"/>
      <c r="EWJ30" s="72"/>
      <c r="EWK30" s="72"/>
      <c r="EWL30" s="82"/>
      <c r="EWM30" s="79"/>
      <c r="EWN30" s="85"/>
      <c r="EWO30" s="85"/>
      <c r="EWP30" s="85"/>
      <c r="EWQ30" s="85"/>
      <c r="EWR30" s="85"/>
      <c r="EWS30" s="85"/>
      <c r="EWT30" s="85"/>
      <c r="EWU30" s="85"/>
      <c r="EWV30" s="72"/>
      <c r="EWW30" s="72"/>
      <c r="EWX30" s="72"/>
      <c r="EWY30" s="72"/>
      <c r="EWZ30" s="72"/>
      <c r="EXA30" s="82"/>
      <c r="EXB30" s="79"/>
      <c r="EXC30" s="85"/>
      <c r="EXD30" s="85"/>
      <c r="EXE30" s="85"/>
      <c r="EXF30" s="85"/>
      <c r="EXG30" s="85"/>
      <c r="EXH30" s="85"/>
      <c r="EXI30" s="85"/>
      <c r="EXJ30" s="85"/>
      <c r="EXK30" s="72"/>
      <c r="EXL30" s="72"/>
      <c r="EXM30" s="72"/>
      <c r="EXN30" s="72"/>
      <c r="EXO30" s="72"/>
      <c r="EXP30" s="82"/>
      <c r="EXQ30" s="79"/>
      <c r="EXR30" s="85"/>
      <c r="EXS30" s="85"/>
      <c r="EXT30" s="85"/>
      <c r="EXU30" s="85"/>
      <c r="EXV30" s="85"/>
      <c r="EXW30" s="85"/>
      <c r="EXX30" s="85"/>
      <c r="EXY30" s="85"/>
      <c r="EXZ30" s="72"/>
      <c r="EYA30" s="72"/>
      <c r="EYB30" s="72"/>
      <c r="EYC30" s="72"/>
      <c r="EYD30" s="72"/>
      <c r="EYE30" s="82"/>
      <c r="EYF30" s="79"/>
      <c r="EYG30" s="85"/>
      <c r="EYH30" s="85"/>
      <c r="EYI30" s="85"/>
      <c r="EYJ30" s="85"/>
      <c r="EYK30" s="85"/>
      <c r="EYL30" s="85"/>
      <c r="EYM30" s="85"/>
      <c r="EYN30" s="85"/>
      <c r="EYO30" s="72"/>
      <c r="EYP30" s="72"/>
      <c r="EYQ30" s="72"/>
      <c r="EYR30" s="72"/>
      <c r="EYS30" s="72"/>
      <c r="EYT30" s="82"/>
      <c r="EYU30" s="79"/>
      <c r="EYV30" s="85"/>
      <c r="EYW30" s="85"/>
      <c r="EYX30" s="85"/>
      <c r="EYY30" s="85"/>
      <c r="EYZ30" s="85"/>
      <c r="EZA30" s="85"/>
      <c r="EZB30" s="85"/>
      <c r="EZC30" s="85"/>
      <c r="EZD30" s="72"/>
      <c r="EZE30" s="72"/>
      <c r="EZF30" s="72"/>
      <c r="EZG30" s="72"/>
      <c r="EZH30" s="72"/>
      <c r="EZI30" s="82"/>
      <c r="EZJ30" s="79"/>
      <c r="EZK30" s="85"/>
      <c r="EZL30" s="85"/>
      <c r="EZM30" s="85"/>
      <c r="EZN30" s="85"/>
      <c r="EZO30" s="85"/>
      <c r="EZP30" s="85"/>
      <c r="EZQ30" s="85"/>
      <c r="EZR30" s="85"/>
      <c r="EZS30" s="72"/>
      <c r="EZT30" s="72"/>
      <c r="EZU30" s="72"/>
      <c r="EZV30" s="72"/>
      <c r="EZW30" s="72"/>
      <c r="EZX30" s="82"/>
      <c r="EZY30" s="79"/>
      <c r="EZZ30" s="85"/>
      <c r="FAA30" s="85"/>
      <c r="FAB30" s="85"/>
      <c r="FAC30" s="85"/>
      <c r="FAD30" s="85"/>
      <c r="FAE30" s="85"/>
      <c r="FAF30" s="85"/>
      <c r="FAG30" s="85"/>
      <c r="FAH30" s="72"/>
      <c r="FAI30" s="72"/>
      <c r="FAJ30" s="72"/>
      <c r="FAK30" s="72"/>
      <c r="FAL30" s="72"/>
      <c r="FAM30" s="82"/>
      <c r="FAN30" s="79"/>
      <c r="FAO30" s="85"/>
      <c r="FAP30" s="85"/>
      <c r="FAQ30" s="85"/>
      <c r="FAR30" s="85"/>
      <c r="FAS30" s="85"/>
      <c r="FAT30" s="85"/>
      <c r="FAU30" s="85"/>
      <c r="FAV30" s="85"/>
      <c r="FAW30" s="72"/>
      <c r="FAX30" s="72"/>
      <c r="FAY30" s="72"/>
      <c r="FAZ30" s="72"/>
      <c r="FBA30" s="72"/>
      <c r="FBB30" s="82"/>
      <c r="FBC30" s="79"/>
      <c r="FBD30" s="85"/>
      <c r="FBE30" s="85"/>
      <c r="FBF30" s="85"/>
      <c r="FBG30" s="85"/>
      <c r="FBH30" s="85"/>
      <c r="FBI30" s="85"/>
      <c r="FBJ30" s="85"/>
      <c r="FBK30" s="85"/>
      <c r="FBL30" s="72"/>
      <c r="FBM30" s="72"/>
      <c r="FBN30" s="72"/>
      <c r="FBO30" s="72"/>
      <c r="FBP30" s="72"/>
      <c r="FBQ30" s="82"/>
      <c r="FBR30" s="79"/>
      <c r="FBS30" s="85"/>
      <c r="FBT30" s="85"/>
      <c r="FBU30" s="85"/>
      <c r="FBV30" s="85"/>
      <c r="FBW30" s="85"/>
      <c r="FBX30" s="85"/>
      <c r="FBY30" s="85"/>
      <c r="FBZ30" s="85"/>
      <c r="FCA30" s="72"/>
      <c r="FCB30" s="72"/>
      <c r="FCC30" s="72"/>
      <c r="FCD30" s="72"/>
      <c r="FCE30" s="72"/>
      <c r="FCF30" s="82"/>
      <c r="FCG30" s="79"/>
      <c r="FCH30" s="85"/>
      <c r="FCI30" s="85"/>
      <c r="FCJ30" s="85"/>
      <c r="FCK30" s="85"/>
      <c r="FCL30" s="85"/>
      <c r="FCM30" s="85"/>
      <c r="FCN30" s="85"/>
      <c r="FCO30" s="85"/>
      <c r="FCP30" s="72"/>
      <c r="FCQ30" s="72"/>
      <c r="FCR30" s="72"/>
      <c r="FCS30" s="72"/>
      <c r="FCT30" s="72"/>
      <c r="FCU30" s="82"/>
      <c r="FCV30" s="79"/>
      <c r="FCW30" s="85"/>
      <c r="FCX30" s="85"/>
      <c r="FCY30" s="85"/>
      <c r="FCZ30" s="85"/>
      <c r="FDA30" s="85"/>
      <c r="FDB30" s="85"/>
      <c r="FDC30" s="85"/>
      <c r="FDD30" s="85"/>
      <c r="FDE30" s="72"/>
      <c r="FDF30" s="72"/>
      <c r="FDG30" s="72"/>
      <c r="FDH30" s="72"/>
      <c r="FDI30" s="72"/>
      <c r="FDJ30" s="82"/>
      <c r="FDK30" s="79"/>
      <c r="FDL30" s="85"/>
      <c r="FDM30" s="85"/>
      <c r="FDN30" s="85"/>
      <c r="FDO30" s="85"/>
      <c r="FDP30" s="85"/>
      <c r="FDQ30" s="85"/>
      <c r="FDR30" s="85"/>
      <c r="FDS30" s="85"/>
      <c r="FDT30" s="72"/>
      <c r="FDU30" s="72"/>
      <c r="FDV30" s="72"/>
      <c r="FDW30" s="72"/>
      <c r="FDX30" s="72"/>
      <c r="FDY30" s="82"/>
      <c r="FDZ30" s="79"/>
      <c r="FEA30" s="85"/>
      <c r="FEB30" s="85"/>
      <c r="FEC30" s="85"/>
      <c r="FED30" s="85"/>
      <c r="FEE30" s="85"/>
      <c r="FEF30" s="85"/>
      <c r="FEG30" s="85"/>
      <c r="FEH30" s="85"/>
      <c r="FEI30" s="72"/>
      <c r="FEJ30" s="72"/>
      <c r="FEK30" s="72"/>
      <c r="FEL30" s="72"/>
      <c r="FEM30" s="72"/>
      <c r="FEN30" s="82"/>
      <c r="FEO30" s="79"/>
      <c r="FEP30" s="85"/>
      <c r="FEQ30" s="85"/>
      <c r="FER30" s="85"/>
      <c r="FES30" s="85"/>
      <c r="FET30" s="85"/>
      <c r="FEU30" s="85"/>
      <c r="FEV30" s="85"/>
      <c r="FEW30" s="85"/>
      <c r="FEX30" s="72"/>
      <c r="FEY30" s="72"/>
      <c r="FEZ30" s="72"/>
      <c r="FFA30" s="72"/>
      <c r="FFB30" s="72"/>
      <c r="FFC30" s="82"/>
      <c r="FFD30" s="79"/>
      <c r="FFE30" s="85"/>
      <c r="FFF30" s="85"/>
      <c r="FFG30" s="85"/>
      <c r="FFH30" s="85"/>
      <c r="FFI30" s="85"/>
      <c r="FFJ30" s="85"/>
      <c r="FFK30" s="85"/>
      <c r="FFL30" s="85"/>
      <c r="FFM30" s="72"/>
      <c r="FFN30" s="72"/>
      <c r="FFO30" s="72"/>
      <c r="FFP30" s="72"/>
      <c r="FFQ30" s="72"/>
      <c r="FFR30" s="82"/>
      <c r="FFS30" s="79"/>
      <c r="FFT30" s="85"/>
      <c r="FFU30" s="85"/>
      <c r="FFV30" s="85"/>
      <c r="FFW30" s="85"/>
      <c r="FFX30" s="85"/>
      <c r="FFY30" s="85"/>
      <c r="FFZ30" s="85"/>
      <c r="FGA30" s="85"/>
      <c r="FGB30" s="72"/>
      <c r="FGC30" s="72"/>
      <c r="FGD30" s="72"/>
      <c r="FGE30" s="72"/>
      <c r="FGF30" s="72"/>
      <c r="FGG30" s="82"/>
      <c r="FGH30" s="79"/>
      <c r="FGI30" s="85"/>
      <c r="FGJ30" s="85"/>
      <c r="FGK30" s="85"/>
      <c r="FGL30" s="85"/>
      <c r="FGM30" s="85"/>
      <c r="FGN30" s="85"/>
      <c r="FGO30" s="85"/>
      <c r="FGP30" s="85"/>
      <c r="FGQ30" s="72"/>
      <c r="FGR30" s="72"/>
      <c r="FGS30" s="72"/>
      <c r="FGT30" s="72"/>
      <c r="FGU30" s="72"/>
      <c r="FGV30" s="82"/>
      <c r="FGW30" s="79"/>
      <c r="FGX30" s="85"/>
      <c r="FGY30" s="85"/>
      <c r="FGZ30" s="85"/>
      <c r="FHA30" s="85"/>
      <c r="FHB30" s="85"/>
      <c r="FHC30" s="85"/>
      <c r="FHD30" s="85"/>
      <c r="FHE30" s="85"/>
      <c r="FHF30" s="72"/>
      <c r="FHG30" s="72"/>
      <c r="FHH30" s="72"/>
      <c r="FHI30" s="72"/>
      <c r="FHJ30" s="72"/>
      <c r="FHK30" s="82"/>
      <c r="FHL30" s="79"/>
      <c r="FHM30" s="85"/>
      <c r="FHN30" s="85"/>
      <c r="FHO30" s="85"/>
      <c r="FHP30" s="85"/>
      <c r="FHQ30" s="85"/>
      <c r="FHR30" s="85"/>
      <c r="FHS30" s="85"/>
      <c r="FHT30" s="85"/>
      <c r="FHU30" s="72"/>
      <c r="FHV30" s="72"/>
      <c r="FHW30" s="72"/>
      <c r="FHX30" s="72"/>
      <c r="FHY30" s="72"/>
      <c r="FHZ30" s="82"/>
      <c r="FIA30" s="79"/>
      <c r="FIB30" s="85"/>
      <c r="FIC30" s="85"/>
      <c r="FID30" s="85"/>
      <c r="FIE30" s="85"/>
      <c r="FIF30" s="85"/>
      <c r="FIG30" s="85"/>
      <c r="FIH30" s="85"/>
      <c r="FII30" s="85"/>
      <c r="FIJ30" s="72"/>
      <c r="FIK30" s="72"/>
      <c r="FIL30" s="72"/>
      <c r="FIM30" s="72"/>
      <c r="FIN30" s="72"/>
      <c r="FIO30" s="82"/>
      <c r="FIP30" s="79"/>
      <c r="FIQ30" s="85"/>
      <c r="FIR30" s="85"/>
      <c r="FIS30" s="85"/>
      <c r="FIT30" s="85"/>
      <c r="FIU30" s="85"/>
      <c r="FIV30" s="85"/>
      <c r="FIW30" s="85"/>
      <c r="FIX30" s="85"/>
      <c r="FIY30" s="72"/>
      <c r="FIZ30" s="72"/>
      <c r="FJA30" s="72"/>
      <c r="FJB30" s="72"/>
      <c r="FJC30" s="72"/>
      <c r="FJD30" s="82"/>
      <c r="FJE30" s="79"/>
      <c r="FJF30" s="85"/>
      <c r="FJG30" s="85"/>
      <c r="FJH30" s="85"/>
      <c r="FJI30" s="85"/>
      <c r="FJJ30" s="85"/>
      <c r="FJK30" s="85"/>
      <c r="FJL30" s="85"/>
      <c r="FJM30" s="85"/>
      <c r="FJN30" s="72"/>
      <c r="FJO30" s="72"/>
      <c r="FJP30" s="72"/>
      <c r="FJQ30" s="72"/>
      <c r="FJR30" s="72"/>
      <c r="FJS30" s="82"/>
      <c r="FJT30" s="79"/>
      <c r="FJU30" s="85"/>
      <c r="FJV30" s="85"/>
      <c r="FJW30" s="85"/>
      <c r="FJX30" s="85"/>
      <c r="FJY30" s="85"/>
      <c r="FJZ30" s="85"/>
      <c r="FKA30" s="85"/>
      <c r="FKB30" s="85"/>
      <c r="FKC30" s="72"/>
      <c r="FKD30" s="72"/>
      <c r="FKE30" s="72"/>
      <c r="FKF30" s="72"/>
      <c r="FKG30" s="72"/>
      <c r="FKH30" s="82"/>
      <c r="FKI30" s="79"/>
      <c r="FKJ30" s="85"/>
      <c r="FKK30" s="85"/>
      <c r="FKL30" s="85"/>
      <c r="FKM30" s="85"/>
      <c r="FKN30" s="85"/>
      <c r="FKO30" s="85"/>
      <c r="FKP30" s="85"/>
      <c r="FKQ30" s="85"/>
      <c r="FKR30" s="72"/>
      <c r="FKS30" s="72"/>
      <c r="FKT30" s="72"/>
      <c r="FKU30" s="72"/>
      <c r="FKV30" s="72"/>
      <c r="FKW30" s="82"/>
      <c r="FKX30" s="79"/>
      <c r="FKY30" s="85"/>
      <c r="FKZ30" s="85"/>
      <c r="FLA30" s="85"/>
      <c r="FLB30" s="85"/>
      <c r="FLC30" s="85"/>
      <c r="FLD30" s="85"/>
      <c r="FLE30" s="85"/>
      <c r="FLF30" s="85"/>
      <c r="FLG30" s="72"/>
      <c r="FLH30" s="72"/>
      <c r="FLI30" s="72"/>
      <c r="FLJ30" s="72"/>
      <c r="FLK30" s="72"/>
      <c r="FLL30" s="82"/>
      <c r="FLM30" s="79"/>
      <c r="FLN30" s="85"/>
      <c r="FLO30" s="85"/>
      <c r="FLP30" s="85"/>
      <c r="FLQ30" s="85"/>
      <c r="FLR30" s="85"/>
      <c r="FLS30" s="85"/>
      <c r="FLT30" s="85"/>
      <c r="FLU30" s="85"/>
      <c r="FLV30" s="72"/>
      <c r="FLW30" s="72"/>
      <c r="FLX30" s="72"/>
      <c r="FLY30" s="72"/>
      <c r="FLZ30" s="72"/>
      <c r="FMA30" s="82"/>
      <c r="FMB30" s="79"/>
      <c r="FMC30" s="85"/>
      <c r="FMD30" s="85"/>
      <c r="FME30" s="85"/>
      <c r="FMF30" s="85"/>
      <c r="FMG30" s="85"/>
      <c r="FMH30" s="85"/>
      <c r="FMI30" s="85"/>
      <c r="FMJ30" s="85"/>
      <c r="FMK30" s="72"/>
      <c r="FML30" s="72"/>
      <c r="FMM30" s="72"/>
      <c r="FMN30" s="72"/>
      <c r="FMO30" s="72"/>
      <c r="FMP30" s="82"/>
      <c r="FMQ30" s="79"/>
      <c r="FMR30" s="85"/>
      <c r="FMS30" s="85"/>
      <c r="FMT30" s="85"/>
      <c r="FMU30" s="85"/>
      <c r="FMV30" s="85"/>
      <c r="FMW30" s="85"/>
      <c r="FMX30" s="85"/>
      <c r="FMY30" s="85"/>
      <c r="FMZ30" s="72"/>
      <c r="FNA30" s="72"/>
      <c r="FNB30" s="72"/>
      <c r="FNC30" s="72"/>
      <c r="FND30" s="72"/>
      <c r="FNE30" s="82"/>
      <c r="FNF30" s="79"/>
      <c r="FNG30" s="85"/>
      <c r="FNH30" s="85"/>
      <c r="FNI30" s="85"/>
      <c r="FNJ30" s="85"/>
      <c r="FNK30" s="85"/>
      <c r="FNL30" s="85"/>
      <c r="FNM30" s="85"/>
      <c r="FNN30" s="85"/>
      <c r="FNO30" s="72"/>
      <c r="FNP30" s="72"/>
      <c r="FNQ30" s="72"/>
      <c r="FNR30" s="72"/>
      <c r="FNS30" s="72"/>
      <c r="FNT30" s="82"/>
      <c r="FNU30" s="79"/>
      <c r="FNV30" s="85"/>
      <c r="FNW30" s="85"/>
      <c r="FNX30" s="85"/>
      <c r="FNY30" s="85"/>
      <c r="FNZ30" s="85"/>
      <c r="FOA30" s="85"/>
      <c r="FOB30" s="85"/>
      <c r="FOC30" s="85"/>
      <c r="FOD30" s="72"/>
      <c r="FOE30" s="72"/>
      <c r="FOF30" s="72"/>
      <c r="FOG30" s="72"/>
      <c r="FOH30" s="72"/>
      <c r="FOI30" s="82"/>
      <c r="FOJ30" s="79"/>
      <c r="FOK30" s="85"/>
      <c r="FOL30" s="85"/>
      <c r="FOM30" s="85"/>
      <c r="FON30" s="85"/>
      <c r="FOO30" s="85"/>
      <c r="FOP30" s="85"/>
      <c r="FOQ30" s="85"/>
      <c r="FOR30" s="85"/>
      <c r="FOS30" s="72"/>
      <c r="FOT30" s="72"/>
      <c r="FOU30" s="72"/>
      <c r="FOV30" s="72"/>
      <c r="FOW30" s="72"/>
      <c r="FOX30" s="82"/>
      <c r="FOY30" s="79"/>
      <c r="FOZ30" s="85"/>
      <c r="FPA30" s="85"/>
      <c r="FPB30" s="85"/>
      <c r="FPC30" s="85"/>
      <c r="FPD30" s="85"/>
      <c r="FPE30" s="85"/>
      <c r="FPF30" s="85"/>
      <c r="FPG30" s="85"/>
      <c r="FPH30" s="72"/>
      <c r="FPI30" s="72"/>
      <c r="FPJ30" s="72"/>
      <c r="FPK30" s="72"/>
      <c r="FPL30" s="72"/>
      <c r="FPM30" s="82"/>
      <c r="FPN30" s="79"/>
      <c r="FPO30" s="85"/>
      <c r="FPP30" s="85"/>
      <c r="FPQ30" s="85"/>
      <c r="FPR30" s="85"/>
      <c r="FPS30" s="85"/>
      <c r="FPT30" s="85"/>
      <c r="FPU30" s="85"/>
      <c r="FPV30" s="85"/>
      <c r="FPW30" s="72"/>
      <c r="FPX30" s="72"/>
      <c r="FPY30" s="72"/>
      <c r="FPZ30" s="72"/>
      <c r="FQA30" s="72"/>
      <c r="FQB30" s="82"/>
      <c r="FQC30" s="79"/>
      <c r="FQD30" s="85"/>
      <c r="FQE30" s="85"/>
      <c r="FQF30" s="85"/>
      <c r="FQG30" s="85"/>
      <c r="FQH30" s="85"/>
      <c r="FQI30" s="85"/>
      <c r="FQJ30" s="85"/>
      <c r="FQK30" s="85"/>
      <c r="FQL30" s="72"/>
      <c r="FQM30" s="72"/>
      <c r="FQN30" s="72"/>
      <c r="FQO30" s="72"/>
      <c r="FQP30" s="72"/>
      <c r="FQQ30" s="82"/>
      <c r="FQR30" s="79"/>
      <c r="FQS30" s="85"/>
      <c r="FQT30" s="85"/>
      <c r="FQU30" s="85"/>
      <c r="FQV30" s="85"/>
      <c r="FQW30" s="85"/>
      <c r="FQX30" s="85"/>
      <c r="FQY30" s="85"/>
      <c r="FQZ30" s="85"/>
      <c r="FRA30" s="72"/>
      <c r="FRB30" s="72"/>
      <c r="FRC30" s="72"/>
      <c r="FRD30" s="72"/>
      <c r="FRE30" s="72"/>
      <c r="FRF30" s="82"/>
      <c r="FRG30" s="79"/>
      <c r="FRH30" s="85"/>
      <c r="FRI30" s="85"/>
      <c r="FRJ30" s="85"/>
      <c r="FRK30" s="85"/>
      <c r="FRL30" s="85"/>
      <c r="FRM30" s="85"/>
      <c r="FRN30" s="85"/>
      <c r="FRO30" s="85"/>
      <c r="FRP30" s="72"/>
      <c r="FRQ30" s="72"/>
      <c r="FRR30" s="72"/>
      <c r="FRS30" s="72"/>
      <c r="FRT30" s="72"/>
      <c r="FRU30" s="82"/>
      <c r="FRV30" s="79"/>
      <c r="FRW30" s="85"/>
      <c r="FRX30" s="85"/>
      <c r="FRY30" s="85"/>
      <c r="FRZ30" s="85"/>
      <c r="FSA30" s="85"/>
      <c r="FSB30" s="85"/>
      <c r="FSC30" s="85"/>
      <c r="FSD30" s="85"/>
      <c r="FSE30" s="72"/>
      <c r="FSF30" s="72"/>
      <c r="FSG30" s="72"/>
      <c r="FSH30" s="72"/>
      <c r="FSI30" s="72"/>
      <c r="FSJ30" s="82"/>
      <c r="FSK30" s="79"/>
      <c r="FSL30" s="85"/>
      <c r="FSM30" s="85"/>
      <c r="FSN30" s="85"/>
      <c r="FSO30" s="85"/>
      <c r="FSP30" s="85"/>
      <c r="FSQ30" s="85"/>
      <c r="FSR30" s="85"/>
      <c r="FSS30" s="85"/>
      <c r="FST30" s="72"/>
      <c r="FSU30" s="72"/>
      <c r="FSV30" s="72"/>
      <c r="FSW30" s="72"/>
      <c r="FSX30" s="72"/>
      <c r="FSY30" s="82"/>
      <c r="FSZ30" s="79"/>
      <c r="FTA30" s="85"/>
      <c r="FTB30" s="85"/>
      <c r="FTC30" s="85"/>
      <c r="FTD30" s="85"/>
      <c r="FTE30" s="85"/>
      <c r="FTF30" s="85"/>
      <c r="FTG30" s="85"/>
      <c r="FTH30" s="85"/>
      <c r="FTI30" s="72"/>
      <c r="FTJ30" s="72"/>
      <c r="FTK30" s="72"/>
      <c r="FTL30" s="72"/>
      <c r="FTM30" s="72"/>
      <c r="FTN30" s="82"/>
      <c r="FTO30" s="79"/>
      <c r="FTP30" s="85"/>
      <c r="FTQ30" s="85"/>
      <c r="FTR30" s="85"/>
      <c r="FTS30" s="85"/>
      <c r="FTT30" s="85"/>
      <c r="FTU30" s="85"/>
      <c r="FTV30" s="85"/>
      <c r="FTW30" s="85"/>
      <c r="FTX30" s="72"/>
      <c r="FTY30" s="72"/>
      <c r="FTZ30" s="72"/>
      <c r="FUA30" s="72"/>
      <c r="FUB30" s="72"/>
      <c r="FUC30" s="82"/>
      <c r="FUD30" s="79"/>
      <c r="FUE30" s="85"/>
      <c r="FUF30" s="85"/>
      <c r="FUG30" s="85"/>
      <c r="FUH30" s="85"/>
      <c r="FUI30" s="85"/>
      <c r="FUJ30" s="85"/>
      <c r="FUK30" s="85"/>
      <c r="FUL30" s="85"/>
      <c r="FUM30" s="72"/>
      <c r="FUN30" s="72"/>
      <c r="FUO30" s="72"/>
      <c r="FUP30" s="72"/>
      <c r="FUQ30" s="72"/>
      <c r="FUR30" s="82"/>
      <c r="FUS30" s="79"/>
      <c r="FUT30" s="85"/>
      <c r="FUU30" s="85"/>
      <c r="FUV30" s="85"/>
      <c r="FUW30" s="85"/>
      <c r="FUX30" s="85"/>
      <c r="FUY30" s="85"/>
      <c r="FUZ30" s="85"/>
      <c r="FVA30" s="85"/>
      <c r="FVB30" s="72"/>
      <c r="FVC30" s="72"/>
      <c r="FVD30" s="72"/>
      <c r="FVE30" s="72"/>
      <c r="FVF30" s="72"/>
      <c r="FVG30" s="82"/>
      <c r="FVH30" s="79"/>
      <c r="FVI30" s="85"/>
      <c r="FVJ30" s="85"/>
      <c r="FVK30" s="85"/>
      <c r="FVL30" s="85"/>
      <c r="FVM30" s="85"/>
      <c r="FVN30" s="85"/>
      <c r="FVO30" s="85"/>
      <c r="FVP30" s="85"/>
      <c r="FVQ30" s="72"/>
      <c r="FVR30" s="72"/>
      <c r="FVS30" s="72"/>
      <c r="FVT30" s="72"/>
      <c r="FVU30" s="72"/>
      <c r="FVV30" s="82"/>
      <c r="FVW30" s="79"/>
      <c r="FVX30" s="85"/>
      <c r="FVY30" s="85"/>
      <c r="FVZ30" s="85"/>
      <c r="FWA30" s="85"/>
      <c r="FWB30" s="85"/>
      <c r="FWC30" s="85"/>
      <c r="FWD30" s="85"/>
      <c r="FWE30" s="85"/>
      <c r="FWF30" s="72"/>
      <c r="FWG30" s="72"/>
      <c r="FWH30" s="72"/>
      <c r="FWI30" s="72"/>
      <c r="FWJ30" s="72"/>
      <c r="FWK30" s="82"/>
      <c r="FWL30" s="79"/>
      <c r="FWM30" s="85"/>
      <c r="FWN30" s="85"/>
      <c r="FWO30" s="85"/>
      <c r="FWP30" s="85"/>
      <c r="FWQ30" s="85"/>
      <c r="FWR30" s="85"/>
      <c r="FWS30" s="85"/>
      <c r="FWT30" s="85"/>
      <c r="FWU30" s="72"/>
      <c r="FWV30" s="72"/>
      <c r="FWW30" s="72"/>
      <c r="FWX30" s="72"/>
      <c r="FWY30" s="72"/>
      <c r="FWZ30" s="82"/>
      <c r="FXA30" s="79"/>
      <c r="FXB30" s="85"/>
      <c r="FXC30" s="85"/>
      <c r="FXD30" s="85"/>
      <c r="FXE30" s="85"/>
      <c r="FXF30" s="85"/>
      <c r="FXG30" s="85"/>
      <c r="FXH30" s="85"/>
      <c r="FXI30" s="85"/>
      <c r="FXJ30" s="72"/>
      <c r="FXK30" s="72"/>
      <c r="FXL30" s="72"/>
      <c r="FXM30" s="72"/>
      <c r="FXN30" s="72"/>
      <c r="FXO30" s="82"/>
      <c r="FXP30" s="79"/>
      <c r="FXQ30" s="85"/>
      <c r="FXR30" s="85"/>
      <c r="FXS30" s="85"/>
      <c r="FXT30" s="85"/>
      <c r="FXU30" s="85"/>
      <c r="FXV30" s="85"/>
      <c r="FXW30" s="85"/>
      <c r="FXX30" s="85"/>
      <c r="FXY30" s="72"/>
      <c r="FXZ30" s="72"/>
      <c r="FYA30" s="72"/>
      <c r="FYB30" s="72"/>
      <c r="FYC30" s="72"/>
      <c r="FYD30" s="82"/>
      <c r="FYE30" s="79"/>
      <c r="FYF30" s="85"/>
      <c r="FYG30" s="85"/>
      <c r="FYH30" s="85"/>
      <c r="FYI30" s="85"/>
      <c r="FYJ30" s="85"/>
      <c r="FYK30" s="85"/>
      <c r="FYL30" s="85"/>
      <c r="FYM30" s="85"/>
      <c r="FYN30" s="72"/>
      <c r="FYO30" s="72"/>
      <c r="FYP30" s="72"/>
      <c r="FYQ30" s="72"/>
      <c r="FYR30" s="72"/>
      <c r="FYS30" s="82"/>
      <c r="FYT30" s="79"/>
      <c r="FYU30" s="85"/>
      <c r="FYV30" s="85"/>
      <c r="FYW30" s="85"/>
      <c r="FYX30" s="85"/>
      <c r="FYY30" s="85"/>
      <c r="FYZ30" s="85"/>
      <c r="FZA30" s="85"/>
      <c r="FZB30" s="85"/>
      <c r="FZC30" s="72"/>
      <c r="FZD30" s="72"/>
      <c r="FZE30" s="72"/>
      <c r="FZF30" s="72"/>
      <c r="FZG30" s="72"/>
      <c r="FZH30" s="82"/>
      <c r="FZI30" s="79"/>
      <c r="FZJ30" s="85"/>
      <c r="FZK30" s="85"/>
      <c r="FZL30" s="85"/>
      <c r="FZM30" s="85"/>
      <c r="FZN30" s="85"/>
      <c r="FZO30" s="85"/>
      <c r="FZP30" s="85"/>
      <c r="FZQ30" s="85"/>
      <c r="FZR30" s="72"/>
      <c r="FZS30" s="72"/>
      <c r="FZT30" s="72"/>
      <c r="FZU30" s="72"/>
      <c r="FZV30" s="72"/>
      <c r="FZW30" s="82"/>
      <c r="FZX30" s="79"/>
      <c r="FZY30" s="85"/>
      <c r="FZZ30" s="85"/>
      <c r="GAA30" s="85"/>
      <c r="GAB30" s="85"/>
      <c r="GAC30" s="85"/>
      <c r="GAD30" s="85"/>
      <c r="GAE30" s="85"/>
      <c r="GAF30" s="85"/>
      <c r="GAG30" s="72"/>
      <c r="GAH30" s="72"/>
      <c r="GAI30" s="72"/>
      <c r="GAJ30" s="72"/>
      <c r="GAK30" s="72"/>
      <c r="GAL30" s="82"/>
      <c r="GAM30" s="79"/>
      <c r="GAN30" s="85"/>
      <c r="GAO30" s="85"/>
      <c r="GAP30" s="85"/>
      <c r="GAQ30" s="85"/>
      <c r="GAR30" s="85"/>
      <c r="GAS30" s="85"/>
      <c r="GAT30" s="85"/>
      <c r="GAU30" s="85"/>
      <c r="GAV30" s="72"/>
      <c r="GAW30" s="72"/>
      <c r="GAX30" s="72"/>
      <c r="GAY30" s="72"/>
      <c r="GAZ30" s="72"/>
      <c r="GBA30" s="82"/>
      <c r="GBB30" s="79"/>
      <c r="GBC30" s="85"/>
      <c r="GBD30" s="85"/>
      <c r="GBE30" s="85"/>
      <c r="GBF30" s="85"/>
      <c r="GBG30" s="85"/>
      <c r="GBH30" s="85"/>
      <c r="GBI30" s="85"/>
      <c r="GBJ30" s="85"/>
      <c r="GBK30" s="72"/>
      <c r="GBL30" s="72"/>
      <c r="GBM30" s="72"/>
      <c r="GBN30" s="72"/>
      <c r="GBO30" s="72"/>
      <c r="GBP30" s="82"/>
      <c r="GBQ30" s="79"/>
      <c r="GBR30" s="85"/>
      <c r="GBS30" s="85"/>
      <c r="GBT30" s="85"/>
      <c r="GBU30" s="85"/>
      <c r="GBV30" s="85"/>
      <c r="GBW30" s="85"/>
      <c r="GBX30" s="85"/>
      <c r="GBY30" s="85"/>
      <c r="GBZ30" s="72"/>
      <c r="GCA30" s="72"/>
      <c r="GCB30" s="72"/>
      <c r="GCC30" s="72"/>
      <c r="GCD30" s="72"/>
      <c r="GCE30" s="82"/>
      <c r="GCF30" s="79"/>
      <c r="GCG30" s="85"/>
      <c r="GCH30" s="85"/>
      <c r="GCI30" s="85"/>
      <c r="GCJ30" s="85"/>
      <c r="GCK30" s="85"/>
      <c r="GCL30" s="85"/>
      <c r="GCM30" s="85"/>
      <c r="GCN30" s="85"/>
      <c r="GCO30" s="72"/>
      <c r="GCP30" s="72"/>
      <c r="GCQ30" s="72"/>
      <c r="GCR30" s="72"/>
      <c r="GCS30" s="72"/>
      <c r="GCT30" s="82"/>
      <c r="GCU30" s="79"/>
      <c r="GCV30" s="85"/>
      <c r="GCW30" s="85"/>
      <c r="GCX30" s="85"/>
      <c r="GCY30" s="85"/>
      <c r="GCZ30" s="85"/>
      <c r="GDA30" s="85"/>
      <c r="GDB30" s="85"/>
      <c r="GDC30" s="85"/>
      <c r="GDD30" s="72"/>
      <c r="GDE30" s="72"/>
      <c r="GDF30" s="72"/>
      <c r="GDG30" s="72"/>
      <c r="GDH30" s="72"/>
      <c r="GDI30" s="82"/>
      <c r="GDJ30" s="79"/>
      <c r="GDK30" s="85"/>
      <c r="GDL30" s="85"/>
      <c r="GDM30" s="85"/>
      <c r="GDN30" s="85"/>
      <c r="GDO30" s="85"/>
      <c r="GDP30" s="85"/>
      <c r="GDQ30" s="85"/>
      <c r="GDR30" s="85"/>
      <c r="GDS30" s="72"/>
      <c r="GDT30" s="72"/>
      <c r="GDU30" s="72"/>
      <c r="GDV30" s="72"/>
      <c r="GDW30" s="72"/>
      <c r="GDX30" s="82"/>
      <c r="GDY30" s="79"/>
      <c r="GDZ30" s="85"/>
      <c r="GEA30" s="85"/>
      <c r="GEB30" s="85"/>
      <c r="GEC30" s="85"/>
      <c r="GED30" s="85"/>
      <c r="GEE30" s="85"/>
      <c r="GEF30" s="85"/>
      <c r="GEG30" s="85"/>
      <c r="GEH30" s="72"/>
      <c r="GEI30" s="72"/>
      <c r="GEJ30" s="72"/>
      <c r="GEK30" s="72"/>
      <c r="GEL30" s="72"/>
      <c r="GEM30" s="82"/>
      <c r="GEN30" s="79"/>
      <c r="GEO30" s="85"/>
      <c r="GEP30" s="85"/>
      <c r="GEQ30" s="85"/>
      <c r="GER30" s="85"/>
      <c r="GES30" s="85"/>
      <c r="GET30" s="85"/>
      <c r="GEU30" s="85"/>
      <c r="GEV30" s="85"/>
      <c r="GEW30" s="72"/>
      <c r="GEX30" s="72"/>
      <c r="GEY30" s="72"/>
      <c r="GEZ30" s="72"/>
      <c r="GFA30" s="72"/>
      <c r="GFB30" s="82"/>
      <c r="GFC30" s="79"/>
      <c r="GFD30" s="85"/>
      <c r="GFE30" s="85"/>
      <c r="GFF30" s="85"/>
      <c r="GFG30" s="85"/>
      <c r="GFH30" s="85"/>
      <c r="GFI30" s="85"/>
      <c r="GFJ30" s="85"/>
      <c r="GFK30" s="85"/>
      <c r="GFL30" s="72"/>
      <c r="GFM30" s="72"/>
      <c r="GFN30" s="72"/>
      <c r="GFO30" s="72"/>
      <c r="GFP30" s="72"/>
      <c r="GFQ30" s="82"/>
      <c r="GFR30" s="79"/>
      <c r="GFS30" s="85"/>
      <c r="GFT30" s="85"/>
      <c r="GFU30" s="85"/>
      <c r="GFV30" s="85"/>
      <c r="GFW30" s="85"/>
      <c r="GFX30" s="85"/>
      <c r="GFY30" s="85"/>
      <c r="GFZ30" s="85"/>
      <c r="GGA30" s="72"/>
      <c r="GGB30" s="72"/>
      <c r="GGC30" s="72"/>
      <c r="GGD30" s="72"/>
      <c r="GGE30" s="72"/>
      <c r="GGF30" s="82"/>
      <c r="GGG30" s="79"/>
      <c r="GGH30" s="85"/>
      <c r="GGI30" s="85"/>
      <c r="GGJ30" s="85"/>
      <c r="GGK30" s="85"/>
      <c r="GGL30" s="85"/>
      <c r="GGM30" s="85"/>
      <c r="GGN30" s="85"/>
      <c r="GGO30" s="85"/>
      <c r="GGP30" s="72"/>
      <c r="GGQ30" s="72"/>
      <c r="GGR30" s="72"/>
      <c r="GGS30" s="72"/>
      <c r="GGT30" s="72"/>
      <c r="GGU30" s="82"/>
      <c r="GGV30" s="79"/>
      <c r="GGW30" s="85"/>
      <c r="GGX30" s="85"/>
      <c r="GGY30" s="85"/>
      <c r="GGZ30" s="85"/>
      <c r="GHA30" s="85"/>
      <c r="GHB30" s="85"/>
      <c r="GHC30" s="85"/>
      <c r="GHD30" s="85"/>
      <c r="GHE30" s="72"/>
      <c r="GHF30" s="72"/>
      <c r="GHG30" s="72"/>
      <c r="GHH30" s="72"/>
      <c r="GHI30" s="72"/>
      <c r="GHJ30" s="82"/>
      <c r="GHK30" s="79"/>
      <c r="GHL30" s="85"/>
      <c r="GHM30" s="85"/>
      <c r="GHN30" s="85"/>
      <c r="GHO30" s="85"/>
      <c r="GHP30" s="85"/>
      <c r="GHQ30" s="85"/>
      <c r="GHR30" s="85"/>
      <c r="GHS30" s="85"/>
      <c r="GHT30" s="72"/>
      <c r="GHU30" s="72"/>
      <c r="GHV30" s="72"/>
      <c r="GHW30" s="72"/>
      <c r="GHX30" s="72"/>
      <c r="GHY30" s="82"/>
      <c r="GHZ30" s="79"/>
      <c r="GIA30" s="85"/>
      <c r="GIB30" s="85"/>
      <c r="GIC30" s="85"/>
      <c r="GID30" s="85"/>
      <c r="GIE30" s="85"/>
      <c r="GIF30" s="85"/>
      <c r="GIG30" s="85"/>
      <c r="GIH30" s="85"/>
      <c r="GII30" s="72"/>
      <c r="GIJ30" s="72"/>
      <c r="GIK30" s="72"/>
      <c r="GIL30" s="72"/>
      <c r="GIM30" s="72"/>
      <c r="GIN30" s="82"/>
      <c r="GIO30" s="79"/>
      <c r="GIP30" s="85"/>
      <c r="GIQ30" s="85"/>
      <c r="GIR30" s="85"/>
      <c r="GIS30" s="85"/>
      <c r="GIT30" s="85"/>
      <c r="GIU30" s="85"/>
      <c r="GIV30" s="85"/>
      <c r="GIW30" s="85"/>
      <c r="GIX30" s="72"/>
      <c r="GIY30" s="72"/>
      <c r="GIZ30" s="72"/>
      <c r="GJA30" s="72"/>
      <c r="GJB30" s="72"/>
      <c r="GJC30" s="82"/>
      <c r="GJD30" s="79"/>
      <c r="GJE30" s="85"/>
      <c r="GJF30" s="85"/>
      <c r="GJG30" s="85"/>
      <c r="GJH30" s="85"/>
      <c r="GJI30" s="85"/>
      <c r="GJJ30" s="85"/>
      <c r="GJK30" s="85"/>
      <c r="GJL30" s="85"/>
      <c r="GJM30" s="72"/>
      <c r="GJN30" s="72"/>
      <c r="GJO30" s="72"/>
      <c r="GJP30" s="72"/>
      <c r="GJQ30" s="72"/>
      <c r="GJR30" s="82"/>
      <c r="GJS30" s="79"/>
      <c r="GJT30" s="85"/>
      <c r="GJU30" s="85"/>
      <c r="GJV30" s="85"/>
      <c r="GJW30" s="85"/>
      <c r="GJX30" s="85"/>
      <c r="GJY30" s="85"/>
      <c r="GJZ30" s="85"/>
      <c r="GKA30" s="85"/>
      <c r="GKB30" s="72"/>
      <c r="GKC30" s="72"/>
      <c r="GKD30" s="72"/>
      <c r="GKE30" s="72"/>
      <c r="GKF30" s="72"/>
      <c r="GKG30" s="82"/>
      <c r="GKH30" s="79"/>
      <c r="GKI30" s="85"/>
      <c r="GKJ30" s="85"/>
      <c r="GKK30" s="85"/>
      <c r="GKL30" s="85"/>
      <c r="GKM30" s="85"/>
      <c r="GKN30" s="85"/>
      <c r="GKO30" s="85"/>
      <c r="GKP30" s="85"/>
      <c r="GKQ30" s="72"/>
      <c r="GKR30" s="72"/>
      <c r="GKS30" s="72"/>
      <c r="GKT30" s="72"/>
      <c r="GKU30" s="72"/>
      <c r="GKV30" s="82"/>
      <c r="GKW30" s="79"/>
      <c r="GKX30" s="85"/>
      <c r="GKY30" s="85"/>
      <c r="GKZ30" s="85"/>
      <c r="GLA30" s="85"/>
      <c r="GLB30" s="85"/>
      <c r="GLC30" s="85"/>
      <c r="GLD30" s="85"/>
      <c r="GLE30" s="85"/>
      <c r="GLF30" s="72"/>
      <c r="GLG30" s="72"/>
      <c r="GLH30" s="72"/>
      <c r="GLI30" s="72"/>
      <c r="GLJ30" s="72"/>
      <c r="GLK30" s="82"/>
      <c r="GLL30" s="79"/>
      <c r="GLM30" s="85"/>
      <c r="GLN30" s="85"/>
      <c r="GLO30" s="85"/>
      <c r="GLP30" s="85"/>
      <c r="GLQ30" s="85"/>
      <c r="GLR30" s="85"/>
      <c r="GLS30" s="85"/>
      <c r="GLT30" s="85"/>
      <c r="GLU30" s="72"/>
      <c r="GLV30" s="72"/>
      <c r="GLW30" s="72"/>
      <c r="GLX30" s="72"/>
      <c r="GLY30" s="72"/>
      <c r="GLZ30" s="82"/>
      <c r="GMA30" s="79"/>
      <c r="GMB30" s="85"/>
      <c r="GMC30" s="85"/>
      <c r="GMD30" s="85"/>
      <c r="GME30" s="85"/>
      <c r="GMF30" s="85"/>
      <c r="GMG30" s="85"/>
      <c r="GMH30" s="85"/>
      <c r="GMI30" s="85"/>
      <c r="GMJ30" s="72"/>
      <c r="GMK30" s="72"/>
      <c r="GML30" s="72"/>
      <c r="GMM30" s="72"/>
      <c r="GMN30" s="72"/>
      <c r="GMO30" s="82"/>
      <c r="GMP30" s="79"/>
      <c r="GMQ30" s="85"/>
      <c r="GMR30" s="85"/>
      <c r="GMS30" s="85"/>
      <c r="GMT30" s="85"/>
      <c r="GMU30" s="85"/>
      <c r="GMV30" s="85"/>
      <c r="GMW30" s="85"/>
      <c r="GMX30" s="85"/>
      <c r="GMY30" s="72"/>
      <c r="GMZ30" s="72"/>
      <c r="GNA30" s="72"/>
      <c r="GNB30" s="72"/>
      <c r="GNC30" s="72"/>
      <c r="GND30" s="82"/>
      <c r="GNE30" s="79"/>
      <c r="GNF30" s="85"/>
      <c r="GNG30" s="85"/>
      <c r="GNH30" s="85"/>
      <c r="GNI30" s="85"/>
      <c r="GNJ30" s="85"/>
      <c r="GNK30" s="85"/>
      <c r="GNL30" s="85"/>
      <c r="GNM30" s="85"/>
      <c r="GNN30" s="72"/>
      <c r="GNO30" s="72"/>
      <c r="GNP30" s="72"/>
      <c r="GNQ30" s="72"/>
      <c r="GNR30" s="72"/>
      <c r="GNS30" s="82"/>
      <c r="GNT30" s="79"/>
      <c r="GNU30" s="85"/>
      <c r="GNV30" s="85"/>
      <c r="GNW30" s="85"/>
      <c r="GNX30" s="85"/>
      <c r="GNY30" s="85"/>
      <c r="GNZ30" s="85"/>
      <c r="GOA30" s="85"/>
      <c r="GOB30" s="85"/>
      <c r="GOC30" s="72"/>
      <c r="GOD30" s="72"/>
      <c r="GOE30" s="72"/>
      <c r="GOF30" s="72"/>
      <c r="GOG30" s="72"/>
      <c r="GOH30" s="82"/>
      <c r="GOI30" s="79"/>
      <c r="GOJ30" s="85"/>
      <c r="GOK30" s="85"/>
      <c r="GOL30" s="85"/>
      <c r="GOM30" s="85"/>
      <c r="GON30" s="85"/>
      <c r="GOO30" s="85"/>
      <c r="GOP30" s="85"/>
      <c r="GOQ30" s="85"/>
      <c r="GOR30" s="72"/>
      <c r="GOS30" s="72"/>
      <c r="GOT30" s="72"/>
      <c r="GOU30" s="72"/>
      <c r="GOV30" s="72"/>
      <c r="GOW30" s="82"/>
      <c r="GOX30" s="79"/>
      <c r="GOY30" s="85"/>
      <c r="GOZ30" s="85"/>
      <c r="GPA30" s="85"/>
      <c r="GPB30" s="85"/>
      <c r="GPC30" s="85"/>
      <c r="GPD30" s="85"/>
      <c r="GPE30" s="85"/>
      <c r="GPF30" s="85"/>
      <c r="GPG30" s="72"/>
      <c r="GPH30" s="72"/>
      <c r="GPI30" s="72"/>
      <c r="GPJ30" s="72"/>
      <c r="GPK30" s="72"/>
      <c r="GPL30" s="82"/>
      <c r="GPM30" s="79"/>
      <c r="GPN30" s="85"/>
      <c r="GPO30" s="85"/>
      <c r="GPP30" s="85"/>
      <c r="GPQ30" s="85"/>
      <c r="GPR30" s="85"/>
      <c r="GPS30" s="85"/>
      <c r="GPT30" s="85"/>
      <c r="GPU30" s="85"/>
      <c r="GPV30" s="72"/>
      <c r="GPW30" s="72"/>
      <c r="GPX30" s="72"/>
      <c r="GPY30" s="72"/>
      <c r="GPZ30" s="72"/>
      <c r="GQA30" s="82"/>
      <c r="GQB30" s="79"/>
      <c r="GQC30" s="85"/>
      <c r="GQD30" s="85"/>
      <c r="GQE30" s="85"/>
      <c r="GQF30" s="85"/>
      <c r="GQG30" s="85"/>
      <c r="GQH30" s="85"/>
      <c r="GQI30" s="85"/>
      <c r="GQJ30" s="85"/>
      <c r="GQK30" s="72"/>
      <c r="GQL30" s="72"/>
      <c r="GQM30" s="72"/>
      <c r="GQN30" s="72"/>
      <c r="GQO30" s="72"/>
      <c r="GQP30" s="82"/>
      <c r="GQQ30" s="79"/>
      <c r="GQR30" s="85"/>
      <c r="GQS30" s="85"/>
      <c r="GQT30" s="85"/>
      <c r="GQU30" s="85"/>
      <c r="GQV30" s="85"/>
      <c r="GQW30" s="85"/>
      <c r="GQX30" s="85"/>
      <c r="GQY30" s="85"/>
      <c r="GQZ30" s="72"/>
      <c r="GRA30" s="72"/>
      <c r="GRB30" s="72"/>
      <c r="GRC30" s="72"/>
      <c r="GRD30" s="72"/>
      <c r="GRE30" s="82"/>
      <c r="GRF30" s="79"/>
      <c r="GRG30" s="85"/>
      <c r="GRH30" s="85"/>
      <c r="GRI30" s="85"/>
      <c r="GRJ30" s="85"/>
      <c r="GRK30" s="85"/>
      <c r="GRL30" s="85"/>
      <c r="GRM30" s="85"/>
      <c r="GRN30" s="85"/>
      <c r="GRO30" s="72"/>
      <c r="GRP30" s="72"/>
      <c r="GRQ30" s="72"/>
      <c r="GRR30" s="72"/>
      <c r="GRS30" s="72"/>
      <c r="GRT30" s="82"/>
      <c r="GRU30" s="79"/>
      <c r="GRV30" s="85"/>
      <c r="GRW30" s="85"/>
      <c r="GRX30" s="85"/>
      <c r="GRY30" s="85"/>
      <c r="GRZ30" s="85"/>
      <c r="GSA30" s="85"/>
      <c r="GSB30" s="85"/>
      <c r="GSC30" s="85"/>
      <c r="GSD30" s="72"/>
      <c r="GSE30" s="72"/>
      <c r="GSF30" s="72"/>
      <c r="GSG30" s="72"/>
      <c r="GSH30" s="72"/>
      <c r="GSI30" s="82"/>
      <c r="GSJ30" s="79"/>
      <c r="GSK30" s="85"/>
      <c r="GSL30" s="85"/>
      <c r="GSM30" s="85"/>
      <c r="GSN30" s="85"/>
      <c r="GSO30" s="85"/>
      <c r="GSP30" s="85"/>
      <c r="GSQ30" s="85"/>
      <c r="GSR30" s="85"/>
      <c r="GSS30" s="72"/>
      <c r="GST30" s="72"/>
      <c r="GSU30" s="72"/>
      <c r="GSV30" s="72"/>
      <c r="GSW30" s="72"/>
      <c r="GSX30" s="82"/>
      <c r="GSY30" s="79"/>
      <c r="GSZ30" s="85"/>
      <c r="GTA30" s="85"/>
      <c r="GTB30" s="85"/>
      <c r="GTC30" s="85"/>
      <c r="GTD30" s="85"/>
      <c r="GTE30" s="85"/>
      <c r="GTF30" s="85"/>
      <c r="GTG30" s="85"/>
      <c r="GTH30" s="72"/>
      <c r="GTI30" s="72"/>
      <c r="GTJ30" s="72"/>
      <c r="GTK30" s="72"/>
      <c r="GTL30" s="72"/>
      <c r="GTM30" s="82"/>
      <c r="GTN30" s="79"/>
      <c r="GTO30" s="85"/>
      <c r="GTP30" s="85"/>
      <c r="GTQ30" s="85"/>
      <c r="GTR30" s="85"/>
      <c r="GTS30" s="85"/>
      <c r="GTT30" s="85"/>
      <c r="GTU30" s="85"/>
      <c r="GTV30" s="85"/>
      <c r="GTW30" s="72"/>
      <c r="GTX30" s="72"/>
      <c r="GTY30" s="72"/>
      <c r="GTZ30" s="72"/>
      <c r="GUA30" s="72"/>
      <c r="GUB30" s="82"/>
      <c r="GUC30" s="79"/>
      <c r="GUD30" s="85"/>
      <c r="GUE30" s="85"/>
      <c r="GUF30" s="85"/>
      <c r="GUG30" s="85"/>
      <c r="GUH30" s="85"/>
      <c r="GUI30" s="85"/>
      <c r="GUJ30" s="85"/>
      <c r="GUK30" s="85"/>
      <c r="GUL30" s="72"/>
      <c r="GUM30" s="72"/>
      <c r="GUN30" s="72"/>
      <c r="GUO30" s="72"/>
      <c r="GUP30" s="72"/>
      <c r="GUQ30" s="82"/>
      <c r="GUR30" s="79"/>
      <c r="GUS30" s="85"/>
      <c r="GUT30" s="85"/>
      <c r="GUU30" s="85"/>
      <c r="GUV30" s="85"/>
      <c r="GUW30" s="85"/>
      <c r="GUX30" s="85"/>
      <c r="GUY30" s="85"/>
      <c r="GUZ30" s="85"/>
      <c r="GVA30" s="72"/>
      <c r="GVB30" s="72"/>
      <c r="GVC30" s="72"/>
      <c r="GVD30" s="72"/>
      <c r="GVE30" s="72"/>
      <c r="GVF30" s="82"/>
      <c r="GVG30" s="79"/>
      <c r="GVH30" s="85"/>
      <c r="GVI30" s="85"/>
      <c r="GVJ30" s="85"/>
      <c r="GVK30" s="85"/>
      <c r="GVL30" s="85"/>
      <c r="GVM30" s="85"/>
      <c r="GVN30" s="85"/>
      <c r="GVO30" s="85"/>
      <c r="GVP30" s="72"/>
      <c r="GVQ30" s="72"/>
      <c r="GVR30" s="72"/>
      <c r="GVS30" s="72"/>
      <c r="GVT30" s="72"/>
      <c r="GVU30" s="82"/>
      <c r="GVV30" s="79"/>
      <c r="GVW30" s="85"/>
      <c r="GVX30" s="85"/>
      <c r="GVY30" s="85"/>
      <c r="GVZ30" s="85"/>
      <c r="GWA30" s="85"/>
      <c r="GWB30" s="85"/>
      <c r="GWC30" s="85"/>
      <c r="GWD30" s="85"/>
      <c r="GWE30" s="72"/>
      <c r="GWF30" s="72"/>
      <c r="GWG30" s="72"/>
      <c r="GWH30" s="72"/>
      <c r="GWI30" s="72"/>
      <c r="GWJ30" s="82"/>
      <c r="GWK30" s="79"/>
      <c r="GWL30" s="85"/>
      <c r="GWM30" s="85"/>
      <c r="GWN30" s="85"/>
      <c r="GWO30" s="85"/>
      <c r="GWP30" s="85"/>
      <c r="GWQ30" s="85"/>
      <c r="GWR30" s="85"/>
      <c r="GWS30" s="85"/>
      <c r="GWT30" s="72"/>
      <c r="GWU30" s="72"/>
      <c r="GWV30" s="72"/>
      <c r="GWW30" s="72"/>
      <c r="GWX30" s="72"/>
      <c r="GWY30" s="82"/>
      <c r="GWZ30" s="79"/>
      <c r="GXA30" s="85"/>
      <c r="GXB30" s="85"/>
      <c r="GXC30" s="85"/>
      <c r="GXD30" s="85"/>
      <c r="GXE30" s="85"/>
      <c r="GXF30" s="85"/>
      <c r="GXG30" s="85"/>
      <c r="GXH30" s="85"/>
      <c r="GXI30" s="72"/>
      <c r="GXJ30" s="72"/>
      <c r="GXK30" s="72"/>
      <c r="GXL30" s="72"/>
      <c r="GXM30" s="72"/>
      <c r="GXN30" s="82"/>
      <c r="GXO30" s="79"/>
      <c r="GXP30" s="85"/>
      <c r="GXQ30" s="85"/>
      <c r="GXR30" s="85"/>
      <c r="GXS30" s="85"/>
      <c r="GXT30" s="85"/>
      <c r="GXU30" s="85"/>
      <c r="GXV30" s="85"/>
      <c r="GXW30" s="85"/>
      <c r="GXX30" s="72"/>
      <c r="GXY30" s="72"/>
      <c r="GXZ30" s="72"/>
      <c r="GYA30" s="72"/>
      <c r="GYB30" s="72"/>
      <c r="GYC30" s="82"/>
      <c r="GYD30" s="79"/>
      <c r="GYE30" s="85"/>
      <c r="GYF30" s="85"/>
      <c r="GYG30" s="85"/>
      <c r="GYH30" s="85"/>
      <c r="GYI30" s="85"/>
      <c r="GYJ30" s="85"/>
      <c r="GYK30" s="85"/>
      <c r="GYL30" s="85"/>
      <c r="GYM30" s="72"/>
      <c r="GYN30" s="72"/>
      <c r="GYO30" s="72"/>
      <c r="GYP30" s="72"/>
      <c r="GYQ30" s="72"/>
      <c r="GYR30" s="82"/>
      <c r="GYS30" s="79"/>
      <c r="GYT30" s="85"/>
      <c r="GYU30" s="85"/>
      <c r="GYV30" s="85"/>
      <c r="GYW30" s="85"/>
      <c r="GYX30" s="85"/>
      <c r="GYY30" s="85"/>
      <c r="GYZ30" s="85"/>
      <c r="GZA30" s="85"/>
      <c r="GZB30" s="72"/>
      <c r="GZC30" s="72"/>
      <c r="GZD30" s="72"/>
      <c r="GZE30" s="72"/>
      <c r="GZF30" s="72"/>
      <c r="GZG30" s="82"/>
      <c r="GZH30" s="79"/>
      <c r="GZI30" s="85"/>
      <c r="GZJ30" s="85"/>
      <c r="GZK30" s="85"/>
      <c r="GZL30" s="85"/>
      <c r="GZM30" s="85"/>
      <c r="GZN30" s="85"/>
      <c r="GZO30" s="85"/>
      <c r="GZP30" s="85"/>
      <c r="GZQ30" s="72"/>
      <c r="GZR30" s="72"/>
      <c r="GZS30" s="72"/>
      <c r="GZT30" s="72"/>
      <c r="GZU30" s="72"/>
      <c r="GZV30" s="82"/>
      <c r="GZW30" s="79"/>
      <c r="GZX30" s="85"/>
      <c r="GZY30" s="85"/>
      <c r="GZZ30" s="85"/>
      <c r="HAA30" s="85"/>
      <c r="HAB30" s="85"/>
      <c r="HAC30" s="85"/>
      <c r="HAD30" s="85"/>
      <c r="HAE30" s="85"/>
      <c r="HAF30" s="72"/>
      <c r="HAG30" s="72"/>
      <c r="HAH30" s="72"/>
      <c r="HAI30" s="72"/>
      <c r="HAJ30" s="72"/>
      <c r="HAK30" s="82"/>
      <c r="HAL30" s="79"/>
      <c r="HAM30" s="85"/>
      <c r="HAN30" s="85"/>
      <c r="HAO30" s="85"/>
      <c r="HAP30" s="85"/>
      <c r="HAQ30" s="85"/>
      <c r="HAR30" s="85"/>
      <c r="HAS30" s="85"/>
      <c r="HAT30" s="85"/>
      <c r="HAU30" s="72"/>
      <c r="HAV30" s="72"/>
      <c r="HAW30" s="72"/>
      <c r="HAX30" s="72"/>
      <c r="HAY30" s="72"/>
      <c r="HAZ30" s="82"/>
      <c r="HBA30" s="79"/>
      <c r="HBB30" s="85"/>
      <c r="HBC30" s="85"/>
      <c r="HBD30" s="85"/>
      <c r="HBE30" s="85"/>
      <c r="HBF30" s="85"/>
      <c r="HBG30" s="85"/>
      <c r="HBH30" s="85"/>
      <c r="HBI30" s="85"/>
      <c r="HBJ30" s="72"/>
      <c r="HBK30" s="72"/>
      <c r="HBL30" s="72"/>
      <c r="HBM30" s="72"/>
      <c r="HBN30" s="72"/>
      <c r="HBO30" s="82"/>
      <c r="HBP30" s="79"/>
      <c r="HBQ30" s="85"/>
      <c r="HBR30" s="85"/>
      <c r="HBS30" s="85"/>
      <c r="HBT30" s="85"/>
      <c r="HBU30" s="85"/>
      <c r="HBV30" s="85"/>
      <c r="HBW30" s="85"/>
      <c r="HBX30" s="85"/>
      <c r="HBY30" s="72"/>
      <c r="HBZ30" s="72"/>
      <c r="HCA30" s="72"/>
      <c r="HCB30" s="72"/>
      <c r="HCC30" s="72"/>
      <c r="HCD30" s="82"/>
      <c r="HCE30" s="79"/>
      <c r="HCF30" s="85"/>
      <c r="HCG30" s="85"/>
      <c r="HCH30" s="85"/>
      <c r="HCI30" s="85"/>
      <c r="HCJ30" s="85"/>
      <c r="HCK30" s="85"/>
      <c r="HCL30" s="85"/>
      <c r="HCM30" s="85"/>
      <c r="HCN30" s="72"/>
      <c r="HCO30" s="72"/>
      <c r="HCP30" s="72"/>
      <c r="HCQ30" s="72"/>
      <c r="HCR30" s="72"/>
      <c r="HCS30" s="82"/>
      <c r="HCT30" s="79"/>
      <c r="HCU30" s="85"/>
      <c r="HCV30" s="85"/>
      <c r="HCW30" s="85"/>
      <c r="HCX30" s="85"/>
      <c r="HCY30" s="85"/>
      <c r="HCZ30" s="85"/>
      <c r="HDA30" s="85"/>
      <c r="HDB30" s="85"/>
      <c r="HDC30" s="72"/>
      <c r="HDD30" s="72"/>
      <c r="HDE30" s="72"/>
      <c r="HDF30" s="72"/>
      <c r="HDG30" s="72"/>
      <c r="HDH30" s="82"/>
      <c r="HDI30" s="79"/>
      <c r="HDJ30" s="85"/>
      <c r="HDK30" s="85"/>
      <c r="HDL30" s="85"/>
      <c r="HDM30" s="85"/>
      <c r="HDN30" s="85"/>
      <c r="HDO30" s="85"/>
      <c r="HDP30" s="85"/>
      <c r="HDQ30" s="85"/>
      <c r="HDR30" s="72"/>
      <c r="HDS30" s="72"/>
      <c r="HDT30" s="72"/>
      <c r="HDU30" s="72"/>
      <c r="HDV30" s="72"/>
      <c r="HDW30" s="82"/>
      <c r="HDX30" s="79"/>
      <c r="HDY30" s="85"/>
      <c r="HDZ30" s="85"/>
      <c r="HEA30" s="85"/>
      <c r="HEB30" s="85"/>
      <c r="HEC30" s="85"/>
      <c r="HED30" s="85"/>
      <c r="HEE30" s="85"/>
      <c r="HEF30" s="85"/>
      <c r="HEG30" s="72"/>
      <c r="HEH30" s="72"/>
      <c r="HEI30" s="72"/>
      <c r="HEJ30" s="72"/>
      <c r="HEK30" s="72"/>
      <c r="HEL30" s="82"/>
      <c r="HEM30" s="79"/>
      <c r="HEN30" s="85"/>
      <c r="HEO30" s="85"/>
      <c r="HEP30" s="85"/>
      <c r="HEQ30" s="85"/>
      <c r="HER30" s="85"/>
      <c r="HES30" s="85"/>
      <c r="HET30" s="85"/>
      <c r="HEU30" s="85"/>
      <c r="HEV30" s="72"/>
      <c r="HEW30" s="72"/>
      <c r="HEX30" s="72"/>
      <c r="HEY30" s="72"/>
      <c r="HEZ30" s="72"/>
      <c r="HFA30" s="82"/>
      <c r="HFB30" s="79"/>
      <c r="HFC30" s="85"/>
      <c r="HFD30" s="85"/>
      <c r="HFE30" s="85"/>
      <c r="HFF30" s="85"/>
      <c r="HFG30" s="85"/>
      <c r="HFH30" s="85"/>
      <c r="HFI30" s="85"/>
      <c r="HFJ30" s="85"/>
      <c r="HFK30" s="72"/>
      <c r="HFL30" s="72"/>
      <c r="HFM30" s="72"/>
      <c r="HFN30" s="72"/>
      <c r="HFO30" s="72"/>
      <c r="HFP30" s="82"/>
      <c r="HFQ30" s="79"/>
      <c r="HFR30" s="85"/>
      <c r="HFS30" s="85"/>
      <c r="HFT30" s="85"/>
      <c r="HFU30" s="85"/>
      <c r="HFV30" s="85"/>
      <c r="HFW30" s="85"/>
      <c r="HFX30" s="85"/>
      <c r="HFY30" s="85"/>
      <c r="HFZ30" s="72"/>
      <c r="HGA30" s="72"/>
      <c r="HGB30" s="72"/>
      <c r="HGC30" s="72"/>
      <c r="HGD30" s="72"/>
      <c r="HGE30" s="82"/>
      <c r="HGF30" s="79"/>
      <c r="HGG30" s="85"/>
      <c r="HGH30" s="85"/>
      <c r="HGI30" s="85"/>
      <c r="HGJ30" s="85"/>
      <c r="HGK30" s="85"/>
      <c r="HGL30" s="85"/>
      <c r="HGM30" s="85"/>
      <c r="HGN30" s="85"/>
      <c r="HGO30" s="72"/>
      <c r="HGP30" s="72"/>
      <c r="HGQ30" s="72"/>
      <c r="HGR30" s="72"/>
      <c r="HGS30" s="72"/>
      <c r="HGT30" s="82"/>
      <c r="HGU30" s="79"/>
      <c r="HGV30" s="85"/>
      <c r="HGW30" s="85"/>
      <c r="HGX30" s="85"/>
      <c r="HGY30" s="85"/>
      <c r="HGZ30" s="85"/>
      <c r="HHA30" s="85"/>
      <c r="HHB30" s="85"/>
      <c r="HHC30" s="85"/>
      <c r="HHD30" s="72"/>
      <c r="HHE30" s="72"/>
      <c r="HHF30" s="72"/>
      <c r="HHG30" s="72"/>
      <c r="HHH30" s="72"/>
      <c r="HHI30" s="82"/>
      <c r="HHJ30" s="79"/>
      <c r="HHK30" s="85"/>
      <c r="HHL30" s="85"/>
      <c r="HHM30" s="85"/>
      <c r="HHN30" s="85"/>
      <c r="HHO30" s="85"/>
      <c r="HHP30" s="85"/>
      <c r="HHQ30" s="85"/>
      <c r="HHR30" s="85"/>
      <c r="HHS30" s="72"/>
      <c r="HHT30" s="72"/>
      <c r="HHU30" s="72"/>
      <c r="HHV30" s="72"/>
      <c r="HHW30" s="72"/>
      <c r="HHX30" s="82"/>
      <c r="HHY30" s="79"/>
      <c r="HHZ30" s="85"/>
      <c r="HIA30" s="85"/>
      <c r="HIB30" s="85"/>
      <c r="HIC30" s="85"/>
      <c r="HID30" s="85"/>
      <c r="HIE30" s="85"/>
      <c r="HIF30" s="85"/>
      <c r="HIG30" s="85"/>
      <c r="HIH30" s="72"/>
      <c r="HII30" s="72"/>
      <c r="HIJ30" s="72"/>
      <c r="HIK30" s="72"/>
      <c r="HIL30" s="72"/>
      <c r="HIM30" s="82"/>
      <c r="HIN30" s="79"/>
      <c r="HIO30" s="85"/>
      <c r="HIP30" s="85"/>
      <c r="HIQ30" s="85"/>
      <c r="HIR30" s="85"/>
      <c r="HIS30" s="85"/>
      <c r="HIT30" s="85"/>
      <c r="HIU30" s="85"/>
      <c r="HIV30" s="85"/>
      <c r="HIW30" s="72"/>
      <c r="HIX30" s="72"/>
      <c r="HIY30" s="72"/>
      <c r="HIZ30" s="72"/>
      <c r="HJA30" s="72"/>
      <c r="HJB30" s="82"/>
      <c r="HJC30" s="79"/>
      <c r="HJD30" s="85"/>
      <c r="HJE30" s="85"/>
      <c r="HJF30" s="85"/>
      <c r="HJG30" s="85"/>
      <c r="HJH30" s="85"/>
      <c r="HJI30" s="85"/>
      <c r="HJJ30" s="85"/>
      <c r="HJK30" s="85"/>
      <c r="HJL30" s="72"/>
      <c r="HJM30" s="72"/>
      <c r="HJN30" s="72"/>
      <c r="HJO30" s="72"/>
      <c r="HJP30" s="72"/>
      <c r="HJQ30" s="82"/>
      <c r="HJR30" s="79"/>
      <c r="HJS30" s="85"/>
      <c r="HJT30" s="85"/>
      <c r="HJU30" s="85"/>
      <c r="HJV30" s="85"/>
      <c r="HJW30" s="85"/>
      <c r="HJX30" s="85"/>
      <c r="HJY30" s="85"/>
      <c r="HJZ30" s="85"/>
      <c r="HKA30" s="72"/>
      <c r="HKB30" s="72"/>
      <c r="HKC30" s="72"/>
      <c r="HKD30" s="72"/>
      <c r="HKE30" s="72"/>
      <c r="HKF30" s="82"/>
      <c r="HKG30" s="79"/>
      <c r="HKH30" s="85"/>
      <c r="HKI30" s="85"/>
      <c r="HKJ30" s="85"/>
      <c r="HKK30" s="85"/>
      <c r="HKL30" s="85"/>
      <c r="HKM30" s="85"/>
      <c r="HKN30" s="85"/>
      <c r="HKO30" s="85"/>
      <c r="HKP30" s="72"/>
      <c r="HKQ30" s="72"/>
      <c r="HKR30" s="72"/>
      <c r="HKS30" s="72"/>
      <c r="HKT30" s="72"/>
      <c r="HKU30" s="82"/>
      <c r="HKV30" s="79"/>
      <c r="HKW30" s="85"/>
      <c r="HKX30" s="85"/>
      <c r="HKY30" s="85"/>
      <c r="HKZ30" s="85"/>
      <c r="HLA30" s="85"/>
      <c r="HLB30" s="85"/>
      <c r="HLC30" s="85"/>
      <c r="HLD30" s="85"/>
      <c r="HLE30" s="72"/>
      <c r="HLF30" s="72"/>
      <c r="HLG30" s="72"/>
      <c r="HLH30" s="72"/>
      <c r="HLI30" s="72"/>
      <c r="HLJ30" s="82"/>
      <c r="HLK30" s="79"/>
      <c r="HLL30" s="85"/>
      <c r="HLM30" s="85"/>
      <c r="HLN30" s="85"/>
      <c r="HLO30" s="85"/>
      <c r="HLP30" s="85"/>
      <c r="HLQ30" s="85"/>
      <c r="HLR30" s="85"/>
      <c r="HLS30" s="85"/>
      <c r="HLT30" s="72"/>
      <c r="HLU30" s="72"/>
      <c r="HLV30" s="72"/>
      <c r="HLW30" s="72"/>
      <c r="HLX30" s="72"/>
      <c r="HLY30" s="82"/>
      <c r="HLZ30" s="79"/>
      <c r="HMA30" s="85"/>
      <c r="HMB30" s="85"/>
      <c r="HMC30" s="85"/>
      <c r="HMD30" s="85"/>
      <c r="HME30" s="85"/>
      <c r="HMF30" s="85"/>
      <c r="HMG30" s="85"/>
      <c r="HMH30" s="85"/>
      <c r="HMI30" s="72"/>
      <c r="HMJ30" s="72"/>
      <c r="HMK30" s="72"/>
      <c r="HML30" s="72"/>
      <c r="HMM30" s="72"/>
      <c r="HMN30" s="82"/>
      <c r="HMO30" s="79"/>
      <c r="HMP30" s="85"/>
      <c r="HMQ30" s="85"/>
      <c r="HMR30" s="85"/>
      <c r="HMS30" s="85"/>
      <c r="HMT30" s="85"/>
      <c r="HMU30" s="85"/>
      <c r="HMV30" s="85"/>
      <c r="HMW30" s="85"/>
      <c r="HMX30" s="72"/>
      <c r="HMY30" s="72"/>
      <c r="HMZ30" s="72"/>
      <c r="HNA30" s="72"/>
      <c r="HNB30" s="72"/>
      <c r="HNC30" s="82"/>
      <c r="HND30" s="79"/>
      <c r="HNE30" s="85"/>
      <c r="HNF30" s="85"/>
      <c r="HNG30" s="85"/>
      <c r="HNH30" s="85"/>
      <c r="HNI30" s="85"/>
      <c r="HNJ30" s="85"/>
      <c r="HNK30" s="85"/>
      <c r="HNL30" s="85"/>
      <c r="HNM30" s="72"/>
      <c r="HNN30" s="72"/>
      <c r="HNO30" s="72"/>
      <c r="HNP30" s="72"/>
      <c r="HNQ30" s="72"/>
      <c r="HNR30" s="82"/>
      <c r="HNS30" s="79"/>
      <c r="HNT30" s="85"/>
      <c r="HNU30" s="85"/>
      <c r="HNV30" s="85"/>
      <c r="HNW30" s="85"/>
      <c r="HNX30" s="85"/>
      <c r="HNY30" s="85"/>
      <c r="HNZ30" s="85"/>
      <c r="HOA30" s="85"/>
      <c r="HOB30" s="72"/>
      <c r="HOC30" s="72"/>
      <c r="HOD30" s="72"/>
      <c r="HOE30" s="72"/>
      <c r="HOF30" s="72"/>
      <c r="HOG30" s="82"/>
      <c r="HOH30" s="79"/>
      <c r="HOI30" s="85"/>
      <c r="HOJ30" s="85"/>
      <c r="HOK30" s="85"/>
      <c r="HOL30" s="85"/>
      <c r="HOM30" s="85"/>
      <c r="HON30" s="85"/>
      <c r="HOO30" s="85"/>
      <c r="HOP30" s="85"/>
      <c r="HOQ30" s="72"/>
      <c r="HOR30" s="72"/>
      <c r="HOS30" s="72"/>
      <c r="HOT30" s="72"/>
      <c r="HOU30" s="72"/>
      <c r="HOV30" s="82"/>
      <c r="HOW30" s="79"/>
      <c r="HOX30" s="85"/>
      <c r="HOY30" s="85"/>
      <c r="HOZ30" s="85"/>
      <c r="HPA30" s="85"/>
      <c r="HPB30" s="85"/>
      <c r="HPC30" s="85"/>
      <c r="HPD30" s="85"/>
      <c r="HPE30" s="85"/>
      <c r="HPF30" s="72"/>
      <c r="HPG30" s="72"/>
      <c r="HPH30" s="72"/>
      <c r="HPI30" s="72"/>
      <c r="HPJ30" s="72"/>
      <c r="HPK30" s="82"/>
      <c r="HPL30" s="79"/>
      <c r="HPM30" s="85"/>
      <c r="HPN30" s="85"/>
      <c r="HPO30" s="85"/>
      <c r="HPP30" s="85"/>
      <c r="HPQ30" s="85"/>
      <c r="HPR30" s="85"/>
      <c r="HPS30" s="85"/>
      <c r="HPT30" s="85"/>
      <c r="HPU30" s="72"/>
      <c r="HPV30" s="72"/>
      <c r="HPW30" s="72"/>
      <c r="HPX30" s="72"/>
      <c r="HPY30" s="72"/>
      <c r="HPZ30" s="82"/>
      <c r="HQA30" s="79"/>
      <c r="HQB30" s="85"/>
      <c r="HQC30" s="85"/>
      <c r="HQD30" s="85"/>
      <c r="HQE30" s="85"/>
      <c r="HQF30" s="85"/>
      <c r="HQG30" s="85"/>
      <c r="HQH30" s="85"/>
      <c r="HQI30" s="85"/>
      <c r="HQJ30" s="72"/>
      <c r="HQK30" s="72"/>
      <c r="HQL30" s="72"/>
      <c r="HQM30" s="72"/>
      <c r="HQN30" s="72"/>
      <c r="HQO30" s="82"/>
      <c r="HQP30" s="79"/>
      <c r="HQQ30" s="85"/>
      <c r="HQR30" s="85"/>
      <c r="HQS30" s="85"/>
      <c r="HQT30" s="85"/>
      <c r="HQU30" s="85"/>
      <c r="HQV30" s="85"/>
      <c r="HQW30" s="85"/>
      <c r="HQX30" s="85"/>
      <c r="HQY30" s="72"/>
      <c r="HQZ30" s="72"/>
      <c r="HRA30" s="72"/>
      <c r="HRB30" s="72"/>
      <c r="HRC30" s="72"/>
      <c r="HRD30" s="82"/>
      <c r="HRE30" s="79"/>
      <c r="HRF30" s="85"/>
      <c r="HRG30" s="85"/>
      <c r="HRH30" s="85"/>
      <c r="HRI30" s="85"/>
      <c r="HRJ30" s="85"/>
      <c r="HRK30" s="85"/>
      <c r="HRL30" s="85"/>
      <c r="HRM30" s="85"/>
      <c r="HRN30" s="72"/>
      <c r="HRO30" s="72"/>
      <c r="HRP30" s="72"/>
      <c r="HRQ30" s="72"/>
      <c r="HRR30" s="72"/>
      <c r="HRS30" s="82"/>
      <c r="HRT30" s="79"/>
      <c r="HRU30" s="85"/>
      <c r="HRV30" s="85"/>
      <c r="HRW30" s="85"/>
      <c r="HRX30" s="85"/>
      <c r="HRY30" s="85"/>
      <c r="HRZ30" s="85"/>
      <c r="HSA30" s="85"/>
      <c r="HSB30" s="85"/>
      <c r="HSC30" s="72"/>
      <c r="HSD30" s="72"/>
      <c r="HSE30" s="72"/>
      <c r="HSF30" s="72"/>
      <c r="HSG30" s="72"/>
      <c r="HSH30" s="82"/>
      <c r="HSI30" s="79"/>
      <c r="HSJ30" s="85"/>
      <c r="HSK30" s="85"/>
      <c r="HSL30" s="85"/>
      <c r="HSM30" s="85"/>
      <c r="HSN30" s="85"/>
      <c r="HSO30" s="85"/>
      <c r="HSP30" s="85"/>
      <c r="HSQ30" s="85"/>
      <c r="HSR30" s="72"/>
      <c r="HSS30" s="72"/>
      <c r="HST30" s="72"/>
      <c r="HSU30" s="72"/>
      <c r="HSV30" s="72"/>
      <c r="HSW30" s="82"/>
      <c r="HSX30" s="79"/>
      <c r="HSY30" s="85"/>
      <c r="HSZ30" s="85"/>
      <c r="HTA30" s="85"/>
      <c r="HTB30" s="85"/>
      <c r="HTC30" s="85"/>
      <c r="HTD30" s="85"/>
      <c r="HTE30" s="85"/>
      <c r="HTF30" s="85"/>
      <c r="HTG30" s="72"/>
      <c r="HTH30" s="72"/>
      <c r="HTI30" s="72"/>
      <c r="HTJ30" s="72"/>
      <c r="HTK30" s="72"/>
      <c r="HTL30" s="82"/>
      <c r="HTM30" s="79"/>
      <c r="HTN30" s="85"/>
      <c r="HTO30" s="85"/>
      <c r="HTP30" s="85"/>
      <c r="HTQ30" s="85"/>
      <c r="HTR30" s="85"/>
      <c r="HTS30" s="85"/>
      <c r="HTT30" s="85"/>
      <c r="HTU30" s="85"/>
      <c r="HTV30" s="72"/>
      <c r="HTW30" s="72"/>
      <c r="HTX30" s="72"/>
      <c r="HTY30" s="72"/>
      <c r="HTZ30" s="72"/>
      <c r="HUA30" s="82"/>
      <c r="HUB30" s="79"/>
      <c r="HUC30" s="85"/>
      <c r="HUD30" s="85"/>
      <c r="HUE30" s="85"/>
      <c r="HUF30" s="85"/>
      <c r="HUG30" s="85"/>
      <c r="HUH30" s="85"/>
      <c r="HUI30" s="85"/>
      <c r="HUJ30" s="85"/>
      <c r="HUK30" s="72"/>
      <c r="HUL30" s="72"/>
      <c r="HUM30" s="72"/>
      <c r="HUN30" s="72"/>
      <c r="HUO30" s="72"/>
      <c r="HUP30" s="82"/>
      <c r="HUQ30" s="79"/>
      <c r="HUR30" s="85"/>
      <c r="HUS30" s="85"/>
      <c r="HUT30" s="85"/>
      <c r="HUU30" s="85"/>
      <c r="HUV30" s="85"/>
      <c r="HUW30" s="85"/>
      <c r="HUX30" s="85"/>
      <c r="HUY30" s="85"/>
      <c r="HUZ30" s="72"/>
      <c r="HVA30" s="72"/>
      <c r="HVB30" s="72"/>
      <c r="HVC30" s="72"/>
      <c r="HVD30" s="72"/>
      <c r="HVE30" s="82"/>
      <c r="HVF30" s="79"/>
      <c r="HVG30" s="85"/>
      <c r="HVH30" s="85"/>
      <c r="HVI30" s="85"/>
      <c r="HVJ30" s="85"/>
      <c r="HVK30" s="85"/>
      <c r="HVL30" s="85"/>
      <c r="HVM30" s="85"/>
      <c r="HVN30" s="85"/>
      <c r="HVO30" s="72"/>
      <c r="HVP30" s="72"/>
      <c r="HVQ30" s="72"/>
      <c r="HVR30" s="72"/>
      <c r="HVS30" s="72"/>
      <c r="HVT30" s="82"/>
      <c r="HVU30" s="79"/>
      <c r="HVV30" s="85"/>
      <c r="HVW30" s="85"/>
      <c r="HVX30" s="85"/>
      <c r="HVY30" s="85"/>
      <c r="HVZ30" s="85"/>
      <c r="HWA30" s="85"/>
      <c r="HWB30" s="85"/>
      <c r="HWC30" s="85"/>
      <c r="HWD30" s="72"/>
      <c r="HWE30" s="72"/>
      <c r="HWF30" s="72"/>
      <c r="HWG30" s="72"/>
      <c r="HWH30" s="72"/>
      <c r="HWI30" s="82"/>
      <c r="HWJ30" s="79"/>
      <c r="HWK30" s="85"/>
      <c r="HWL30" s="85"/>
      <c r="HWM30" s="85"/>
      <c r="HWN30" s="85"/>
      <c r="HWO30" s="85"/>
      <c r="HWP30" s="85"/>
      <c r="HWQ30" s="85"/>
      <c r="HWR30" s="85"/>
      <c r="HWS30" s="72"/>
      <c r="HWT30" s="72"/>
      <c r="HWU30" s="72"/>
      <c r="HWV30" s="72"/>
      <c r="HWW30" s="72"/>
      <c r="HWX30" s="82"/>
      <c r="HWY30" s="79"/>
      <c r="HWZ30" s="85"/>
      <c r="HXA30" s="85"/>
      <c r="HXB30" s="85"/>
      <c r="HXC30" s="85"/>
      <c r="HXD30" s="85"/>
      <c r="HXE30" s="85"/>
      <c r="HXF30" s="85"/>
      <c r="HXG30" s="85"/>
      <c r="HXH30" s="72"/>
      <c r="HXI30" s="72"/>
      <c r="HXJ30" s="72"/>
      <c r="HXK30" s="72"/>
      <c r="HXL30" s="72"/>
      <c r="HXM30" s="82"/>
      <c r="HXN30" s="79"/>
      <c r="HXO30" s="85"/>
      <c r="HXP30" s="85"/>
      <c r="HXQ30" s="85"/>
      <c r="HXR30" s="85"/>
      <c r="HXS30" s="85"/>
      <c r="HXT30" s="85"/>
      <c r="HXU30" s="85"/>
      <c r="HXV30" s="85"/>
      <c r="HXW30" s="72"/>
      <c r="HXX30" s="72"/>
      <c r="HXY30" s="72"/>
      <c r="HXZ30" s="72"/>
      <c r="HYA30" s="72"/>
      <c r="HYB30" s="82"/>
      <c r="HYC30" s="79"/>
      <c r="HYD30" s="85"/>
      <c r="HYE30" s="85"/>
      <c r="HYF30" s="85"/>
      <c r="HYG30" s="85"/>
      <c r="HYH30" s="85"/>
      <c r="HYI30" s="85"/>
      <c r="HYJ30" s="85"/>
      <c r="HYK30" s="85"/>
      <c r="HYL30" s="72"/>
      <c r="HYM30" s="72"/>
      <c r="HYN30" s="72"/>
      <c r="HYO30" s="72"/>
      <c r="HYP30" s="72"/>
      <c r="HYQ30" s="82"/>
      <c r="HYR30" s="79"/>
      <c r="HYS30" s="85"/>
      <c r="HYT30" s="85"/>
      <c r="HYU30" s="85"/>
      <c r="HYV30" s="85"/>
      <c r="HYW30" s="85"/>
      <c r="HYX30" s="85"/>
      <c r="HYY30" s="85"/>
      <c r="HYZ30" s="85"/>
      <c r="HZA30" s="72"/>
      <c r="HZB30" s="72"/>
      <c r="HZC30" s="72"/>
      <c r="HZD30" s="72"/>
      <c r="HZE30" s="72"/>
      <c r="HZF30" s="82"/>
      <c r="HZG30" s="79"/>
      <c r="HZH30" s="85"/>
      <c r="HZI30" s="85"/>
      <c r="HZJ30" s="85"/>
      <c r="HZK30" s="85"/>
      <c r="HZL30" s="85"/>
      <c r="HZM30" s="85"/>
      <c r="HZN30" s="85"/>
      <c r="HZO30" s="85"/>
      <c r="HZP30" s="72"/>
      <c r="HZQ30" s="72"/>
      <c r="HZR30" s="72"/>
      <c r="HZS30" s="72"/>
      <c r="HZT30" s="72"/>
      <c r="HZU30" s="82"/>
      <c r="HZV30" s="79"/>
      <c r="HZW30" s="85"/>
      <c r="HZX30" s="85"/>
      <c r="HZY30" s="85"/>
      <c r="HZZ30" s="85"/>
      <c r="IAA30" s="85"/>
      <c r="IAB30" s="85"/>
      <c r="IAC30" s="85"/>
      <c r="IAD30" s="85"/>
      <c r="IAE30" s="72"/>
      <c r="IAF30" s="72"/>
      <c r="IAG30" s="72"/>
      <c r="IAH30" s="72"/>
      <c r="IAI30" s="72"/>
      <c r="IAJ30" s="82"/>
      <c r="IAK30" s="79"/>
      <c r="IAL30" s="85"/>
      <c r="IAM30" s="85"/>
      <c r="IAN30" s="85"/>
      <c r="IAO30" s="85"/>
      <c r="IAP30" s="85"/>
      <c r="IAQ30" s="85"/>
      <c r="IAR30" s="85"/>
      <c r="IAS30" s="85"/>
      <c r="IAT30" s="72"/>
      <c r="IAU30" s="72"/>
      <c r="IAV30" s="72"/>
      <c r="IAW30" s="72"/>
      <c r="IAX30" s="72"/>
      <c r="IAY30" s="82"/>
      <c r="IAZ30" s="79"/>
      <c r="IBA30" s="85"/>
      <c r="IBB30" s="85"/>
      <c r="IBC30" s="85"/>
      <c r="IBD30" s="85"/>
      <c r="IBE30" s="85"/>
      <c r="IBF30" s="85"/>
      <c r="IBG30" s="85"/>
      <c r="IBH30" s="85"/>
      <c r="IBI30" s="72"/>
      <c r="IBJ30" s="72"/>
      <c r="IBK30" s="72"/>
      <c r="IBL30" s="72"/>
      <c r="IBM30" s="72"/>
      <c r="IBN30" s="82"/>
      <c r="IBO30" s="79"/>
      <c r="IBP30" s="85"/>
      <c r="IBQ30" s="85"/>
      <c r="IBR30" s="85"/>
      <c r="IBS30" s="85"/>
      <c r="IBT30" s="85"/>
      <c r="IBU30" s="85"/>
      <c r="IBV30" s="85"/>
      <c r="IBW30" s="85"/>
      <c r="IBX30" s="72"/>
      <c r="IBY30" s="72"/>
      <c r="IBZ30" s="72"/>
      <c r="ICA30" s="72"/>
      <c r="ICB30" s="72"/>
      <c r="ICC30" s="82"/>
      <c r="ICD30" s="79"/>
      <c r="ICE30" s="85"/>
      <c r="ICF30" s="85"/>
      <c r="ICG30" s="85"/>
      <c r="ICH30" s="85"/>
      <c r="ICI30" s="85"/>
      <c r="ICJ30" s="85"/>
      <c r="ICK30" s="85"/>
      <c r="ICL30" s="85"/>
      <c r="ICM30" s="72"/>
      <c r="ICN30" s="72"/>
      <c r="ICO30" s="72"/>
      <c r="ICP30" s="72"/>
      <c r="ICQ30" s="72"/>
      <c r="ICR30" s="82"/>
      <c r="ICS30" s="79"/>
      <c r="ICT30" s="85"/>
      <c r="ICU30" s="85"/>
      <c r="ICV30" s="85"/>
      <c r="ICW30" s="85"/>
      <c r="ICX30" s="85"/>
      <c r="ICY30" s="85"/>
      <c r="ICZ30" s="85"/>
      <c r="IDA30" s="85"/>
      <c r="IDB30" s="72"/>
      <c r="IDC30" s="72"/>
      <c r="IDD30" s="72"/>
      <c r="IDE30" s="72"/>
      <c r="IDF30" s="72"/>
      <c r="IDG30" s="82"/>
      <c r="IDH30" s="79"/>
      <c r="IDI30" s="85"/>
      <c r="IDJ30" s="85"/>
      <c r="IDK30" s="85"/>
      <c r="IDL30" s="85"/>
      <c r="IDM30" s="85"/>
      <c r="IDN30" s="85"/>
      <c r="IDO30" s="85"/>
      <c r="IDP30" s="85"/>
      <c r="IDQ30" s="72"/>
      <c r="IDR30" s="72"/>
      <c r="IDS30" s="72"/>
      <c r="IDT30" s="72"/>
      <c r="IDU30" s="72"/>
      <c r="IDV30" s="82"/>
      <c r="IDW30" s="79"/>
      <c r="IDX30" s="85"/>
      <c r="IDY30" s="85"/>
      <c r="IDZ30" s="85"/>
      <c r="IEA30" s="85"/>
      <c r="IEB30" s="85"/>
      <c r="IEC30" s="85"/>
      <c r="IED30" s="85"/>
      <c r="IEE30" s="85"/>
      <c r="IEF30" s="72"/>
      <c r="IEG30" s="72"/>
      <c r="IEH30" s="72"/>
      <c r="IEI30" s="72"/>
      <c r="IEJ30" s="72"/>
      <c r="IEK30" s="82"/>
      <c r="IEL30" s="79"/>
      <c r="IEM30" s="85"/>
      <c r="IEN30" s="85"/>
      <c r="IEO30" s="85"/>
      <c r="IEP30" s="85"/>
      <c r="IEQ30" s="85"/>
      <c r="IER30" s="85"/>
      <c r="IES30" s="85"/>
      <c r="IET30" s="85"/>
      <c r="IEU30" s="72"/>
      <c r="IEV30" s="72"/>
      <c r="IEW30" s="72"/>
      <c r="IEX30" s="72"/>
      <c r="IEY30" s="72"/>
      <c r="IEZ30" s="82"/>
      <c r="IFA30" s="79"/>
      <c r="IFB30" s="85"/>
      <c r="IFC30" s="85"/>
      <c r="IFD30" s="85"/>
      <c r="IFE30" s="85"/>
      <c r="IFF30" s="85"/>
      <c r="IFG30" s="85"/>
      <c r="IFH30" s="85"/>
      <c r="IFI30" s="85"/>
      <c r="IFJ30" s="72"/>
      <c r="IFK30" s="72"/>
      <c r="IFL30" s="72"/>
      <c r="IFM30" s="72"/>
      <c r="IFN30" s="72"/>
      <c r="IFO30" s="82"/>
      <c r="IFP30" s="79"/>
      <c r="IFQ30" s="85"/>
      <c r="IFR30" s="85"/>
      <c r="IFS30" s="85"/>
      <c r="IFT30" s="85"/>
      <c r="IFU30" s="85"/>
      <c r="IFV30" s="85"/>
      <c r="IFW30" s="85"/>
      <c r="IFX30" s="85"/>
      <c r="IFY30" s="72"/>
      <c r="IFZ30" s="72"/>
      <c r="IGA30" s="72"/>
      <c r="IGB30" s="72"/>
      <c r="IGC30" s="72"/>
      <c r="IGD30" s="82"/>
      <c r="IGE30" s="79"/>
      <c r="IGF30" s="85"/>
      <c r="IGG30" s="85"/>
      <c r="IGH30" s="85"/>
      <c r="IGI30" s="85"/>
      <c r="IGJ30" s="85"/>
      <c r="IGK30" s="85"/>
      <c r="IGL30" s="85"/>
      <c r="IGM30" s="85"/>
      <c r="IGN30" s="72"/>
      <c r="IGO30" s="72"/>
      <c r="IGP30" s="72"/>
      <c r="IGQ30" s="72"/>
      <c r="IGR30" s="72"/>
      <c r="IGS30" s="82"/>
      <c r="IGT30" s="79"/>
      <c r="IGU30" s="85"/>
      <c r="IGV30" s="85"/>
      <c r="IGW30" s="85"/>
      <c r="IGX30" s="85"/>
      <c r="IGY30" s="85"/>
      <c r="IGZ30" s="85"/>
      <c r="IHA30" s="85"/>
      <c r="IHB30" s="85"/>
      <c r="IHC30" s="72"/>
      <c r="IHD30" s="72"/>
      <c r="IHE30" s="72"/>
      <c r="IHF30" s="72"/>
      <c r="IHG30" s="72"/>
      <c r="IHH30" s="82"/>
      <c r="IHI30" s="79"/>
      <c r="IHJ30" s="85"/>
      <c r="IHK30" s="85"/>
      <c r="IHL30" s="85"/>
      <c r="IHM30" s="85"/>
      <c r="IHN30" s="85"/>
      <c r="IHO30" s="85"/>
      <c r="IHP30" s="85"/>
      <c r="IHQ30" s="85"/>
      <c r="IHR30" s="72"/>
      <c r="IHS30" s="72"/>
      <c r="IHT30" s="72"/>
      <c r="IHU30" s="72"/>
      <c r="IHV30" s="72"/>
      <c r="IHW30" s="82"/>
      <c r="IHX30" s="79"/>
      <c r="IHY30" s="85"/>
      <c r="IHZ30" s="85"/>
      <c r="IIA30" s="85"/>
      <c r="IIB30" s="85"/>
      <c r="IIC30" s="85"/>
      <c r="IID30" s="85"/>
      <c r="IIE30" s="85"/>
      <c r="IIF30" s="85"/>
      <c r="IIG30" s="72"/>
      <c r="IIH30" s="72"/>
      <c r="III30" s="72"/>
      <c r="IIJ30" s="72"/>
      <c r="IIK30" s="72"/>
      <c r="IIL30" s="82"/>
      <c r="IIM30" s="79"/>
      <c r="IIN30" s="85"/>
      <c r="IIO30" s="85"/>
      <c r="IIP30" s="85"/>
      <c r="IIQ30" s="85"/>
      <c r="IIR30" s="85"/>
      <c r="IIS30" s="85"/>
      <c r="IIT30" s="85"/>
      <c r="IIU30" s="85"/>
      <c r="IIV30" s="72"/>
      <c r="IIW30" s="72"/>
      <c r="IIX30" s="72"/>
      <c r="IIY30" s="72"/>
      <c r="IIZ30" s="72"/>
      <c r="IJA30" s="82"/>
      <c r="IJB30" s="79"/>
      <c r="IJC30" s="85"/>
      <c r="IJD30" s="85"/>
      <c r="IJE30" s="85"/>
      <c r="IJF30" s="85"/>
      <c r="IJG30" s="85"/>
      <c r="IJH30" s="85"/>
      <c r="IJI30" s="85"/>
      <c r="IJJ30" s="85"/>
      <c r="IJK30" s="72"/>
      <c r="IJL30" s="72"/>
      <c r="IJM30" s="72"/>
      <c r="IJN30" s="72"/>
      <c r="IJO30" s="72"/>
      <c r="IJP30" s="82"/>
      <c r="IJQ30" s="79"/>
      <c r="IJR30" s="85"/>
      <c r="IJS30" s="85"/>
      <c r="IJT30" s="85"/>
      <c r="IJU30" s="85"/>
      <c r="IJV30" s="85"/>
      <c r="IJW30" s="85"/>
      <c r="IJX30" s="85"/>
      <c r="IJY30" s="85"/>
      <c r="IJZ30" s="72"/>
      <c r="IKA30" s="72"/>
      <c r="IKB30" s="72"/>
      <c r="IKC30" s="72"/>
      <c r="IKD30" s="72"/>
      <c r="IKE30" s="82"/>
      <c r="IKF30" s="79"/>
      <c r="IKG30" s="85"/>
      <c r="IKH30" s="85"/>
      <c r="IKI30" s="85"/>
      <c r="IKJ30" s="85"/>
      <c r="IKK30" s="85"/>
      <c r="IKL30" s="85"/>
      <c r="IKM30" s="85"/>
      <c r="IKN30" s="85"/>
      <c r="IKO30" s="72"/>
      <c r="IKP30" s="72"/>
      <c r="IKQ30" s="72"/>
      <c r="IKR30" s="72"/>
      <c r="IKS30" s="72"/>
      <c r="IKT30" s="82"/>
      <c r="IKU30" s="79"/>
      <c r="IKV30" s="85"/>
      <c r="IKW30" s="85"/>
      <c r="IKX30" s="85"/>
      <c r="IKY30" s="85"/>
      <c r="IKZ30" s="85"/>
      <c r="ILA30" s="85"/>
      <c r="ILB30" s="85"/>
      <c r="ILC30" s="85"/>
      <c r="ILD30" s="72"/>
      <c r="ILE30" s="72"/>
      <c r="ILF30" s="72"/>
      <c r="ILG30" s="72"/>
      <c r="ILH30" s="72"/>
      <c r="ILI30" s="82"/>
      <c r="ILJ30" s="79"/>
      <c r="ILK30" s="85"/>
      <c r="ILL30" s="85"/>
      <c r="ILM30" s="85"/>
      <c r="ILN30" s="85"/>
      <c r="ILO30" s="85"/>
      <c r="ILP30" s="85"/>
      <c r="ILQ30" s="85"/>
      <c r="ILR30" s="85"/>
      <c r="ILS30" s="72"/>
      <c r="ILT30" s="72"/>
      <c r="ILU30" s="72"/>
      <c r="ILV30" s="72"/>
      <c r="ILW30" s="72"/>
      <c r="ILX30" s="82"/>
      <c r="ILY30" s="79"/>
      <c r="ILZ30" s="85"/>
      <c r="IMA30" s="85"/>
      <c r="IMB30" s="85"/>
      <c r="IMC30" s="85"/>
      <c r="IMD30" s="85"/>
      <c r="IME30" s="85"/>
      <c r="IMF30" s="85"/>
      <c r="IMG30" s="85"/>
      <c r="IMH30" s="72"/>
      <c r="IMI30" s="72"/>
      <c r="IMJ30" s="72"/>
      <c r="IMK30" s="72"/>
      <c r="IML30" s="72"/>
      <c r="IMM30" s="82"/>
      <c r="IMN30" s="79"/>
      <c r="IMO30" s="85"/>
      <c r="IMP30" s="85"/>
      <c r="IMQ30" s="85"/>
      <c r="IMR30" s="85"/>
      <c r="IMS30" s="85"/>
      <c r="IMT30" s="85"/>
      <c r="IMU30" s="85"/>
      <c r="IMV30" s="85"/>
      <c r="IMW30" s="72"/>
      <c r="IMX30" s="72"/>
      <c r="IMY30" s="72"/>
      <c r="IMZ30" s="72"/>
      <c r="INA30" s="72"/>
      <c r="INB30" s="82"/>
      <c r="INC30" s="79"/>
      <c r="IND30" s="85"/>
      <c r="INE30" s="85"/>
      <c r="INF30" s="85"/>
      <c r="ING30" s="85"/>
      <c r="INH30" s="85"/>
      <c r="INI30" s="85"/>
      <c r="INJ30" s="85"/>
      <c r="INK30" s="85"/>
      <c r="INL30" s="72"/>
      <c r="INM30" s="72"/>
      <c r="INN30" s="72"/>
      <c r="INO30" s="72"/>
      <c r="INP30" s="72"/>
      <c r="INQ30" s="82"/>
      <c r="INR30" s="79"/>
      <c r="INS30" s="85"/>
      <c r="INT30" s="85"/>
      <c r="INU30" s="85"/>
      <c r="INV30" s="85"/>
      <c r="INW30" s="85"/>
      <c r="INX30" s="85"/>
      <c r="INY30" s="85"/>
      <c r="INZ30" s="85"/>
      <c r="IOA30" s="72"/>
      <c r="IOB30" s="72"/>
      <c r="IOC30" s="72"/>
      <c r="IOD30" s="72"/>
      <c r="IOE30" s="72"/>
      <c r="IOF30" s="82"/>
      <c r="IOG30" s="79"/>
      <c r="IOH30" s="85"/>
      <c r="IOI30" s="85"/>
      <c r="IOJ30" s="85"/>
      <c r="IOK30" s="85"/>
      <c r="IOL30" s="85"/>
      <c r="IOM30" s="85"/>
      <c r="ION30" s="85"/>
      <c r="IOO30" s="85"/>
      <c r="IOP30" s="72"/>
      <c r="IOQ30" s="72"/>
      <c r="IOR30" s="72"/>
      <c r="IOS30" s="72"/>
      <c r="IOT30" s="72"/>
      <c r="IOU30" s="82"/>
      <c r="IOV30" s="79"/>
      <c r="IOW30" s="85"/>
      <c r="IOX30" s="85"/>
      <c r="IOY30" s="85"/>
      <c r="IOZ30" s="85"/>
      <c r="IPA30" s="85"/>
      <c r="IPB30" s="85"/>
      <c r="IPC30" s="85"/>
      <c r="IPD30" s="85"/>
      <c r="IPE30" s="72"/>
      <c r="IPF30" s="72"/>
      <c r="IPG30" s="72"/>
      <c r="IPH30" s="72"/>
      <c r="IPI30" s="72"/>
      <c r="IPJ30" s="82"/>
      <c r="IPK30" s="79"/>
      <c r="IPL30" s="85"/>
      <c r="IPM30" s="85"/>
      <c r="IPN30" s="85"/>
      <c r="IPO30" s="85"/>
      <c r="IPP30" s="85"/>
      <c r="IPQ30" s="85"/>
      <c r="IPR30" s="85"/>
      <c r="IPS30" s="85"/>
      <c r="IPT30" s="72"/>
      <c r="IPU30" s="72"/>
      <c r="IPV30" s="72"/>
      <c r="IPW30" s="72"/>
      <c r="IPX30" s="72"/>
      <c r="IPY30" s="82"/>
      <c r="IPZ30" s="79"/>
      <c r="IQA30" s="85"/>
      <c r="IQB30" s="85"/>
      <c r="IQC30" s="85"/>
      <c r="IQD30" s="85"/>
      <c r="IQE30" s="85"/>
      <c r="IQF30" s="85"/>
      <c r="IQG30" s="85"/>
      <c r="IQH30" s="85"/>
      <c r="IQI30" s="72"/>
      <c r="IQJ30" s="72"/>
      <c r="IQK30" s="72"/>
      <c r="IQL30" s="72"/>
      <c r="IQM30" s="72"/>
      <c r="IQN30" s="82"/>
      <c r="IQO30" s="79"/>
      <c r="IQP30" s="85"/>
      <c r="IQQ30" s="85"/>
      <c r="IQR30" s="85"/>
      <c r="IQS30" s="85"/>
      <c r="IQT30" s="85"/>
      <c r="IQU30" s="85"/>
      <c r="IQV30" s="85"/>
      <c r="IQW30" s="85"/>
      <c r="IQX30" s="72"/>
      <c r="IQY30" s="72"/>
      <c r="IQZ30" s="72"/>
      <c r="IRA30" s="72"/>
      <c r="IRB30" s="72"/>
      <c r="IRC30" s="82"/>
      <c r="IRD30" s="79"/>
      <c r="IRE30" s="85"/>
      <c r="IRF30" s="85"/>
      <c r="IRG30" s="85"/>
      <c r="IRH30" s="85"/>
      <c r="IRI30" s="85"/>
      <c r="IRJ30" s="85"/>
      <c r="IRK30" s="85"/>
      <c r="IRL30" s="85"/>
      <c r="IRM30" s="72"/>
      <c r="IRN30" s="72"/>
      <c r="IRO30" s="72"/>
      <c r="IRP30" s="72"/>
      <c r="IRQ30" s="72"/>
      <c r="IRR30" s="82"/>
      <c r="IRS30" s="79"/>
      <c r="IRT30" s="85"/>
      <c r="IRU30" s="85"/>
      <c r="IRV30" s="85"/>
      <c r="IRW30" s="85"/>
      <c r="IRX30" s="85"/>
      <c r="IRY30" s="85"/>
      <c r="IRZ30" s="85"/>
      <c r="ISA30" s="85"/>
      <c r="ISB30" s="72"/>
      <c r="ISC30" s="72"/>
      <c r="ISD30" s="72"/>
      <c r="ISE30" s="72"/>
      <c r="ISF30" s="72"/>
      <c r="ISG30" s="82"/>
      <c r="ISH30" s="79"/>
      <c r="ISI30" s="85"/>
      <c r="ISJ30" s="85"/>
      <c r="ISK30" s="85"/>
      <c r="ISL30" s="85"/>
      <c r="ISM30" s="85"/>
      <c r="ISN30" s="85"/>
      <c r="ISO30" s="85"/>
      <c r="ISP30" s="85"/>
      <c r="ISQ30" s="72"/>
      <c r="ISR30" s="72"/>
      <c r="ISS30" s="72"/>
      <c r="IST30" s="72"/>
      <c r="ISU30" s="72"/>
      <c r="ISV30" s="82"/>
      <c r="ISW30" s="79"/>
      <c r="ISX30" s="85"/>
      <c r="ISY30" s="85"/>
      <c r="ISZ30" s="85"/>
      <c r="ITA30" s="85"/>
      <c r="ITB30" s="85"/>
      <c r="ITC30" s="85"/>
      <c r="ITD30" s="85"/>
      <c r="ITE30" s="85"/>
      <c r="ITF30" s="72"/>
      <c r="ITG30" s="72"/>
      <c r="ITH30" s="72"/>
      <c r="ITI30" s="72"/>
      <c r="ITJ30" s="72"/>
      <c r="ITK30" s="82"/>
      <c r="ITL30" s="79"/>
      <c r="ITM30" s="85"/>
      <c r="ITN30" s="85"/>
      <c r="ITO30" s="85"/>
      <c r="ITP30" s="85"/>
      <c r="ITQ30" s="85"/>
      <c r="ITR30" s="85"/>
      <c r="ITS30" s="85"/>
      <c r="ITT30" s="85"/>
      <c r="ITU30" s="72"/>
      <c r="ITV30" s="72"/>
      <c r="ITW30" s="72"/>
      <c r="ITX30" s="72"/>
      <c r="ITY30" s="72"/>
      <c r="ITZ30" s="82"/>
      <c r="IUA30" s="79"/>
      <c r="IUB30" s="85"/>
      <c r="IUC30" s="85"/>
      <c r="IUD30" s="85"/>
      <c r="IUE30" s="85"/>
      <c r="IUF30" s="85"/>
      <c r="IUG30" s="85"/>
      <c r="IUH30" s="85"/>
      <c r="IUI30" s="85"/>
      <c r="IUJ30" s="72"/>
      <c r="IUK30" s="72"/>
      <c r="IUL30" s="72"/>
      <c r="IUM30" s="72"/>
      <c r="IUN30" s="72"/>
      <c r="IUO30" s="82"/>
      <c r="IUP30" s="79"/>
      <c r="IUQ30" s="85"/>
      <c r="IUR30" s="85"/>
      <c r="IUS30" s="85"/>
      <c r="IUT30" s="85"/>
      <c r="IUU30" s="85"/>
      <c r="IUV30" s="85"/>
      <c r="IUW30" s="85"/>
      <c r="IUX30" s="85"/>
      <c r="IUY30" s="72"/>
      <c r="IUZ30" s="72"/>
      <c r="IVA30" s="72"/>
      <c r="IVB30" s="72"/>
      <c r="IVC30" s="72"/>
      <c r="IVD30" s="82"/>
      <c r="IVE30" s="79"/>
      <c r="IVF30" s="85"/>
      <c r="IVG30" s="85"/>
      <c r="IVH30" s="85"/>
      <c r="IVI30" s="85"/>
      <c r="IVJ30" s="85"/>
      <c r="IVK30" s="85"/>
      <c r="IVL30" s="85"/>
      <c r="IVM30" s="85"/>
      <c r="IVN30" s="72"/>
      <c r="IVO30" s="72"/>
      <c r="IVP30" s="72"/>
      <c r="IVQ30" s="72"/>
      <c r="IVR30" s="72"/>
      <c r="IVS30" s="82"/>
      <c r="IVT30" s="79"/>
      <c r="IVU30" s="85"/>
      <c r="IVV30" s="85"/>
      <c r="IVW30" s="85"/>
      <c r="IVX30" s="85"/>
      <c r="IVY30" s="85"/>
      <c r="IVZ30" s="85"/>
      <c r="IWA30" s="85"/>
      <c r="IWB30" s="85"/>
      <c r="IWC30" s="72"/>
      <c r="IWD30" s="72"/>
      <c r="IWE30" s="72"/>
      <c r="IWF30" s="72"/>
      <c r="IWG30" s="72"/>
      <c r="IWH30" s="82"/>
      <c r="IWI30" s="79"/>
      <c r="IWJ30" s="85"/>
      <c r="IWK30" s="85"/>
      <c r="IWL30" s="85"/>
      <c r="IWM30" s="85"/>
      <c r="IWN30" s="85"/>
      <c r="IWO30" s="85"/>
      <c r="IWP30" s="85"/>
      <c r="IWQ30" s="85"/>
      <c r="IWR30" s="72"/>
      <c r="IWS30" s="72"/>
      <c r="IWT30" s="72"/>
      <c r="IWU30" s="72"/>
      <c r="IWV30" s="72"/>
      <c r="IWW30" s="82"/>
      <c r="IWX30" s="79"/>
      <c r="IWY30" s="85"/>
      <c r="IWZ30" s="85"/>
      <c r="IXA30" s="85"/>
      <c r="IXB30" s="85"/>
      <c r="IXC30" s="85"/>
      <c r="IXD30" s="85"/>
      <c r="IXE30" s="85"/>
      <c r="IXF30" s="85"/>
      <c r="IXG30" s="72"/>
      <c r="IXH30" s="72"/>
      <c r="IXI30" s="72"/>
      <c r="IXJ30" s="72"/>
      <c r="IXK30" s="72"/>
      <c r="IXL30" s="82"/>
      <c r="IXM30" s="79"/>
      <c r="IXN30" s="85"/>
      <c r="IXO30" s="85"/>
      <c r="IXP30" s="85"/>
      <c r="IXQ30" s="85"/>
      <c r="IXR30" s="85"/>
      <c r="IXS30" s="85"/>
      <c r="IXT30" s="85"/>
      <c r="IXU30" s="85"/>
      <c r="IXV30" s="72"/>
      <c r="IXW30" s="72"/>
      <c r="IXX30" s="72"/>
      <c r="IXY30" s="72"/>
      <c r="IXZ30" s="72"/>
      <c r="IYA30" s="82"/>
      <c r="IYB30" s="79"/>
      <c r="IYC30" s="85"/>
      <c r="IYD30" s="85"/>
      <c r="IYE30" s="85"/>
      <c r="IYF30" s="85"/>
      <c r="IYG30" s="85"/>
      <c r="IYH30" s="85"/>
      <c r="IYI30" s="85"/>
      <c r="IYJ30" s="85"/>
      <c r="IYK30" s="72"/>
      <c r="IYL30" s="72"/>
      <c r="IYM30" s="72"/>
      <c r="IYN30" s="72"/>
      <c r="IYO30" s="72"/>
      <c r="IYP30" s="82"/>
      <c r="IYQ30" s="79"/>
      <c r="IYR30" s="85"/>
      <c r="IYS30" s="85"/>
      <c r="IYT30" s="85"/>
      <c r="IYU30" s="85"/>
      <c r="IYV30" s="85"/>
      <c r="IYW30" s="85"/>
      <c r="IYX30" s="85"/>
      <c r="IYY30" s="85"/>
      <c r="IYZ30" s="72"/>
      <c r="IZA30" s="72"/>
      <c r="IZB30" s="72"/>
      <c r="IZC30" s="72"/>
      <c r="IZD30" s="72"/>
      <c r="IZE30" s="82"/>
      <c r="IZF30" s="79"/>
      <c r="IZG30" s="85"/>
      <c r="IZH30" s="85"/>
      <c r="IZI30" s="85"/>
      <c r="IZJ30" s="85"/>
      <c r="IZK30" s="85"/>
      <c r="IZL30" s="85"/>
      <c r="IZM30" s="85"/>
      <c r="IZN30" s="85"/>
      <c r="IZO30" s="72"/>
      <c r="IZP30" s="72"/>
      <c r="IZQ30" s="72"/>
      <c r="IZR30" s="72"/>
      <c r="IZS30" s="72"/>
      <c r="IZT30" s="82"/>
      <c r="IZU30" s="79"/>
      <c r="IZV30" s="85"/>
      <c r="IZW30" s="85"/>
      <c r="IZX30" s="85"/>
      <c r="IZY30" s="85"/>
      <c r="IZZ30" s="85"/>
      <c r="JAA30" s="85"/>
      <c r="JAB30" s="85"/>
      <c r="JAC30" s="85"/>
      <c r="JAD30" s="72"/>
      <c r="JAE30" s="72"/>
      <c r="JAF30" s="72"/>
      <c r="JAG30" s="72"/>
      <c r="JAH30" s="72"/>
      <c r="JAI30" s="82"/>
      <c r="JAJ30" s="79"/>
      <c r="JAK30" s="85"/>
      <c r="JAL30" s="85"/>
      <c r="JAM30" s="85"/>
      <c r="JAN30" s="85"/>
      <c r="JAO30" s="85"/>
      <c r="JAP30" s="85"/>
      <c r="JAQ30" s="85"/>
      <c r="JAR30" s="85"/>
      <c r="JAS30" s="72"/>
      <c r="JAT30" s="72"/>
      <c r="JAU30" s="72"/>
      <c r="JAV30" s="72"/>
      <c r="JAW30" s="72"/>
      <c r="JAX30" s="82"/>
      <c r="JAY30" s="79"/>
      <c r="JAZ30" s="85"/>
      <c r="JBA30" s="85"/>
      <c r="JBB30" s="85"/>
      <c r="JBC30" s="85"/>
      <c r="JBD30" s="85"/>
      <c r="JBE30" s="85"/>
      <c r="JBF30" s="85"/>
      <c r="JBG30" s="85"/>
      <c r="JBH30" s="72"/>
      <c r="JBI30" s="72"/>
      <c r="JBJ30" s="72"/>
      <c r="JBK30" s="72"/>
      <c r="JBL30" s="72"/>
      <c r="JBM30" s="82"/>
      <c r="JBN30" s="79"/>
      <c r="JBO30" s="85"/>
      <c r="JBP30" s="85"/>
      <c r="JBQ30" s="85"/>
      <c r="JBR30" s="85"/>
      <c r="JBS30" s="85"/>
      <c r="JBT30" s="85"/>
      <c r="JBU30" s="85"/>
      <c r="JBV30" s="85"/>
      <c r="JBW30" s="72"/>
      <c r="JBX30" s="72"/>
      <c r="JBY30" s="72"/>
      <c r="JBZ30" s="72"/>
      <c r="JCA30" s="72"/>
      <c r="JCB30" s="82"/>
      <c r="JCC30" s="79"/>
      <c r="JCD30" s="85"/>
      <c r="JCE30" s="85"/>
      <c r="JCF30" s="85"/>
      <c r="JCG30" s="85"/>
      <c r="JCH30" s="85"/>
      <c r="JCI30" s="85"/>
      <c r="JCJ30" s="85"/>
      <c r="JCK30" s="85"/>
      <c r="JCL30" s="72"/>
      <c r="JCM30" s="72"/>
      <c r="JCN30" s="72"/>
      <c r="JCO30" s="72"/>
      <c r="JCP30" s="72"/>
      <c r="JCQ30" s="82"/>
      <c r="JCR30" s="79"/>
      <c r="JCS30" s="85"/>
      <c r="JCT30" s="85"/>
      <c r="JCU30" s="85"/>
      <c r="JCV30" s="85"/>
      <c r="JCW30" s="85"/>
      <c r="JCX30" s="85"/>
      <c r="JCY30" s="85"/>
      <c r="JCZ30" s="85"/>
      <c r="JDA30" s="72"/>
      <c r="JDB30" s="72"/>
      <c r="JDC30" s="72"/>
      <c r="JDD30" s="72"/>
      <c r="JDE30" s="72"/>
      <c r="JDF30" s="82"/>
      <c r="JDG30" s="79"/>
      <c r="JDH30" s="85"/>
      <c r="JDI30" s="85"/>
      <c r="JDJ30" s="85"/>
      <c r="JDK30" s="85"/>
      <c r="JDL30" s="85"/>
      <c r="JDM30" s="85"/>
      <c r="JDN30" s="85"/>
      <c r="JDO30" s="85"/>
      <c r="JDP30" s="72"/>
      <c r="JDQ30" s="72"/>
      <c r="JDR30" s="72"/>
      <c r="JDS30" s="72"/>
      <c r="JDT30" s="72"/>
      <c r="JDU30" s="82"/>
      <c r="JDV30" s="79"/>
      <c r="JDW30" s="85"/>
      <c r="JDX30" s="85"/>
      <c r="JDY30" s="85"/>
      <c r="JDZ30" s="85"/>
      <c r="JEA30" s="85"/>
      <c r="JEB30" s="85"/>
      <c r="JEC30" s="85"/>
      <c r="JED30" s="85"/>
      <c r="JEE30" s="72"/>
      <c r="JEF30" s="72"/>
      <c r="JEG30" s="72"/>
      <c r="JEH30" s="72"/>
      <c r="JEI30" s="72"/>
      <c r="JEJ30" s="82"/>
      <c r="JEK30" s="79"/>
      <c r="JEL30" s="85"/>
      <c r="JEM30" s="85"/>
      <c r="JEN30" s="85"/>
      <c r="JEO30" s="85"/>
      <c r="JEP30" s="85"/>
      <c r="JEQ30" s="85"/>
      <c r="JER30" s="85"/>
      <c r="JES30" s="85"/>
      <c r="JET30" s="72"/>
      <c r="JEU30" s="72"/>
      <c r="JEV30" s="72"/>
      <c r="JEW30" s="72"/>
      <c r="JEX30" s="72"/>
      <c r="JEY30" s="82"/>
      <c r="JEZ30" s="79"/>
      <c r="JFA30" s="85"/>
      <c r="JFB30" s="85"/>
      <c r="JFC30" s="85"/>
      <c r="JFD30" s="85"/>
      <c r="JFE30" s="85"/>
      <c r="JFF30" s="85"/>
      <c r="JFG30" s="85"/>
      <c r="JFH30" s="85"/>
      <c r="JFI30" s="72"/>
      <c r="JFJ30" s="72"/>
      <c r="JFK30" s="72"/>
      <c r="JFL30" s="72"/>
      <c r="JFM30" s="72"/>
      <c r="JFN30" s="82"/>
      <c r="JFO30" s="79"/>
      <c r="JFP30" s="85"/>
      <c r="JFQ30" s="85"/>
      <c r="JFR30" s="85"/>
      <c r="JFS30" s="85"/>
      <c r="JFT30" s="85"/>
      <c r="JFU30" s="85"/>
      <c r="JFV30" s="85"/>
      <c r="JFW30" s="85"/>
      <c r="JFX30" s="72"/>
      <c r="JFY30" s="72"/>
      <c r="JFZ30" s="72"/>
      <c r="JGA30" s="72"/>
      <c r="JGB30" s="72"/>
      <c r="JGC30" s="82"/>
      <c r="JGD30" s="79"/>
      <c r="JGE30" s="85"/>
      <c r="JGF30" s="85"/>
      <c r="JGG30" s="85"/>
      <c r="JGH30" s="85"/>
      <c r="JGI30" s="85"/>
      <c r="JGJ30" s="85"/>
      <c r="JGK30" s="85"/>
      <c r="JGL30" s="85"/>
      <c r="JGM30" s="72"/>
      <c r="JGN30" s="72"/>
      <c r="JGO30" s="72"/>
      <c r="JGP30" s="72"/>
      <c r="JGQ30" s="72"/>
      <c r="JGR30" s="82"/>
      <c r="JGS30" s="79"/>
      <c r="JGT30" s="85"/>
      <c r="JGU30" s="85"/>
      <c r="JGV30" s="85"/>
      <c r="JGW30" s="85"/>
      <c r="JGX30" s="85"/>
      <c r="JGY30" s="85"/>
      <c r="JGZ30" s="85"/>
      <c r="JHA30" s="85"/>
      <c r="JHB30" s="72"/>
      <c r="JHC30" s="72"/>
      <c r="JHD30" s="72"/>
      <c r="JHE30" s="72"/>
      <c r="JHF30" s="72"/>
      <c r="JHG30" s="82"/>
      <c r="JHH30" s="79"/>
      <c r="JHI30" s="85"/>
      <c r="JHJ30" s="85"/>
      <c r="JHK30" s="85"/>
      <c r="JHL30" s="85"/>
      <c r="JHM30" s="85"/>
      <c r="JHN30" s="85"/>
      <c r="JHO30" s="85"/>
      <c r="JHP30" s="85"/>
      <c r="JHQ30" s="72"/>
      <c r="JHR30" s="72"/>
      <c r="JHS30" s="72"/>
      <c r="JHT30" s="72"/>
      <c r="JHU30" s="72"/>
      <c r="JHV30" s="82"/>
      <c r="JHW30" s="79"/>
      <c r="JHX30" s="85"/>
      <c r="JHY30" s="85"/>
      <c r="JHZ30" s="85"/>
      <c r="JIA30" s="85"/>
      <c r="JIB30" s="85"/>
      <c r="JIC30" s="85"/>
      <c r="JID30" s="85"/>
      <c r="JIE30" s="85"/>
      <c r="JIF30" s="72"/>
      <c r="JIG30" s="72"/>
      <c r="JIH30" s="72"/>
      <c r="JII30" s="72"/>
      <c r="JIJ30" s="72"/>
      <c r="JIK30" s="82"/>
      <c r="JIL30" s="79"/>
      <c r="JIM30" s="85"/>
      <c r="JIN30" s="85"/>
      <c r="JIO30" s="85"/>
      <c r="JIP30" s="85"/>
      <c r="JIQ30" s="85"/>
      <c r="JIR30" s="85"/>
      <c r="JIS30" s="85"/>
      <c r="JIT30" s="85"/>
      <c r="JIU30" s="72"/>
      <c r="JIV30" s="72"/>
      <c r="JIW30" s="72"/>
      <c r="JIX30" s="72"/>
      <c r="JIY30" s="72"/>
      <c r="JIZ30" s="82"/>
      <c r="JJA30" s="79"/>
      <c r="JJB30" s="85"/>
      <c r="JJC30" s="85"/>
      <c r="JJD30" s="85"/>
      <c r="JJE30" s="85"/>
      <c r="JJF30" s="85"/>
      <c r="JJG30" s="85"/>
      <c r="JJH30" s="85"/>
      <c r="JJI30" s="85"/>
      <c r="JJJ30" s="72"/>
      <c r="JJK30" s="72"/>
      <c r="JJL30" s="72"/>
      <c r="JJM30" s="72"/>
      <c r="JJN30" s="72"/>
      <c r="JJO30" s="82"/>
      <c r="JJP30" s="79"/>
      <c r="JJQ30" s="85"/>
      <c r="JJR30" s="85"/>
      <c r="JJS30" s="85"/>
      <c r="JJT30" s="85"/>
      <c r="JJU30" s="85"/>
      <c r="JJV30" s="85"/>
      <c r="JJW30" s="85"/>
      <c r="JJX30" s="85"/>
      <c r="JJY30" s="72"/>
      <c r="JJZ30" s="72"/>
      <c r="JKA30" s="72"/>
      <c r="JKB30" s="72"/>
      <c r="JKC30" s="72"/>
      <c r="JKD30" s="82"/>
      <c r="JKE30" s="79"/>
      <c r="JKF30" s="85"/>
      <c r="JKG30" s="85"/>
      <c r="JKH30" s="85"/>
      <c r="JKI30" s="85"/>
      <c r="JKJ30" s="85"/>
      <c r="JKK30" s="85"/>
      <c r="JKL30" s="85"/>
      <c r="JKM30" s="85"/>
      <c r="JKN30" s="72"/>
      <c r="JKO30" s="72"/>
      <c r="JKP30" s="72"/>
      <c r="JKQ30" s="72"/>
      <c r="JKR30" s="72"/>
      <c r="JKS30" s="82"/>
      <c r="JKT30" s="79"/>
      <c r="JKU30" s="85"/>
      <c r="JKV30" s="85"/>
      <c r="JKW30" s="85"/>
      <c r="JKX30" s="85"/>
      <c r="JKY30" s="85"/>
      <c r="JKZ30" s="85"/>
      <c r="JLA30" s="85"/>
      <c r="JLB30" s="85"/>
      <c r="JLC30" s="72"/>
      <c r="JLD30" s="72"/>
      <c r="JLE30" s="72"/>
      <c r="JLF30" s="72"/>
      <c r="JLG30" s="72"/>
      <c r="JLH30" s="82"/>
      <c r="JLI30" s="79"/>
      <c r="JLJ30" s="85"/>
      <c r="JLK30" s="85"/>
      <c r="JLL30" s="85"/>
      <c r="JLM30" s="85"/>
      <c r="JLN30" s="85"/>
      <c r="JLO30" s="85"/>
      <c r="JLP30" s="85"/>
      <c r="JLQ30" s="85"/>
      <c r="JLR30" s="72"/>
      <c r="JLS30" s="72"/>
      <c r="JLT30" s="72"/>
      <c r="JLU30" s="72"/>
      <c r="JLV30" s="72"/>
      <c r="JLW30" s="82"/>
      <c r="JLX30" s="79"/>
      <c r="JLY30" s="85"/>
      <c r="JLZ30" s="85"/>
      <c r="JMA30" s="85"/>
      <c r="JMB30" s="85"/>
      <c r="JMC30" s="85"/>
      <c r="JMD30" s="85"/>
      <c r="JME30" s="85"/>
      <c r="JMF30" s="85"/>
      <c r="JMG30" s="72"/>
      <c r="JMH30" s="72"/>
      <c r="JMI30" s="72"/>
      <c r="JMJ30" s="72"/>
      <c r="JMK30" s="72"/>
      <c r="JML30" s="82"/>
      <c r="JMM30" s="79"/>
      <c r="JMN30" s="85"/>
      <c r="JMO30" s="85"/>
      <c r="JMP30" s="85"/>
      <c r="JMQ30" s="85"/>
      <c r="JMR30" s="85"/>
      <c r="JMS30" s="85"/>
      <c r="JMT30" s="85"/>
      <c r="JMU30" s="85"/>
      <c r="JMV30" s="72"/>
      <c r="JMW30" s="72"/>
      <c r="JMX30" s="72"/>
      <c r="JMY30" s="72"/>
      <c r="JMZ30" s="72"/>
      <c r="JNA30" s="82"/>
      <c r="JNB30" s="79"/>
      <c r="JNC30" s="85"/>
      <c r="JND30" s="85"/>
      <c r="JNE30" s="85"/>
      <c r="JNF30" s="85"/>
      <c r="JNG30" s="85"/>
      <c r="JNH30" s="85"/>
      <c r="JNI30" s="85"/>
      <c r="JNJ30" s="85"/>
      <c r="JNK30" s="72"/>
      <c r="JNL30" s="72"/>
      <c r="JNM30" s="72"/>
      <c r="JNN30" s="72"/>
      <c r="JNO30" s="72"/>
      <c r="JNP30" s="82"/>
      <c r="JNQ30" s="79"/>
      <c r="JNR30" s="85"/>
      <c r="JNS30" s="85"/>
      <c r="JNT30" s="85"/>
      <c r="JNU30" s="85"/>
      <c r="JNV30" s="85"/>
      <c r="JNW30" s="85"/>
      <c r="JNX30" s="85"/>
      <c r="JNY30" s="85"/>
      <c r="JNZ30" s="72"/>
      <c r="JOA30" s="72"/>
      <c r="JOB30" s="72"/>
      <c r="JOC30" s="72"/>
      <c r="JOD30" s="72"/>
      <c r="JOE30" s="82"/>
      <c r="JOF30" s="79"/>
      <c r="JOG30" s="85"/>
      <c r="JOH30" s="85"/>
      <c r="JOI30" s="85"/>
      <c r="JOJ30" s="85"/>
      <c r="JOK30" s="85"/>
      <c r="JOL30" s="85"/>
      <c r="JOM30" s="85"/>
      <c r="JON30" s="85"/>
      <c r="JOO30" s="72"/>
      <c r="JOP30" s="72"/>
      <c r="JOQ30" s="72"/>
      <c r="JOR30" s="72"/>
      <c r="JOS30" s="72"/>
      <c r="JOT30" s="82"/>
      <c r="JOU30" s="79"/>
      <c r="JOV30" s="85"/>
      <c r="JOW30" s="85"/>
      <c r="JOX30" s="85"/>
      <c r="JOY30" s="85"/>
      <c r="JOZ30" s="85"/>
      <c r="JPA30" s="85"/>
      <c r="JPB30" s="85"/>
      <c r="JPC30" s="85"/>
      <c r="JPD30" s="72"/>
      <c r="JPE30" s="72"/>
      <c r="JPF30" s="72"/>
      <c r="JPG30" s="72"/>
      <c r="JPH30" s="72"/>
      <c r="JPI30" s="82"/>
      <c r="JPJ30" s="79"/>
      <c r="JPK30" s="85"/>
      <c r="JPL30" s="85"/>
      <c r="JPM30" s="85"/>
      <c r="JPN30" s="85"/>
      <c r="JPO30" s="85"/>
      <c r="JPP30" s="85"/>
      <c r="JPQ30" s="85"/>
      <c r="JPR30" s="85"/>
      <c r="JPS30" s="72"/>
      <c r="JPT30" s="72"/>
      <c r="JPU30" s="72"/>
      <c r="JPV30" s="72"/>
      <c r="JPW30" s="72"/>
      <c r="JPX30" s="82"/>
      <c r="JPY30" s="79"/>
      <c r="JPZ30" s="85"/>
      <c r="JQA30" s="85"/>
      <c r="JQB30" s="85"/>
      <c r="JQC30" s="85"/>
      <c r="JQD30" s="85"/>
      <c r="JQE30" s="85"/>
      <c r="JQF30" s="85"/>
      <c r="JQG30" s="85"/>
      <c r="JQH30" s="72"/>
      <c r="JQI30" s="72"/>
      <c r="JQJ30" s="72"/>
      <c r="JQK30" s="72"/>
      <c r="JQL30" s="72"/>
      <c r="JQM30" s="82"/>
      <c r="JQN30" s="79"/>
      <c r="JQO30" s="85"/>
      <c r="JQP30" s="85"/>
      <c r="JQQ30" s="85"/>
      <c r="JQR30" s="85"/>
      <c r="JQS30" s="85"/>
      <c r="JQT30" s="85"/>
      <c r="JQU30" s="85"/>
      <c r="JQV30" s="85"/>
      <c r="JQW30" s="72"/>
      <c r="JQX30" s="72"/>
      <c r="JQY30" s="72"/>
      <c r="JQZ30" s="72"/>
      <c r="JRA30" s="72"/>
      <c r="JRB30" s="82"/>
      <c r="JRC30" s="79"/>
      <c r="JRD30" s="85"/>
      <c r="JRE30" s="85"/>
      <c r="JRF30" s="85"/>
      <c r="JRG30" s="85"/>
      <c r="JRH30" s="85"/>
      <c r="JRI30" s="85"/>
      <c r="JRJ30" s="85"/>
      <c r="JRK30" s="85"/>
      <c r="JRL30" s="72"/>
      <c r="JRM30" s="72"/>
      <c r="JRN30" s="72"/>
      <c r="JRO30" s="72"/>
      <c r="JRP30" s="72"/>
      <c r="JRQ30" s="82"/>
      <c r="JRR30" s="79"/>
      <c r="JRS30" s="85"/>
      <c r="JRT30" s="85"/>
      <c r="JRU30" s="85"/>
      <c r="JRV30" s="85"/>
      <c r="JRW30" s="85"/>
      <c r="JRX30" s="85"/>
      <c r="JRY30" s="85"/>
      <c r="JRZ30" s="85"/>
      <c r="JSA30" s="72"/>
      <c r="JSB30" s="72"/>
      <c r="JSC30" s="72"/>
      <c r="JSD30" s="72"/>
      <c r="JSE30" s="72"/>
      <c r="JSF30" s="82"/>
      <c r="JSG30" s="79"/>
      <c r="JSH30" s="85"/>
      <c r="JSI30" s="85"/>
      <c r="JSJ30" s="85"/>
      <c r="JSK30" s="85"/>
      <c r="JSL30" s="85"/>
      <c r="JSM30" s="85"/>
      <c r="JSN30" s="85"/>
      <c r="JSO30" s="85"/>
      <c r="JSP30" s="72"/>
      <c r="JSQ30" s="72"/>
      <c r="JSR30" s="72"/>
      <c r="JSS30" s="72"/>
      <c r="JST30" s="72"/>
      <c r="JSU30" s="82"/>
      <c r="JSV30" s="79"/>
      <c r="JSW30" s="85"/>
      <c r="JSX30" s="85"/>
      <c r="JSY30" s="85"/>
      <c r="JSZ30" s="85"/>
      <c r="JTA30" s="85"/>
      <c r="JTB30" s="85"/>
      <c r="JTC30" s="85"/>
      <c r="JTD30" s="85"/>
      <c r="JTE30" s="72"/>
      <c r="JTF30" s="72"/>
      <c r="JTG30" s="72"/>
      <c r="JTH30" s="72"/>
      <c r="JTI30" s="72"/>
      <c r="JTJ30" s="82"/>
      <c r="JTK30" s="79"/>
      <c r="JTL30" s="85"/>
      <c r="JTM30" s="85"/>
      <c r="JTN30" s="85"/>
      <c r="JTO30" s="85"/>
      <c r="JTP30" s="85"/>
      <c r="JTQ30" s="85"/>
      <c r="JTR30" s="85"/>
      <c r="JTS30" s="85"/>
      <c r="JTT30" s="72"/>
      <c r="JTU30" s="72"/>
      <c r="JTV30" s="72"/>
      <c r="JTW30" s="72"/>
      <c r="JTX30" s="72"/>
      <c r="JTY30" s="82"/>
      <c r="JTZ30" s="79"/>
      <c r="JUA30" s="85"/>
      <c r="JUB30" s="85"/>
      <c r="JUC30" s="85"/>
      <c r="JUD30" s="85"/>
      <c r="JUE30" s="85"/>
      <c r="JUF30" s="85"/>
      <c r="JUG30" s="85"/>
      <c r="JUH30" s="85"/>
      <c r="JUI30" s="72"/>
      <c r="JUJ30" s="72"/>
      <c r="JUK30" s="72"/>
      <c r="JUL30" s="72"/>
      <c r="JUM30" s="72"/>
      <c r="JUN30" s="82"/>
      <c r="JUO30" s="79"/>
      <c r="JUP30" s="85"/>
      <c r="JUQ30" s="85"/>
      <c r="JUR30" s="85"/>
      <c r="JUS30" s="85"/>
      <c r="JUT30" s="85"/>
      <c r="JUU30" s="85"/>
      <c r="JUV30" s="85"/>
      <c r="JUW30" s="85"/>
      <c r="JUX30" s="72"/>
      <c r="JUY30" s="72"/>
      <c r="JUZ30" s="72"/>
      <c r="JVA30" s="72"/>
      <c r="JVB30" s="72"/>
      <c r="JVC30" s="82"/>
      <c r="JVD30" s="79"/>
      <c r="JVE30" s="85"/>
      <c r="JVF30" s="85"/>
      <c r="JVG30" s="85"/>
      <c r="JVH30" s="85"/>
      <c r="JVI30" s="85"/>
      <c r="JVJ30" s="85"/>
      <c r="JVK30" s="85"/>
      <c r="JVL30" s="85"/>
      <c r="JVM30" s="72"/>
      <c r="JVN30" s="72"/>
      <c r="JVO30" s="72"/>
      <c r="JVP30" s="72"/>
      <c r="JVQ30" s="72"/>
      <c r="JVR30" s="82"/>
      <c r="JVS30" s="79"/>
      <c r="JVT30" s="85"/>
      <c r="JVU30" s="85"/>
      <c r="JVV30" s="85"/>
      <c r="JVW30" s="85"/>
      <c r="JVX30" s="85"/>
      <c r="JVY30" s="85"/>
      <c r="JVZ30" s="85"/>
      <c r="JWA30" s="85"/>
      <c r="JWB30" s="72"/>
      <c r="JWC30" s="72"/>
      <c r="JWD30" s="72"/>
      <c r="JWE30" s="72"/>
      <c r="JWF30" s="72"/>
      <c r="JWG30" s="82"/>
      <c r="JWH30" s="79"/>
      <c r="JWI30" s="85"/>
      <c r="JWJ30" s="85"/>
      <c r="JWK30" s="85"/>
      <c r="JWL30" s="85"/>
      <c r="JWM30" s="85"/>
      <c r="JWN30" s="85"/>
      <c r="JWO30" s="85"/>
      <c r="JWP30" s="85"/>
      <c r="JWQ30" s="72"/>
      <c r="JWR30" s="72"/>
      <c r="JWS30" s="72"/>
      <c r="JWT30" s="72"/>
      <c r="JWU30" s="72"/>
      <c r="JWV30" s="82"/>
      <c r="JWW30" s="79"/>
      <c r="JWX30" s="85"/>
      <c r="JWY30" s="85"/>
      <c r="JWZ30" s="85"/>
      <c r="JXA30" s="85"/>
      <c r="JXB30" s="85"/>
      <c r="JXC30" s="85"/>
      <c r="JXD30" s="85"/>
      <c r="JXE30" s="85"/>
      <c r="JXF30" s="72"/>
      <c r="JXG30" s="72"/>
      <c r="JXH30" s="72"/>
      <c r="JXI30" s="72"/>
      <c r="JXJ30" s="72"/>
      <c r="JXK30" s="82"/>
      <c r="JXL30" s="79"/>
      <c r="JXM30" s="85"/>
      <c r="JXN30" s="85"/>
      <c r="JXO30" s="85"/>
      <c r="JXP30" s="85"/>
      <c r="JXQ30" s="85"/>
      <c r="JXR30" s="85"/>
      <c r="JXS30" s="85"/>
      <c r="JXT30" s="85"/>
      <c r="JXU30" s="72"/>
      <c r="JXV30" s="72"/>
      <c r="JXW30" s="72"/>
      <c r="JXX30" s="72"/>
      <c r="JXY30" s="72"/>
      <c r="JXZ30" s="82"/>
      <c r="JYA30" s="79"/>
      <c r="JYB30" s="85"/>
      <c r="JYC30" s="85"/>
      <c r="JYD30" s="85"/>
      <c r="JYE30" s="85"/>
      <c r="JYF30" s="85"/>
      <c r="JYG30" s="85"/>
      <c r="JYH30" s="85"/>
      <c r="JYI30" s="85"/>
      <c r="JYJ30" s="72"/>
      <c r="JYK30" s="72"/>
      <c r="JYL30" s="72"/>
      <c r="JYM30" s="72"/>
      <c r="JYN30" s="72"/>
      <c r="JYO30" s="82"/>
      <c r="JYP30" s="79"/>
      <c r="JYQ30" s="85"/>
      <c r="JYR30" s="85"/>
      <c r="JYS30" s="85"/>
      <c r="JYT30" s="85"/>
      <c r="JYU30" s="85"/>
      <c r="JYV30" s="85"/>
      <c r="JYW30" s="85"/>
      <c r="JYX30" s="85"/>
      <c r="JYY30" s="72"/>
      <c r="JYZ30" s="72"/>
      <c r="JZA30" s="72"/>
      <c r="JZB30" s="72"/>
      <c r="JZC30" s="72"/>
      <c r="JZD30" s="82"/>
      <c r="JZE30" s="79"/>
      <c r="JZF30" s="85"/>
      <c r="JZG30" s="85"/>
      <c r="JZH30" s="85"/>
      <c r="JZI30" s="85"/>
      <c r="JZJ30" s="85"/>
      <c r="JZK30" s="85"/>
      <c r="JZL30" s="85"/>
      <c r="JZM30" s="85"/>
      <c r="JZN30" s="72"/>
      <c r="JZO30" s="72"/>
      <c r="JZP30" s="72"/>
      <c r="JZQ30" s="72"/>
      <c r="JZR30" s="72"/>
      <c r="JZS30" s="82"/>
      <c r="JZT30" s="79"/>
      <c r="JZU30" s="85"/>
      <c r="JZV30" s="85"/>
      <c r="JZW30" s="85"/>
      <c r="JZX30" s="85"/>
      <c r="JZY30" s="85"/>
      <c r="JZZ30" s="85"/>
      <c r="KAA30" s="85"/>
      <c r="KAB30" s="85"/>
      <c r="KAC30" s="72"/>
      <c r="KAD30" s="72"/>
      <c r="KAE30" s="72"/>
      <c r="KAF30" s="72"/>
      <c r="KAG30" s="72"/>
      <c r="KAH30" s="82"/>
      <c r="KAI30" s="79"/>
      <c r="KAJ30" s="85"/>
      <c r="KAK30" s="85"/>
      <c r="KAL30" s="85"/>
      <c r="KAM30" s="85"/>
      <c r="KAN30" s="85"/>
      <c r="KAO30" s="85"/>
      <c r="KAP30" s="85"/>
      <c r="KAQ30" s="85"/>
      <c r="KAR30" s="72"/>
      <c r="KAS30" s="72"/>
      <c r="KAT30" s="72"/>
      <c r="KAU30" s="72"/>
      <c r="KAV30" s="72"/>
      <c r="KAW30" s="82"/>
      <c r="KAX30" s="79"/>
      <c r="KAY30" s="85"/>
      <c r="KAZ30" s="85"/>
      <c r="KBA30" s="85"/>
      <c r="KBB30" s="85"/>
      <c r="KBC30" s="85"/>
      <c r="KBD30" s="85"/>
      <c r="KBE30" s="85"/>
      <c r="KBF30" s="85"/>
      <c r="KBG30" s="72"/>
      <c r="KBH30" s="72"/>
      <c r="KBI30" s="72"/>
      <c r="KBJ30" s="72"/>
      <c r="KBK30" s="72"/>
      <c r="KBL30" s="82"/>
      <c r="KBM30" s="79"/>
      <c r="KBN30" s="85"/>
      <c r="KBO30" s="85"/>
      <c r="KBP30" s="85"/>
      <c r="KBQ30" s="85"/>
      <c r="KBR30" s="85"/>
      <c r="KBS30" s="85"/>
      <c r="KBT30" s="85"/>
      <c r="KBU30" s="85"/>
      <c r="KBV30" s="72"/>
      <c r="KBW30" s="72"/>
      <c r="KBX30" s="72"/>
      <c r="KBY30" s="72"/>
      <c r="KBZ30" s="72"/>
      <c r="KCA30" s="82"/>
      <c r="KCB30" s="79"/>
      <c r="KCC30" s="85"/>
      <c r="KCD30" s="85"/>
      <c r="KCE30" s="85"/>
      <c r="KCF30" s="85"/>
      <c r="KCG30" s="85"/>
      <c r="KCH30" s="85"/>
      <c r="KCI30" s="85"/>
      <c r="KCJ30" s="85"/>
      <c r="KCK30" s="72"/>
      <c r="KCL30" s="72"/>
      <c r="KCM30" s="72"/>
      <c r="KCN30" s="72"/>
      <c r="KCO30" s="72"/>
      <c r="KCP30" s="82"/>
      <c r="KCQ30" s="79"/>
      <c r="KCR30" s="85"/>
      <c r="KCS30" s="85"/>
      <c r="KCT30" s="85"/>
      <c r="KCU30" s="85"/>
      <c r="KCV30" s="85"/>
      <c r="KCW30" s="85"/>
      <c r="KCX30" s="85"/>
      <c r="KCY30" s="85"/>
      <c r="KCZ30" s="72"/>
      <c r="KDA30" s="72"/>
      <c r="KDB30" s="72"/>
      <c r="KDC30" s="72"/>
      <c r="KDD30" s="72"/>
      <c r="KDE30" s="82"/>
      <c r="KDF30" s="79"/>
      <c r="KDG30" s="85"/>
      <c r="KDH30" s="85"/>
      <c r="KDI30" s="85"/>
      <c r="KDJ30" s="85"/>
      <c r="KDK30" s="85"/>
      <c r="KDL30" s="85"/>
      <c r="KDM30" s="85"/>
      <c r="KDN30" s="85"/>
      <c r="KDO30" s="72"/>
      <c r="KDP30" s="72"/>
      <c r="KDQ30" s="72"/>
      <c r="KDR30" s="72"/>
      <c r="KDS30" s="72"/>
      <c r="KDT30" s="82"/>
      <c r="KDU30" s="79"/>
      <c r="KDV30" s="85"/>
      <c r="KDW30" s="85"/>
      <c r="KDX30" s="85"/>
      <c r="KDY30" s="85"/>
      <c r="KDZ30" s="85"/>
      <c r="KEA30" s="85"/>
      <c r="KEB30" s="85"/>
      <c r="KEC30" s="85"/>
      <c r="KED30" s="72"/>
      <c r="KEE30" s="72"/>
      <c r="KEF30" s="72"/>
      <c r="KEG30" s="72"/>
      <c r="KEH30" s="72"/>
      <c r="KEI30" s="82"/>
      <c r="KEJ30" s="79"/>
      <c r="KEK30" s="85"/>
      <c r="KEL30" s="85"/>
      <c r="KEM30" s="85"/>
      <c r="KEN30" s="85"/>
      <c r="KEO30" s="85"/>
      <c r="KEP30" s="85"/>
      <c r="KEQ30" s="85"/>
      <c r="KER30" s="85"/>
      <c r="KES30" s="72"/>
      <c r="KET30" s="72"/>
      <c r="KEU30" s="72"/>
      <c r="KEV30" s="72"/>
      <c r="KEW30" s="72"/>
      <c r="KEX30" s="82"/>
      <c r="KEY30" s="79"/>
      <c r="KEZ30" s="85"/>
      <c r="KFA30" s="85"/>
      <c r="KFB30" s="85"/>
      <c r="KFC30" s="85"/>
      <c r="KFD30" s="85"/>
      <c r="KFE30" s="85"/>
      <c r="KFF30" s="85"/>
      <c r="KFG30" s="85"/>
      <c r="KFH30" s="72"/>
      <c r="KFI30" s="72"/>
      <c r="KFJ30" s="72"/>
      <c r="KFK30" s="72"/>
      <c r="KFL30" s="72"/>
      <c r="KFM30" s="82"/>
      <c r="KFN30" s="79"/>
      <c r="KFO30" s="85"/>
      <c r="KFP30" s="85"/>
      <c r="KFQ30" s="85"/>
      <c r="KFR30" s="85"/>
      <c r="KFS30" s="85"/>
      <c r="KFT30" s="85"/>
      <c r="KFU30" s="85"/>
      <c r="KFV30" s="85"/>
      <c r="KFW30" s="72"/>
      <c r="KFX30" s="72"/>
      <c r="KFY30" s="72"/>
      <c r="KFZ30" s="72"/>
      <c r="KGA30" s="72"/>
      <c r="KGB30" s="82"/>
      <c r="KGC30" s="79"/>
      <c r="KGD30" s="85"/>
      <c r="KGE30" s="85"/>
      <c r="KGF30" s="85"/>
      <c r="KGG30" s="85"/>
      <c r="KGH30" s="85"/>
      <c r="KGI30" s="85"/>
      <c r="KGJ30" s="85"/>
      <c r="KGK30" s="85"/>
      <c r="KGL30" s="72"/>
      <c r="KGM30" s="72"/>
      <c r="KGN30" s="72"/>
      <c r="KGO30" s="72"/>
      <c r="KGP30" s="72"/>
      <c r="KGQ30" s="82"/>
      <c r="KGR30" s="79"/>
      <c r="KGS30" s="85"/>
      <c r="KGT30" s="85"/>
      <c r="KGU30" s="85"/>
      <c r="KGV30" s="85"/>
      <c r="KGW30" s="85"/>
      <c r="KGX30" s="85"/>
      <c r="KGY30" s="85"/>
      <c r="KGZ30" s="85"/>
      <c r="KHA30" s="72"/>
      <c r="KHB30" s="72"/>
      <c r="KHC30" s="72"/>
      <c r="KHD30" s="72"/>
      <c r="KHE30" s="72"/>
      <c r="KHF30" s="82"/>
      <c r="KHG30" s="79"/>
      <c r="KHH30" s="85"/>
      <c r="KHI30" s="85"/>
      <c r="KHJ30" s="85"/>
      <c r="KHK30" s="85"/>
      <c r="KHL30" s="85"/>
      <c r="KHM30" s="85"/>
      <c r="KHN30" s="85"/>
      <c r="KHO30" s="85"/>
      <c r="KHP30" s="72"/>
      <c r="KHQ30" s="72"/>
      <c r="KHR30" s="72"/>
      <c r="KHS30" s="72"/>
      <c r="KHT30" s="72"/>
      <c r="KHU30" s="82"/>
      <c r="KHV30" s="79"/>
      <c r="KHW30" s="85"/>
      <c r="KHX30" s="85"/>
      <c r="KHY30" s="85"/>
      <c r="KHZ30" s="85"/>
      <c r="KIA30" s="85"/>
      <c r="KIB30" s="85"/>
      <c r="KIC30" s="85"/>
      <c r="KID30" s="85"/>
      <c r="KIE30" s="72"/>
      <c r="KIF30" s="72"/>
      <c r="KIG30" s="72"/>
      <c r="KIH30" s="72"/>
      <c r="KII30" s="72"/>
      <c r="KIJ30" s="82"/>
      <c r="KIK30" s="79"/>
      <c r="KIL30" s="85"/>
      <c r="KIM30" s="85"/>
      <c r="KIN30" s="85"/>
      <c r="KIO30" s="85"/>
      <c r="KIP30" s="85"/>
      <c r="KIQ30" s="85"/>
      <c r="KIR30" s="85"/>
      <c r="KIS30" s="85"/>
      <c r="KIT30" s="72"/>
      <c r="KIU30" s="72"/>
      <c r="KIV30" s="72"/>
      <c r="KIW30" s="72"/>
      <c r="KIX30" s="72"/>
      <c r="KIY30" s="82"/>
      <c r="KIZ30" s="79"/>
      <c r="KJA30" s="85"/>
      <c r="KJB30" s="85"/>
      <c r="KJC30" s="85"/>
      <c r="KJD30" s="85"/>
      <c r="KJE30" s="85"/>
      <c r="KJF30" s="85"/>
      <c r="KJG30" s="85"/>
      <c r="KJH30" s="85"/>
      <c r="KJI30" s="72"/>
      <c r="KJJ30" s="72"/>
      <c r="KJK30" s="72"/>
      <c r="KJL30" s="72"/>
      <c r="KJM30" s="72"/>
      <c r="KJN30" s="82"/>
      <c r="KJO30" s="79"/>
      <c r="KJP30" s="85"/>
      <c r="KJQ30" s="85"/>
      <c r="KJR30" s="85"/>
      <c r="KJS30" s="85"/>
      <c r="KJT30" s="85"/>
      <c r="KJU30" s="85"/>
      <c r="KJV30" s="85"/>
      <c r="KJW30" s="85"/>
      <c r="KJX30" s="72"/>
      <c r="KJY30" s="72"/>
      <c r="KJZ30" s="72"/>
      <c r="KKA30" s="72"/>
      <c r="KKB30" s="72"/>
      <c r="KKC30" s="82"/>
      <c r="KKD30" s="79"/>
      <c r="KKE30" s="85"/>
      <c r="KKF30" s="85"/>
      <c r="KKG30" s="85"/>
      <c r="KKH30" s="85"/>
      <c r="KKI30" s="85"/>
      <c r="KKJ30" s="85"/>
      <c r="KKK30" s="85"/>
      <c r="KKL30" s="85"/>
      <c r="KKM30" s="72"/>
      <c r="KKN30" s="72"/>
      <c r="KKO30" s="72"/>
      <c r="KKP30" s="72"/>
      <c r="KKQ30" s="72"/>
      <c r="KKR30" s="82"/>
      <c r="KKS30" s="79"/>
      <c r="KKT30" s="85"/>
      <c r="KKU30" s="85"/>
      <c r="KKV30" s="85"/>
      <c r="KKW30" s="85"/>
      <c r="KKX30" s="85"/>
      <c r="KKY30" s="85"/>
      <c r="KKZ30" s="85"/>
      <c r="KLA30" s="85"/>
      <c r="KLB30" s="72"/>
      <c r="KLC30" s="72"/>
      <c r="KLD30" s="72"/>
      <c r="KLE30" s="72"/>
      <c r="KLF30" s="72"/>
      <c r="KLG30" s="82"/>
      <c r="KLH30" s="79"/>
      <c r="KLI30" s="85"/>
      <c r="KLJ30" s="85"/>
      <c r="KLK30" s="85"/>
      <c r="KLL30" s="85"/>
      <c r="KLM30" s="85"/>
      <c r="KLN30" s="85"/>
      <c r="KLO30" s="85"/>
      <c r="KLP30" s="85"/>
      <c r="KLQ30" s="72"/>
      <c r="KLR30" s="72"/>
      <c r="KLS30" s="72"/>
      <c r="KLT30" s="72"/>
      <c r="KLU30" s="72"/>
      <c r="KLV30" s="82"/>
      <c r="KLW30" s="79"/>
      <c r="KLX30" s="85"/>
      <c r="KLY30" s="85"/>
      <c r="KLZ30" s="85"/>
      <c r="KMA30" s="85"/>
      <c r="KMB30" s="85"/>
      <c r="KMC30" s="85"/>
      <c r="KMD30" s="85"/>
      <c r="KME30" s="85"/>
      <c r="KMF30" s="72"/>
      <c r="KMG30" s="72"/>
      <c r="KMH30" s="72"/>
      <c r="KMI30" s="72"/>
      <c r="KMJ30" s="72"/>
      <c r="KMK30" s="82"/>
      <c r="KML30" s="79"/>
      <c r="KMM30" s="85"/>
      <c r="KMN30" s="85"/>
      <c r="KMO30" s="85"/>
      <c r="KMP30" s="85"/>
      <c r="KMQ30" s="85"/>
      <c r="KMR30" s="85"/>
      <c r="KMS30" s="85"/>
      <c r="KMT30" s="85"/>
      <c r="KMU30" s="72"/>
      <c r="KMV30" s="72"/>
      <c r="KMW30" s="72"/>
      <c r="KMX30" s="72"/>
      <c r="KMY30" s="72"/>
      <c r="KMZ30" s="82"/>
      <c r="KNA30" s="79"/>
      <c r="KNB30" s="85"/>
      <c r="KNC30" s="85"/>
      <c r="KND30" s="85"/>
      <c r="KNE30" s="85"/>
      <c r="KNF30" s="85"/>
      <c r="KNG30" s="85"/>
      <c r="KNH30" s="85"/>
      <c r="KNI30" s="85"/>
      <c r="KNJ30" s="72"/>
      <c r="KNK30" s="72"/>
      <c r="KNL30" s="72"/>
      <c r="KNM30" s="72"/>
      <c r="KNN30" s="72"/>
      <c r="KNO30" s="82"/>
      <c r="KNP30" s="79"/>
      <c r="KNQ30" s="85"/>
      <c r="KNR30" s="85"/>
      <c r="KNS30" s="85"/>
      <c r="KNT30" s="85"/>
      <c r="KNU30" s="85"/>
      <c r="KNV30" s="85"/>
      <c r="KNW30" s="85"/>
      <c r="KNX30" s="85"/>
      <c r="KNY30" s="72"/>
      <c r="KNZ30" s="72"/>
      <c r="KOA30" s="72"/>
      <c r="KOB30" s="72"/>
      <c r="KOC30" s="72"/>
      <c r="KOD30" s="82"/>
      <c r="KOE30" s="79"/>
      <c r="KOF30" s="85"/>
      <c r="KOG30" s="85"/>
      <c r="KOH30" s="85"/>
      <c r="KOI30" s="85"/>
      <c r="KOJ30" s="85"/>
      <c r="KOK30" s="85"/>
      <c r="KOL30" s="85"/>
      <c r="KOM30" s="85"/>
      <c r="KON30" s="72"/>
      <c r="KOO30" s="72"/>
      <c r="KOP30" s="72"/>
      <c r="KOQ30" s="72"/>
      <c r="KOR30" s="72"/>
      <c r="KOS30" s="82"/>
      <c r="KOT30" s="79"/>
      <c r="KOU30" s="85"/>
      <c r="KOV30" s="85"/>
      <c r="KOW30" s="85"/>
      <c r="KOX30" s="85"/>
      <c r="KOY30" s="85"/>
      <c r="KOZ30" s="85"/>
      <c r="KPA30" s="85"/>
      <c r="KPB30" s="85"/>
      <c r="KPC30" s="72"/>
      <c r="KPD30" s="72"/>
      <c r="KPE30" s="72"/>
      <c r="KPF30" s="72"/>
      <c r="KPG30" s="72"/>
      <c r="KPH30" s="82"/>
      <c r="KPI30" s="79"/>
      <c r="KPJ30" s="85"/>
      <c r="KPK30" s="85"/>
      <c r="KPL30" s="85"/>
      <c r="KPM30" s="85"/>
      <c r="KPN30" s="85"/>
      <c r="KPO30" s="85"/>
      <c r="KPP30" s="85"/>
      <c r="KPQ30" s="85"/>
      <c r="KPR30" s="72"/>
      <c r="KPS30" s="72"/>
      <c r="KPT30" s="72"/>
      <c r="KPU30" s="72"/>
      <c r="KPV30" s="72"/>
      <c r="KPW30" s="82"/>
      <c r="KPX30" s="79"/>
      <c r="KPY30" s="85"/>
      <c r="KPZ30" s="85"/>
      <c r="KQA30" s="85"/>
      <c r="KQB30" s="85"/>
      <c r="KQC30" s="85"/>
      <c r="KQD30" s="85"/>
      <c r="KQE30" s="85"/>
      <c r="KQF30" s="85"/>
      <c r="KQG30" s="72"/>
      <c r="KQH30" s="72"/>
      <c r="KQI30" s="72"/>
      <c r="KQJ30" s="72"/>
      <c r="KQK30" s="72"/>
      <c r="KQL30" s="82"/>
      <c r="KQM30" s="79"/>
      <c r="KQN30" s="85"/>
      <c r="KQO30" s="85"/>
      <c r="KQP30" s="85"/>
      <c r="KQQ30" s="85"/>
      <c r="KQR30" s="85"/>
      <c r="KQS30" s="85"/>
      <c r="KQT30" s="85"/>
      <c r="KQU30" s="85"/>
      <c r="KQV30" s="72"/>
      <c r="KQW30" s="72"/>
      <c r="KQX30" s="72"/>
      <c r="KQY30" s="72"/>
      <c r="KQZ30" s="72"/>
      <c r="KRA30" s="82"/>
      <c r="KRB30" s="79"/>
      <c r="KRC30" s="85"/>
      <c r="KRD30" s="85"/>
      <c r="KRE30" s="85"/>
      <c r="KRF30" s="85"/>
      <c r="KRG30" s="85"/>
      <c r="KRH30" s="85"/>
      <c r="KRI30" s="85"/>
      <c r="KRJ30" s="85"/>
      <c r="KRK30" s="72"/>
      <c r="KRL30" s="72"/>
      <c r="KRM30" s="72"/>
      <c r="KRN30" s="72"/>
      <c r="KRO30" s="72"/>
      <c r="KRP30" s="82"/>
      <c r="KRQ30" s="79"/>
      <c r="KRR30" s="85"/>
      <c r="KRS30" s="85"/>
      <c r="KRT30" s="85"/>
      <c r="KRU30" s="85"/>
      <c r="KRV30" s="85"/>
      <c r="KRW30" s="85"/>
      <c r="KRX30" s="85"/>
      <c r="KRY30" s="85"/>
      <c r="KRZ30" s="72"/>
      <c r="KSA30" s="72"/>
      <c r="KSB30" s="72"/>
      <c r="KSC30" s="72"/>
      <c r="KSD30" s="72"/>
      <c r="KSE30" s="82"/>
      <c r="KSF30" s="79"/>
      <c r="KSG30" s="85"/>
      <c r="KSH30" s="85"/>
      <c r="KSI30" s="85"/>
      <c r="KSJ30" s="85"/>
      <c r="KSK30" s="85"/>
      <c r="KSL30" s="85"/>
      <c r="KSM30" s="85"/>
      <c r="KSN30" s="85"/>
      <c r="KSO30" s="72"/>
      <c r="KSP30" s="72"/>
      <c r="KSQ30" s="72"/>
      <c r="KSR30" s="72"/>
      <c r="KSS30" s="72"/>
      <c r="KST30" s="82"/>
      <c r="KSU30" s="79"/>
      <c r="KSV30" s="85"/>
      <c r="KSW30" s="85"/>
      <c r="KSX30" s="85"/>
      <c r="KSY30" s="85"/>
      <c r="KSZ30" s="85"/>
      <c r="KTA30" s="85"/>
      <c r="KTB30" s="85"/>
      <c r="KTC30" s="85"/>
      <c r="KTD30" s="72"/>
      <c r="KTE30" s="72"/>
      <c r="KTF30" s="72"/>
      <c r="KTG30" s="72"/>
      <c r="KTH30" s="72"/>
      <c r="KTI30" s="82"/>
      <c r="KTJ30" s="79"/>
      <c r="KTK30" s="85"/>
      <c r="KTL30" s="85"/>
      <c r="KTM30" s="85"/>
      <c r="KTN30" s="85"/>
      <c r="KTO30" s="85"/>
      <c r="KTP30" s="85"/>
      <c r="KTQ30" s="85"/>
      <c r="KTR30" s="85"/>
      <c r="KTS30" s="72"/>
      <c r="KTT30" s="72"/>
      <c r="KTU30" s="72"/>
      <c r="KTV30" s="72"/>
      <c r="KTW30" s="72"/>
      <c r="KTX30" s="82"/>
      <c r="KTY30" s="79"/>
      <c r="KTZ30" s="85"/>
      <c r="KUA30" s="85"/>
      <c r="KUB30" s="85"/>
      <c r="KUC30" s="85"/>
      <c r="KUD30" s="85"/>
      <c r="KUE30" s="85"/>
      <c r="KUF30" s="85"/>
      <c r="KUG30" s="85"/>
      <c r="KUH30" s="72"/>
      <c r="KUI30" s="72"/>
      <c r="KUJ30" s="72"/>
      <c r="KUK30" s="72"/>
      <c r="KUL30" s="72"/>
      <c r="KUM30" s="82"/>
      <c r="KUN30" s="79"/>
      <c r="KUO30" s="85"/>
      <c r="KUP30" s="85"/>
      <c r="KUQ30" s="85"/>
      <c r="KUR30" s="85"/>
      <c r="KUS30" s="85"/>
      <c r="KUT30" s="85"/>
      <c r="KUU30" s="85"/>
      <c r="KUV30" s="85"/>
      <c r="KUW30" s="72"/>
      <c r="KUX30" s="72"/>
      <c r="KUY30" s="72"/>
      <c r="KUZ30" s="72"/>
      <c r="KVA30" s="72"/>
      <c r="KVB30" s="82"/>
      <c r="KVC30" s="79"/>
      <c r="KVD30" s="85"/>
      <c r="KVE30" s="85"/>
      <c r="KVF30" s="85"/>
      <c r="KVG30" s="85"/>
      <c r="KVH30" s="85"/>
      <c r="KVI30" s="85"/>
      <c r="KVJ30" s="85"/>
      <c r="KVK30" s="85"/>
      <c r="KVL30" s="72"/>
      <c r="KVM30" s="72"/>
      <c r="KVN30" s="72"/>
      <c r="KVO30" s="72"/>
      <c r="KVP30" s="72"/>
      <c r="KVQ30" s="82"/>
      <c r="KVR30" s="79"/>
      <c r="KVS30" s="85"/>
      <c r="KVT30" s="85"/>
      <c r="KVU30" s="85"/>
      <c r="KVV30" s="85"/>
      <c r="KVW30" s="85"/>
      <c r="KVX30" s="85"/>
      <c r="KVY30" s="85"/>
      <c r="KVZ30" s="85"/>
      <c r="KWA30" s="72"/>
      <c r="KWB30" s="72"/>
      <c r="KWC30" s="72"/>
      <c r="KWD30" s="72"/>
      <c r="KWE30" s="72"/>
      <c r="KWF30" s="82"/>
      <c r="KWG30" s="79"/>
      <c r="KWH30" s="85"/>
      <c r="KWI30" s="85"/>
      <c r="KWJ30" s="85"/>
      <c r="KWK30" s="85"/>
      <c r="KWL30" s="85"/>
      <c r="KWM30" s="85"/>
      <c r="KWN30" s="85"/>
      <c r="KWO30" s="85"/>
      <c r="KWP30" s="72"/>
      <c r="KWQ30" s="72"/>
      <c r="KWR30" s="72"/>
      <c r="KWS30" s="72"/>
      <c r="KWT30" s="72"/>
      <c r="KWU30" s="82"/>
      <c r="KWV30" s="79"/>
      <c r="KWW30" s="85"/>
      <c r="KWX30" s="85"/>
      <c r="KWY30" s="85"/>
      <c r="KWZ30" s="85"/>
      <c r="KXA30" s="85"/>
      <c r="KXB30" s="85"/>
      <c r="KXC30" s="85"/>
      <c r="KXD30" s="85"/>
      <c r="KXE30" s="72"/>
      <c r="KXF30" s="72"/>
      <c r="KXG30" s="72"/>
      <c r="KXH30" s="72"/>
      <c r="KXI30" s="72"/>
      <c r="KXJ30" s="82"/>
      <c r="KXK30" s="79"/>
      <c r="KXL30" s="85"/>
      <c r="KXM30" s="85"/>
      <c r="KXN30" s="85"/>
      <c r="KXO30" s="85"/>
      <c r="KXP30" s="85"/>
      <c r="KXQ30" s="85"/>
      <c r="KXR30" s="85"/>
      <c r="KXS30" s="85"/>
      <c r="KXT30" s="72"/>
      <c r="KXU30" s="72"/>
      <c r="KXV30" s="72"/>
      <c r="KXW30" s="72"/>
      <c r="KXX30" s="72"/>
      <c r="KXY30" s="82"/>
      <c r="KXZ30" s="79"/>
      <c r="KYA30" s="85"/>
      <c r="KYB30" s="85"/>
      <c r="KYC30" s="85"/>
      <c r="KYD30" s="85"/>
      <c r="KYE30" s="85"/>
      <c r="KYF30" s="85"/>
      <c r="KYG30" s="85"/>
      <c r="KYH30" s="85"/>
      <c r="KYI30" s="72"/>
      <c r="KYJ30" s="72"/>
      <c r="KYK30" s="72"/>
      <c r="KYL30" s="72"/>
      <c r="KYM30" s="72"/>
      <c r="KYN30" s="82"/>
      <c r="KYO30" s="79"/>
      <c r="KYP30" s="85"/>
      <c r="KYQ30" s="85"/>
      <c r="KYR30" s="85"/>
      <c r="KYS30" s="85"/>
      <c r="KYT30" s="85"/>
      <c r="KYU30" s="85"/>
      <c r="KYV30" s="85"/>
      <c r="KYW30" s="85"/>
      <c r="KYX30" s="72"/>
      <c r="KYY30" s="72"/>
      <c r="KYZ30" s="72"/>
      <c r="KZA30" s="72"/>
      <c r="KZB30" s="72"/>
      <c r="KZC30" s="82"/>
      <c r="KZD30" s="79"/>
      <c r="KZE30" s="85"/>
      <c r="KZF30" s="85"/>
      <c r="KZG30" s="85"/>
      <c r="KZH30" s="85"/>
      <c r="KZI30" s="85"/>
      <c r="KZJ30" s="85"/>
      <c r="KZK30" s="85"/>
      <c r="KZL30" s="85"/>
      <c r="KZM30" s="72"/>
      <c r="KZN30" s="72"/>
      <c r="KZO30" s="72"/>
      <c r="KZP30" s="72"/>
      <c r="KZQ30" s="72"/>
      <c r="KZR30" s="82"/>
      <c r="KZS30" s="79"/>
      <c r="KZT30" s="85"/>
      <c r="KZU30" s="85"/>
      <c r="KZV30" s="85"/>
      <c r="KZW30" s="85"/>
      <c r="KZX30" s="85"/>
      <c r="KZY30" s="85"/>
      <c r="KZZ30" s="85"/>
      <c r="LAA30" s="85"/>
      <c r="LAB30" s="72"/>
      <c r="LAC30" s="72"/>
      <c r="LAD30" s="72"/>
      <c r="LAE30" s="72"/>
      <c r="LAF30" s="72"/>
      <c r="LAG30" s="82"/>
      <c r="LAH30" s="79"/>
      <c r="LAI30" s="85"/>
      <c r="LAJ30" s="85"/>
      <c r="LAK30" s="85"/>
      <c r="LAL30" s="85"/>
      <c r="LAM30" s="85"/>
      <c r="LAN30" s="85"/>
      <c r="LAO30" s="85"/>
      <c r="LAP30" s="85"/>
      <c r="LAQ30" s="72"/>
      <c r="LAR30" s="72"/>
      <c r="LAS30" s="72"/>
      <c r="LAT30" s="72"/>
      <c r="LAU30" s="72"/>
      <c r="LAV30" s="82"/>
      <c r="LAW30" s="79"/>
      <c r="LAX30" s="85"/>
      <c r="LAY30" s="85"/>
      <c r="LAZ30" s="85"/>
      <c r="LBA30" s="85"/>
      <c r="LBB30" s="85"/>
      <c r="LBC30" s="85"/>
      <c r="LBD30" s="85"/>
      <c r="LBE30" s="85"/>
      <c r="LBF30" s="72"/>
      <c r="LBG30" s="72"/>
      <c r="LBH30" s="72"/>
      <c r="LBI30" s="72"/>
      <c r="LBJ30" s="72"/>
      <c r="LBK30" s="82"/>
      <c r="LBL30" s="79"/>
      <c r="LBM30" s="85"/>
      <c r="LBN30" s="85"/>
      <c r="LBO30" s="85"/>
      <c r="LBP30" s="85"/>
      <c r="LBQ30" s="85"/>
      <c r="LBR30" s="85"/>
      <c r="LBS30" s="85"/>
      <c r="LBT30" s="85"/>
      <c r="LBU30" s="72"/>
      <c r="LBV30" s="72"/>
      <c r="LBW30" s="72"/>
      <c r="LBX30" s="72"/>
      <c r="LBY30" s="72"/>
      <c r="LBZ30" s="82"/>
      <c r="LCA30" s="79"/>
      <c r="LCB30" s="85"/>
      <c r="LCC30" s="85"/>
      <c r="LCD30" s="85"/>
      <c r="LCE30" s="85"/>
      <c r="LCF30" s="85"/>
      <c r="LCG30" s="85"/>
      <c r="LCH30" s="85"/>
      <c r="LCI30" s="85"/>
      <c r="LCJ30" s="72"/>
      <c r="LCK30" s="72"/>
      <c r="LCL30" s="72"/>
      <c r="LCM30" s="72"/>
      <c r="LCN30" s="72"/>
      <c r="LCO30" s="82"/>
      <c r="LCP30" s="79"/>
      <c r="LCQ30" s="85"/>
      <c r="LCR30" s="85"/>
      <c r="LCS30" s="85"/>
      <c r="LCT30" s="85"/>
      <c r="LCU30" s="85"/>
      <c r="LCV30" s="85"/>
      <c r="LCW30" s="85"/>
      <c r="LCX30" s="85"/>
      <c r="LCY30" s="72"/>
      <c r="LCZ30" s="72"/>
      <c r="LDA30" s="72"/>
      <c r="LDB30" s="72"/>
      <c r="LDC30" s="72"/>
      <c r="LDD30" s="82"/>
      <c r="LDE30" s="79"/>
      <c r="LDF30" s="85"/>
      <c r="LDG30" s="85"/>
      <c r="LDH30" s="85"/>
      <c r="LDI30" s="85"/>
      <c r="LDJ30" s="85"/>
      <c r="LDK30" s="85"/>
      <c r="LDL30" s="85"/>
      <c r="LDM30" s="85"/>
      <c r="LDN30" s="72"/>
      <c r="LDO30" s="72"/>
      <c r="LDP30" s="72"/>
      <c r="LDQ30" s="72"/>
      <c r="LDR30" s="72"/>
      <c r="LDS30" s="82"/>
      <c r="LDT30" s="79"/>
      <c r="LDU30" s="85"/>
      <c r="LDV30" s="85"/>
      <c r="LDW30" s="85"/>
      <c r="LDX30" s="85"/>
      <c r="LDY30" s="85"/>
      <c r="LDZ30" s="85"/>
      <c r="LEA30" s="85"/>
      <c r="LEB30" s="85"/>
      <c r="LEC30" s="72"/>
      <c r="LED30" s="72"/>
      <c r="LEE30" s="72"/>
      <c r="LEF30" s="72"/>
      <c r="LEG30" s="72"/>
      <c r="LEH30" s="82"/>
      <c r="LEI30" s="79"/>
      <c r="LEJ30" s="85"/>
      <c r="LEK30" s="85"/>
      <c r="LEL30" s="85"/>
      <c r="LEM30" s="85"/>
      <c r="LEN30" s="85"/>
      <c r="LEO30" s="85"/>
      <c r="LEP30" s="85"/>
      <c r="LEQ30" s="85"/>
      <c r="LER30" s="72"/>
      <c r="LES30" s="72"/>
      <c r="LET30" s="72"/>
      <c r="LEU30" s="72"/>
      <c r="LEV30" s="72"/>
      <c r="LEW30" s="82"/>
      <c r="LEX30" s="79"/>
      <c r="LEY30" s="85"/>
      <c r="LEZ30" s="85"/>
      <c r="LFA30" s="85"/>
      <c r="LFB30" s="85"/>
      <c r="LFC30" s="85"/>
      <c r="LFD30" s="85"/>
      <c r="LFE30" s="85"/>
      <c r="LFF30" s="85"/>
      <c r="LFG30" s="72"/>
      <c r="LFH30" s="72"/>
      <c r="LFI30" s="72"/>
      <c r="LFJ30" s="72"/>
      <c r="LFK30" s="72"/>
      <c r="LFL30" s="82"/>
      <c r="LFM30" s="79"/>
      <c r="LFN30" s="85"/>
      <c r="LFO30" s="85"/>
      <c r="LFP30" s="85"/>
      <c r="LFQ30" s="85"/>
      <c r="LFR30" s="85"/>
      <c r="LFS30" s="85"/>
      <c r="LFT30" s="85"/>
      <c r="LFU30" s="85"/>
      <c r="LFV30" s="72"/>
      <c r="LFW30" s="72"/>
      <c r="LFX30" s="72"/>
      <c r="LFY30" s="72"/>
      <c r="LFZ30" s="72"/>
      <c r="LGA30" s="82"/>
      <c r="LGB30" s="79"/>
      <c r="LGC30" s="85"/>
      <c r="LGD30" s="85"/>
      <c r="LGE30" s="85"/>
      <c r="LGF30" s="85"/>
      <c r="LGG30" s="85"/>
      <c r="LGH30" s="85"/>
      <c r="LGI30" s="85"/>
      <c r="LGJ30" s="85"/>
      <c r="LGK30" s="72"/>
      <c r="LGL30" s="72"/>
      <c r="LGM30" s="72"/>
      <c r="LGN30" s="72"/>
      <c r="LGO30" s="72"/>
      <c r="LGP30" s="82"/>
      <c r="LGQ30" s="79"/>
      <c r="LGR30" s="85"/>
      <c r="LGS30" s="85"/>
      <c r="LGT30" s="85"/>
      <c r="LGU30" s="85"/>
      <c r="LGV30" s="85"/>
      <c r="LGW30" s="85"/>
      <c r="LGX30" s="85"/>
      <c r="LGY30" s="85"/>
      <c r="LGZ30" s="72"/>
      <c r="LHA30" s="72"/>
      <c r="LHB30" s="72"/>
      <c r="LHC30" s="72"/>
      <c r="LHD30" s="72"/>
      <c r="LHE30" s="82"/>
      <c r="LHF30" s="79"/>
      <c r="LHG30" s="85"/>
      <c r="LHH30" s="85"/>
      <c r="LHI30" s="85"/>
      <c r="LHJ30" s="85"/>
      <c r="LHK30" s="85"/>
      <c r="LHL30" s="85"/>
      <c r="LHM30" s="85"/>
      <c r="LHN30" s="85"/>
      <c r="LHO30" s="72"/>
      <c r="LHP30" s="72"/>
      <c r="LHQ30" s="72"/>
      <c r="LHR30" s="72"/>
      <c r="LHS30" s="72"/>
      <c r="LHT30" s="82"/>
      <c r="LHU30" s="79"/>
      <c r="LHV30" s="85"/>
      <c r="LHW30" s="85"/>
      <c r="LHX30" s="85"/>
      <c r="LHY30" s="85"/>
      <c r="LHZ30" s="85"/>
      <c r="LIA30" s="85"/>
      <c r="LIB30" s="85"/>
      <c r="LIC30" s="85"/>
      <c r="LID30" s="72"/>
      <c r="LIE30" s="72"/>
      <c r="LIF30" s="72"/>
      <c r="LIG30" s="72"/>
      <c r="LIH30" s="72"/>
      <c r="LII30" s="82"/>
      <c r="LIJ30" s="79"/>
      <c r="LIK30" s="85"/>
      <c r="LIL30" s="85"/>
      <c r="LIM30" s="85"/>
      <c r="LIN30" s="85"/>
      <c r="LIO30" s="85"/>
      <c r="LIP30" s="85"/>
      <c r="LIQ30" s="85"/>
      <c r="LIR30" s="85"/>
      <c r="LIS30" s="72"/>
      <c r="LIT30" s="72"/>
      <c r="LIU30" s="72"/>
      <c r="LIV30" s="72"/>
      <c r="LIW30" s="72"/>
      <c r="LIX30" s="82"/>
      <c r="LIY30" s="79"/>
      <c r="LIZ30" s="85"/>
      <c r="LJA30" s="85"/>
      <c r="LJB30" s="85"/>
      <c r="LJC30" s="85"/>
      <c r="LJD30" s="85"/>
      <c r="LJE30" s="85"/>
      <c r="LJF30" s="85"/>
      <c r="LJG30" s="85"/>
      <c r="LJH30" s="72"/>
      <c r="LJI30" s="72"/>
      <c r="LJJ30" s="72"/>
      <c r="LJK30" s="72"/>
      <c r="LJL30" s="72"/>
      <c r="LJM30" s="82"/>
      <c r="LJN30" s="79"/>
      <c r="LJO30" s="85"/>
      <c r="LJP30" s="85"/>
      <c r="LJQ30" s="85"/>
      <c r="LJR30" s="85"/>
      <c r="LJS30" s="85"/>
      <c r="LJT30" s="85"/>
      <c r="LJU30" s="85"/>
      <c r="LJV30" s="85"/>
      <c r="LJW30" s="72"/>
      <c r="LJX30" s="72"/>
      <c r="LJY30" s="72"/>
      <c r="LJZ30" s="72"/>
      <c r="LKA30" s="72"/>
      <c r="LKB30" s="82"/>
      <c r="LKC30" s="79"/>
      <c r="LKD30" s="85"/>
      <c r="LKE30" s="85"/>
      <c r="LKF30" s="85"/>
      <c r="LKG30" s="85"/>
      <c r="LKH30" s="85"/>
      <c r="LKI30" s="85"/>
      <c r="LKJ30" s="85"/>
      <c r="LKK30" s="85"/>
      <c r="LKL30" s="72"/>
      <c r="LKM30" s="72"/>
      <c r="LKN30" s="72"/>
      <c r="LKO30" s="72"/>
      <c r="LKP30" s="72"/>
      <c r="LKQ30" s="82"/>
      <c r="LKR30" s="79"/>
      <c r="LKS30" s="85"/>
      <c r="LKT30" s="85"/>
      <c r="LKU30" s="85"/>
      <c r="LKV30" s="85"/>
      <c r="LKW30" s="85"/>
      <c r="LKX30" s="85"/>
      <c r="LKY30" s="85"/>
      <c r="LKZ30" s="85"/>
      <c r="LLA30" s="72"/>
      <c r="LLB30" s="72"/>
      <c r="LLC30" s="72"/>
      <c r="LLD30" s="72"/>
      <c r="LLE30" s="72"/>
      <c r="LLF30" s="82"/>
      <c r="LLG30" s="79"/>
      <c r="LLH30" s="85"/>
      <c r="LLI30" s="85"/>
      <c r="LLJ30" s="85"/>
      <c r="LLK30" s="85"/>
      <c r="LLL30" s="85"/>
      <c r="LLM30" s="85"/>
      <c r="LLN30" s="85"/>
      <c r="LLO30" s="85"/>
      <c r="LLP30" s="72"/>
      <c r="LLQ30" s="72"/>
      <c r="LLR30" s="72"/>
      <c r="LLS30" s="72"/>
      <c r="LLT30" s="72"/>
      <c r="LLU30" s="82"/>
      <c r="LLV30" s="79"/>
      <c r="LLW30" s="85"/>
      <c r="LLX30" s="85"/>
      <c r="LLY30" s="85"/>
      <c r="LLZ30" s="85"/>
      <c r="LMA30" s="85"/>
      <c r="LMB30" s="85"/>
      <c r="LMC30" s="85"/>
      <c r="LMD30" s="85"/>
      <c r="LME30" s="72"/>
      <c r="LMF30" s="72"/>
      <c r="LMG30" s="72"/>
      <c r="LMH30" s="72"/>
      <c r="LMI30" s="72"/>
      <c r="LMJ30" s="82"/>
      <c r="LMK30" s="79"/>
      <c r="LML30" s="85"/>
      <c r="LMM30" s="85"/>
      <c r="LMN30" s="85"/>
      <c r="LMO30" s="85"/>
      <c r="LMP30" s="85"/>
      <c r="LMQ30" s="85"/>
      <c r="LMR30" s="85"/>
      <c r="LMS30" s="85"/>
      <c r="LMT30" s="72"/>
      <c r="LMU30" s="72"/>
      <c r="LMV30" s="72"/>
      <c r="LMW30" s="72"/>
      <c r="LMX30" s="72"/>
      <c r="LMY30" s="82"/>
      <c r="LMZ30" s="79"/>
      <c r="LNA30" s="85"/>
      <c r="LNB30" s="85"/>
      <c r="LNC30" s="85"/>
      <c r="LND30" s="85"/>
      <c r="LNE30" s="85"/>
      <c r="LNF30" s="85"/>
      <c r="LNG30" s="85"/>
      <c r="LNH30" s="85"/>
      <c r="LNI30" s="72"/>
      <c r="LNJ30" s="72"/>
      <c r="LNK30" s="72"/>
      <c r="LNL30" s="72"/>
      <c r="LNM30" s="72"/>
      <c r="LNN30" s="82"/>
      <c r="LNO30" s="79"/>
      <c r="LNP30" s="85"/>
      <c r="LNQ30" s="85"/>
      <c r="LNR30" s="85"/>
      <c r="LNS30" s="85"/>
      <c r="LNT30" s="85"/>
      <c r="LNU30" s="85"/>
      <c r="LNV30" s="85"/>
      <c r="LNW30" s="85"/>
      <c r="LNX30" s="72"/>
      <c r="LNY30" s="72"/>
      <c r="LNZ30" s="72"/>
      <c r="LOA30" s="72"/>
      <c r="LOB30" s="72"/>
      <c r="LOC30" s="82"/>
      <c r="LOD30" s="79"/>
      <c r="LOE30" s="85"/>
      <c r="LOF30" s="85"/>
      <c r="LOG30" s="85"/>
      <c r="LOH30" s="85"/>
      <c r="LOI30" s="85"/>
      <c r="LOJ30" s="85"/>
      <c r="LOK30" s="85"/>
      <c r="LOL30" s="85"/>
      <c r="LOM30" s="72"/>
      <c r="LON30" s="72"/>
      <c r="LOO30" s="72"/>
      <c r="LOP30" s="72"/>
      <c r="LOQ30" s="72"/>
      <c r="LOR30" s="82"/>
      <c r="LOS30" s="79"/>
      <c r="LOT30" s="85"/>
      <c r="LOU30" s="85"/>
      <c r="LOV30" s="85"/>
      <c r="LOW30" s="85"/>
      <c r="LOX30" s="85"/>
      <c r="LOY30" s="85"/>
      <c r="LOZ30" s="85"/>
      <c r="LPA30" s="85"/>
      <c r="LPB30" s="72"/>
      <c r="LPC30" s="72"/>
      <c r="LPD30" s="72"/>
      <c r="LPE30" s="72"/>
      <c r="LPF30" s="72"/>
      <c r="LPG30" s="82"/>
      <c r="LPH30" s="79"/>
      <c r="LPI30" s="85"/>
      <c r="LPJ30" s="85"/>
      <c r="LPK30" s="85"/>
      <c r="LPL30" s="85"/>
      <c r="LPM30" s="85"/>
      <c r="LPN30" s="85"/>
      <c r="LPO30" s="85"/>
      <c r="LPP30" s="85"/>
      <c r="LPQ30" s="72"/>
      <c r="LPR30" s="72"/>
      <c r="LPS30" s="72"/>
      <c r="LPT30" s="72"/>
      <c r="LPU30" s="72"/>
      <c r="LPV30" s="82"/>
      <c r="LPW30" s="79"/>
      <c r="LPX30" s="85"/>
      <c r="LPY30" s="85"/>
      <c r="LPZ30" s="85"/>
      <c r="LQA30" s="85"/>
      <c r="LQB30" s="85"/>
      <c r="LQC30" s="85"/>
      <c r="LQD30" s="85"/>
      <c r="LQE30" s="85"/>
      <c r="LQF30" s="72"/>
      <c r="LQG30" s="72"/>
      <c r="LQH30" s="72"/>
      <c r="LQI30" s="72"/>
      <c r="LQJ30" s="72"/>
      <c r="LQK30" s="82"/>
      <c r="LQL30" s="79"/>
      <c r="LQM30" s="85"/>
      <c r="LQN30" s="85"/>
      <c r="LQO30" s="85"/>
      <c r="LQP30" s="85"/>
      <c r="LQQ30" s="85"/>
      <c r="LQR30" s="85"/>
      <c r="LQS30" s="85"/>
      <c r="LQT30" s="85"/>
      <c r="LQU30" s="72"/>
      <c r="LQV30" s="72"/>
      <c r="LQW30" s="72"/>
      <c r="LQX30" s="72"/>
      <c r="LQY30" s="72"/>
      <c r="LQZ30" s="82"/>
      <c r="LRA30" s="79"/>
      <c r="LRB30" s="85"/>
      <c r="LRC30" s="85"/>
      <c r="LRD30" s="85"/>
      <c r="LRE30" s="85"/>
      <c r="LRF30" s="85"/>
      <c r="LRG30" s="85"/>
      <c r="LRH30" s="85"/>
      <c r="LRI30" s="85"/>
      <c r="LRJ30" s="72"/>
      <c r="LRK30" s="72"/>
      <c r="LRL30" s="72"/>
      <c r="LRM30" s="72"/>
      <c r="LRN30" s="72"/>
      <c r="LRO30" s="82"/>
      <c r="LRP30" s="79"/>
      <c r="LRQ30" s="85"/>
      <c r="LRR30" s="85"/>
      <c r="LRS30" s="85"/>
      <c r="LRT30" s="85"/>
      <c r="LRU30" s="85"/>
      <c r="LRV30" s="85"/>
      <c r="LRW30" s="85"/>
      <c r="LRX30" s="85"/>
      <c r="LRY30" s="72"/>
      <c r="LRZ30" s="72"/>
      <c r="LSA30" s="72"/>
      <c r="LSB30" s="72"/>
      <c r="LSC30" s="72"/>
      <c r="LSD30" s="82"/>
      <c r="LSE30" s="79"/>
      <c r="LSF30" s="85"/>
      <c r="LSG30" s="85"/>
      <c r="LSH30" s="85"/>
      <c r="LSI30" s="85"/>
      <c r="LSJ30" s="85"/>
      <c r="LSK30" s="85"/>
      <c r="LSL30" s="85"/>
      <c r="LSM30" s="85"/>
      <c r="LSN30" s="72"/>
      <c r="LSO30" s="72"/>
      <c r="LSP30" s="72"/>
      <c r="LSQ30" s="72"/>
      <c r="LSR30" s="72"/>
      <c r="LSS30" s="82"/>
      <c r="LST30" s="79"/>
      <c r="LSU30" s="85"/>
      <c r="LSV30" s="85"/>
      <c r="LSW30" s="85"/>
      <c r="LSX30" s="85"/>
      <c r="LSY30" s="85"/>
      <c r="LSZ30" s="85"/>
      <c r="LTA30" s="85"/>
      <c r="LTB30" s="85"/>
      <c r="LTC30" s="72"/>
      <c r="LTD30" s="72"/>
      <c r="LTE30" s="72"/>
      <c r="LTF30" s="72"/>
      <c r="LTG30" s="72"/>
      <c r="LTH30" s="82"/>
      <c r="LTI30" s="79"/>
      <c r="LTJ30" s="85"/>
      <c r="LTK30" s="85"/>
      <c r="LTL30" s="85"/>
      <c r="LTM30" s="85"/>
      <c r="LTN30" s="85"/>
      <c r="LTO30" s="85"/>
      <c r="LTP30" s="85"/>
      <c r="LTQ30" s="85"/>
      <c r="LTR30" s="72"/>
      <c r="LTS30" s="72"/>
      <c r="LTT30" s="72"/>
      <c r="LTU30" s="72"/>
      <c r="LTV30" s="72"/>
      <c r="LTW30" s="82"/>
      <c r="LTX30" s="79"/>
      <c r="LTY30" s="85"/>
      <c r="LTZ30" s="85"/>
      <c r="LUA30" s="85"/>
      <c r="LUB30" s="85"/>
      <c r="LUC30" s="85"/>
      <c r="LUD30" s="85"/>
      <c r="LUE30" s="85"/>
      <c r="LUF30" s="85"/>
      <c r="LUG30" s="72"/>
      <c r="LUH30" s="72"/>
      <c r="LUI30" s="72"/>
      <c r="LUJ30" s="72"/>
      <c r="LUK30" s="72"/>
      <c r="LUL30" s="82"/>
      <c r="LUM30" s="79"/>
      <c r="LUN30" s="85"/>
      <c r="LUO30" s="85"/>
      <c r="LUP30" s="85"/>
      <c r="LUQ30" s="85"/>
      <c r="LUR30" s="85"/>
      <c r="LUS30" s="85"/>
      <c r="LUT30" s="85"/>
      <c r="LUU30" s="85"/>
      <c r="LUV30" s="72"/>
      <c r="LUW30" s="72"/>
      <c r="LUX30" s="72"/>
      <c r="LUY30" s="72"/>
      <c r="LUZ30" s="72"/>
      <c r="LVA30" s="82"/>
      <c r="LVB30" s="79"/>
      <c r="LVC30" s="85"/>
      <c r="LVD30" s="85"/>
      <c r="LVE30" s="85"/>
      <c r="LVF30" s="85"/>
      <c r="LVG30" s="85"/>
      <c r="LVH30" s="85"/>
      <c r="LVI30" s="85"/>
      <c r="LVJ30" s="85"/>
      <c r="LVK30" s="72"/>
      <c r="LVL30" s="72"/>
      <c r="LVM30" s="72"/>
      <c r="LVN30" s="72"/>
      <c r="LVO30" s="72"/>
      <c r="LVP30" s="82"/>
      <c r="LVQ30" s="79"/>
      <c r="LVR30" s="85"/>
      <c r="LVS30" s="85"/>
      <c r="LVT30" s="85"/>
      <c r="LVU30" s="85"/>
      <c r="LVV30" s="85"/>
      <c r="LVW30" s="85"/>
      <c r="LVX30" s="85"/>
      <c r="LVY30" s="85"/>
      <c r="LVZ30" s="72"/>
      <c r="LWA30" s="72"/>
      <c r="LWB30" s="72"/>
      <c r="LWC30" s="72"/>
      <c r="LWD30" s="72"/>
      <c r="LWE30" s="82"/>
      <c r="LWF30" s="79"/>
      <c r="LWG30" s="85"/>
      <c r="LWH30" s="85"/>
      <c r="LWI30" s="85"/>
      <c r="LWJ30" s="85"/>
      <c r="LWK30" s="85"/>
      <c r="LWL30" s="85"/>
      <c r="LWM30" s="85"/>
      <c r="LWN30" s="85"/>
      <c r="LWO30" s="72"/>
      <c r="LWP30" s="72"/>
      <c r="LWQ30" s="72"/>
      <c r="LWR30" s="72"/>
      <c r="LWS30" s="72"/>
      <c r="LWT30" s="82"/>
      <c r="LWU30" s="79"/>
      <c r="LWV30" s="85"/>
      <c r="LWW30" s="85"/>
      <c r="LWX30" s="85"/>
      <c r="LWY30" s="85"/>
      <c r="LWZ30" s="85"/>
      <c r="LXA30" s="85"/>
      <c r="LXB30" s="85"/>
      <c r="LXC30" s="85"/>
      <c r="LXD30" s="72"/>
      <c r="LXE30" s="72"/>
      <c r="LXF30" s="72"/>
      <c r="LXG30" s="72"/>
      <c r="LXH30" s="72"/>
      <c r="LXI30" s="82"/>
      <c r="LXJ30" s="79"/>
      <c r="LXK30" s="85"/>
      <c r="LXL30" s="85"/>
      <c r="LXM30" s="85"/>
      <c r="LXN30" s="85"/>
      <c r="LXO30" s="85"/>
      <c r="LXP30" s="85"/>
      <c r="LXQ30" s="85"/>
      <c r="LXR30" s="85"/>
      <c r="LXS30" s="72"/>
      <c r="LXT30" s="72"/>
      <c r="LXU30" s="72"/>
      <c r="LXV30" s="72"/>
      <c r="LXW30" s="72"/>
      <c r="LXX30" s="82"/>
      <c r="LXY30" s="79"/>
      <c r="LXZ30" s="85"/>
      <c r="LYA30" s="85"/>
      <c r="LYB30" s="85"/>
      <c r="LYC30" s="85"/>
      <c r="LYD30" s="85"/>
      <c r="LYE30" s="85"/>
      <c r="LYF30" s="85"/>
      <c r="LYG30" s="85"/>
      <c r="LYH30" s="72"/>
      <c r="LYI30" s="72"/>
      <c r="LYJ30" s="72"/>
      <c r="LYK30" s="72"/>
      <c r="LYL30" s="72"/>
      <c r="LYM30" s="82"/>
      <c r="LYN30" s="79"/>
      <c r="LYO30" s="85"/>
      <c r="LYP30" s="85"/>
      <c r="LYQ30" s="85"/>
      <c r="LYR30" s="85"/>
      <c r="LYS30" s="85"/>
      <c r="LYT30" s="85"/>
      <c r="LYU30" s="85"/>
      <c r="LYV30" s="85"/>
      <c r="LYW30" s="72"/>
      <c r="LYX30" s="72"/>
      <c r="LYY30" s="72"/>
      <c r="LYZ30" s="72"/>
      <c r="LZA30" s="72"/>
      <c r="LZB30" s="82"/>
      <c r="LZC30" s="79"/>
      <c r="LZD30" s="85"/>
      <c r="LZE30" s="85"/>
      <c r="LZF30" s="85"/>
      <c r="LZG30" s="85"/>
      <c r="LZH30" s="85"/>
      <c r="LZI30" s="85"/>
      <c r="LZJ30" s="85"/>
      <c r="LZK30" s="85"/>
      <c r="LZL30" s="72"/>
      <c r="LZM30" s="72"/>
      <c r="LZN30" s="72"/>
      <c r="LZO30" s="72"/>
      <c r="LZP30" s="72"/>
      <c r="LZQ30" s="82"/>
      <c r="LZR30" s="79"/>
      <c r="LZS30" s="85"/>
      <c r="LZT30" s="85"/>
      <c r="LZU30" s="85"/>
      <c r="LZV30" s="85"/>
      <c r="LZW30" s="85"/>
      <c r="LZX30" s="85"/>
      <c r="LZY30" s="85"/>
      <c r="LZZ30" s="85"/>
      <c r="MAA30" s="72"/>
      <c r="MAB30" s="72"/>
      <c r="MAC30" s="72"/>
      <c r="MAD30" s="72"/>
      <c r="MAE30" s="72"/>
      <c r="MAF30" s="82"/>
      <c r="MAG30" s="79"/>
      <c r="MAH30" s="85"/>
      <c r="MAI30" s="85"/>
      <c r="MAJ30" s="85"/>
      <c r="MAK30" s="85"/>
      <c r="MAL30" s="85"/>
      <c r="MAM30" s="85"/>
      <c r="MAN30" s="85"/>
      <c r="MAO30" s="85"/>
      <c r="MAP30" s="72"/>
      <c r="MAQ30" s="72"/>
      <c r="MAR30" s="72"/>
      <c r="MAS30" s="72"/>
      <c r="MAT30" s="72"/>
      <c r="MAU30" s="82"/>
      <c r="MAV30" s="79"/>
      <c r="MAW30" s="85"/>
      <c r="MAX30" s="85"/>
      <c r="MAY30" s="85"/>
      <c r="MAZ30" s="85"/>
      <c r="MBA30" s="85"/>
      <c r="MBB30" s="85"/>
      <c r="MBC30" s="85"/>
      <c r="MBD30" s="85"/>
      <c r="MBE30" s="72"/>
      <c r="MBF30" s="72"/>
      <c r="MBG30" s="72"/>
      <c r="MBH30" s="72"/>
      <c r="MBI30" s="72"/>
      <c r="MBJ30" s="82"/>
      <c r="MBK30" s="79"/>
      <c r="MBL30" s="85"/>
      <c r="MBM30" s="85"/>
      <c r="MBN30" s="85"/>
      <c r="MBO30" s="85"/>
      <c r="MBP30" s="85"/>
      <c r="MBQ30" s="85"/>
      <c r="MBR30" s="85"/>
      <c r="MBS30" s="85"/>
      <c r="MBT30" s="72"/>
      <c r="MBU30" s="72"/>
      <c r="MBV30" s="72"/>
      <c r="MBW30" s="72"/>
      <c r="MBX30" s="72"/>
      <c r="MBY30" s="82"/>
      <c r="MBZ30" s="79"/>
      <c r="MCA30" s="85"/>
      <c r="MCB30" s="85"/>
      <c r="MCC30" s="85"/>
      <c r="MCD30" s="85"/>
      <c r="MCE30" s="85"/>
      <c r="MCF30" s="85"/>
      <c r="MCG30" s="85"/>
      <c r="MCH30" s="85"/>
      <c r="MCI30" s="72"/>
      <c r="MCJ30" s="72"/>
      <c r="MCK30" s="72"/>
      <c r="MCL30" s="72"/>
      <c r="MCM30" s="72"/>
      <c r="MCN30" s="82"/>
      <c r="MCO30" s="79"/>
      <c r="MCP30" s="85"/>
      <c r="MCQ30" s="85"/>
      <c r="MCR30" s="85"/>
      <c r="MCS30" s="85"/>
      <c r="MCT30" s="85"/>
      <c r="MCU30" s="85"/>
      <c r="MCV30" s="85"/>
      <c r="MCW30" s="85"/>
      <c r="MCX30" s="72"/>
      <c r="MCY30" s="72"/>
      <c r="MCZ30" s="72"/>
      <c r="MDA30" s="72"/>
      <c r="MDB30" s="72"/>
      <c r="MDC30" s="82"/>
      <c r="MDD30" s="79"/>
      <c r="MDE30" s="85"/>
      <c r="MDF30" s="85"/>
      <c r="MDG30" s="85"/>
      <c r="MDH30" s="85"/>
      <c r="MDI30" s="85"/>
      <c r="MDJ30" s="85"/>
      <c r="MDK30" s="85"/>
      <c r="MDL30" s="85"/>
      <c r="MDM30" s="72"/>
      <c r="MDN30" s="72"/>
      <c r="MDO30" s="72"/>
      <c r="MDP30" s="72"/>
      <c r="MDQ30" s="72"/>
      <c r="MDR30" s="82"/>
      <c r="MDS30" s="79"/>
      <c r="MDT30" s="85"/>
      <c r="MDU30" s="85"/>
      <c r="MDV30" s="85"/>
      <c r="MDW30" s="85"/>
      <c r="MDX30" s="85"/>
      <c r="MDY30" s="85"/>
      <c r="MDZ30" s="85"/>
      <c r="MEA30" s="85"/>
      <c r="MEB30" s="72"/>
      <c r="MEC30" s="72"/>
      <c r="MED30" s="72"/>
      <c r="MEE30" s="72"/>
      <c r="MEF30" s="72"/>
      <c r="MEG30" s="82"/>
      <c r="MEH30" s="79"/>
      <c r="MEI30" s="85"/>
      <c r="MEJ30" s="85"/>
      <c r="MEK30" s="85"/>
      <c r="MEL30" s="85"/>
      <c r="MEM30" s="85"/>
      <c r="MEN30" s="85"/>
      <c r="MEO30" s="85"/>
      <c r="MEP30" s="85"/>
      <c r="MEQ30" s="72"/>
      <c r="MER30" s="72"/>
      <c r="MES30" s="72"/>
      <c r="MET30" s="72"/>
      <c r="MEU30" s="72"/>
      <c r="MEV30" s="82"/>
      <c r="MEW30" s="79"/>
      <c r="MEX30" s="85"/>
      <c r="MEY30" s="85"/>
      <c r="MEZ30" s="85"/>
      <c r="MFA30" s="85"/>
      <c r="MFB30" s="85"/>
      <c r="MFC30" s="85"/>
      <c r="MFD30" s="85"/>
      <c r="MFE30" s="85"/>
      <c r="MFF30" s="72"/>
      <c r="MFG30" s="72"/>
      <c r="MFH30" s="72"/>
      <c r="MFI30" s="72"/>
      <c r="MFJ30" s="72"/>
      <c r="MFK30" s="82"/>
      <c r="MFL30" s="79"/>
      <c r="MFM30" s="85"/>
      <c r="MFN30" s="85"/>
      <c r="MFO30" s="85"/>
      <c r="MFP30" s="85"/>
      <c r="MFQ30" s="85"/>
      <c r="MFR30" s="85"/>
      <c r="MFS30" s="85"/>
      <c r="MFT30" s="85"/>
      <c r="MFU30" s="72"/>
      <c r="MFV30" s="72"/>
      <c r="MFW30" s="72"/>
      <c r="MFX30" s="72"/>
      <c r="MFY30" s="72"/>
      <c r="MFZ30" s="82"/>
      <c r="MGA30" s="79"/>
      <c r="MGB30" s="85"/>
      <c r="MGC30" s="85"/>
      <c r="MGD30" s="85"/>
      <c r="MGE30" s="85"/>
      <c r="MGF30" s="85"/>
      <c r="MGG30" s="85"/>
      <c r="MGH30" s="85"/>
      <c r="MGI30" s="85"/>
      <c r="MGJ30" s="72"/>
      <c r="MGK30" s="72"/>
      <c r="MGL30" s="72"/>
      <c r="MGM30" s="72"/>
      <c r="MGN30" s="72"/>
      <c r="MGO30" s="82"/>
      <c r="MGP30" s="79"/>
      <c r="MGQ30" s="85"/>
      <c r="MGR30" s="85"/>
      <c r="MGS30" s="85"/>
      <c r="MGT30" s="85"/>
      <c r="MGU30" s="85"/>
      <c r="MGV30" s="85"/>
      <c r="MGW30" s="85"/>
      <c r="MGX30" s="85"/>
      <c r="MGY30" s="72"/>
      <c r="MGZ30" s="72"/>
      <c r="MHA30" s="72"/>
      <c r="MHB30" s="72"/>
      <c r="MHC30" s="72"/>
      <c r="MHD30" s="82"/>
      <c r="MHE30" s="79"/>
      <c r="MHF30" s="85"/>
      <c r="MHG30" s="85"/>
      <c r="MHH30" s="85"/>
      <c r="MHI30" s="85"/>
      <c r="MHJ30" s="85"/>
      <c r="MHK30" s="85"/>
      <c r="MHL30" s="85"/>
      <c r="MHM30" s="85"/>
      <c r="MHN30" s="72"/>
      <c r="MHO30" s="72"/>
      <c r="MHP30" s="72"/>
      <c r="MHQ30" s="72"/>
      <c r="MHR30" s="72"/>
      <c r="MHS30" s="82"/>
      <c r="MHT30" s="79"/>
      <c r="MHU30" s="85"/>
      <c r="MHV30" s="85"/>
      <c r="MHW30" s="85"/>
      <c r="MHX30" s="85"/>
      <c r="MHY30" s="85"/>
      <c r="MHZ30" s="85"/>
      <c r="MIA30" s="85"/>
      <c r="MIB30" s="85"/>
      <c r="MIC30" s="72"/>
      <c r="MID30" s="72"/>
      <c r="MIE30" s="72"/>
      <c r="MIF30" s="72"/>
      <c r="MIG30" s="72"/>
      <c r="MIH30" s="82"/>
      <c r="MII30" s="79"/>
      <c r="MIJ30" s="85"/>
      <c r="MIK30" s="85"/>
      <c r="MIL30" s="85"/>
      <c r="MIM30" s="85"/>
      <c r="MIN30" s="85"/>
      <c r="MIO30" s="85"/>
      <c r="MIP30" s="85"/>
      <c r="MIQ30" s="85"/>
      <c r="MIR30" s="72"/>
      <c r="MIS30" s="72"/>
      <c r="MIT30" s="72"/>
      <c r="MIU30" s="72"/>
      <c r="MIV30" s="72"/>
      <c r="MIW30" s="82"/>
      <c r="MIX30" s="79"/>
      <c r="MIY30" s="85"/>
      <c r="MIZ30" s="85"/>
      <c r="MJA30" s="85"/>
      <c r="MJB30" s="85"/>
      <c r="MJC30" s="85"/>
      <c r="MJD30" s="85"/>
      <c r="MJE30" s="85"/>
      <c r="MJF30" s="85"/>
      <c r="MJG30" s="72"/>
      <c r="MJH30" s="72"/>
      <c r="MJI30" s="72"/>
      <c r="MJJ30" s="72"/>
      <c r="MJK30" s="72"/>
      <c r="MJL30" s="82"/>
      <c r="MJM30" s="79"/>
      <c r="MJN30" s="85"/>
      <c r="MJO30" s="85"/>
      <c r="MJP30" s="85"/>
      <c r="MJQ30" s="85"/>
      <c r="MJR30" s="85"/>
      <c r="MJS30" s="85"/>
      <c r="MJT30" s="85"/>
      <c r="MJU30" s="85"/>
      <c r="MJV30" s="72"/>
      <c r="MJW30" s="72"/>
      <c r="MJX30" s="72"/>
      <c r="MJY30" s="72"/>
      <c r="MJZ30" s="72"/>
      <c r="MKA30" s="82"/>
      <c r="MKB30" s="79"/>
      <c r="MKC30" s="85"/>
      <c r="MKD30" s="85"/>
      <c r="MKE30" s="85"/>
      <c r="MKF30" s="85"/>
      <c r="MKG30" s="85"/>
      <c r="MKH30" s="85"/>
      <c r="MKI30" s="85"/>
      <c r="MKJ30" s="85"/>
      <c r="MKK30" s="72"/>
      <c r="MKL30" s="72"/>
      <c r="MKM30" s="72"/>
      <c r="MKN30" s="72"/>
      <c r="MKO30" s="72"/>
      <c r="MKP30" s="82"/>
      <c r="MKQ30" s="79"/>
      <c r="MKR30" s="85"/>
      <c r="MKS30" s="85"/>
      <c r="MKT30" s="85"/>
      <c r="MKU30" s="85"/>
      <c r="MKV30" s="85"/>
      <c r="MKW30" s="85"/>
      <c r="MKX30" s="85"/>
      <c r="MKY30" s="85"/>
      <c r="MKZ30" s="72"/>
      <c r="MLA30" s="72"/>
      <c r="MLB30" s="72"/>
      <c r="MLC30" s="72"/>
      <c r="MLD30" s="72"/>
      <c r="MLE30" s="82"/>
      <c r="MLF30" s="79"/>
      <c r="MLG30" s="85"/>
      <c r="MLH30" s="85"/>
      <c r="MLI30" s="85"/>
      <c r="MLJ30" s="85"/>
      <c r="MLK30" s="85"/>
      <c r="MLL30" s="85"/>
      <c r="MLM30" s="85"/>
      <c r="MLN30" s="85"/>
      <c r="MLO30" s="72"/>
      <c r="MLP30" s="72"/>
      <c r="MLQ30" s="72"/>
      <c r="MLR30" s="72"/>
      <c r="MLS30" s="72"/>
      <c r="MLT30" s="82"/>
      <c r="MLU30" s="79"/>
      <c r="MLV30" s="85"/>
      <c r="MLW30" s="85"/>
      <c r="MLX30" s="85"/>
      <c r="MLY30" s="85"/>
      <c r="MLZ30" s="85"/>
      <c r="MMA30" s="85"/>
      <c r="MMB30" s="85"/>
      <c r="MMC30" s="85"/>
      <c r="MMD30" s="72"/>
      <c r="MME30" s="72"/>
      <c r="MMF30" s="72"/>
      <c r="MMG30" s="72"/>
      <c r="MMH30" s="72"/>
      <c r="MMI30" s="82"/>
      <c r="MMJ30" s="79"/>
      <c r="MMK30" s="85"/>
      <c r="MML30" s="85"/>
      <c r="MMM30" s="85"/>
      <c r="MMN30" s="85"/>
      <c r="MMO30" s="85"/>
      <c r="MMP30" s="85"/>
      <c r="MMQ30" s="85"/>
      <c r="MMR30" s="85"/>
      <c r="MMS30" s="72"/>
      <c r="MMT30" s="72"/>
      <c r="MMU30" s="72"/>
      <c r="MMV30" s="72"/>
      <c r="MMW30" s="72"/>
      <c r="MMX30" s="82"/>
      <c r="MMY30" s="79"/>
      <c r="MMZ30" s="85"/>
      <c r="MNA30" s="85"/>
      <c r="MNB30" s="85"/>
      <c r="MNC30" s="85"/>
      <c r="MND30" s="85"/>
      <c r="MNE30" s="85"/>
      <c r="MNF30" s="85"/>
      <c r="MNG30" s="85"/>
      <c r="MNH30" s="72"/>
      <c r="MNI30" s="72"/>
      <c r="MNJ30" s="72"/>
      <c r="MNK30" s="72"/>
      <c r="MNL30" s="72"/>
      <c r="MNM30" s="82"/>
      <c r="MNN30" s="79"/>
      <c r="MNO30" s="85"/>
      <c r="MNP30" s="85"/>
      <c r="MNQ30" s="85"/>
      <c r="MNR30" s="85"/>
      <c r="MNS30" s="85"/>
      <c r="MNT30" s="85"/>
      <c r="MNU30" s="85"/>
      <c r="MNV30" s="85"/>
      <c r="MNW30" s="72"/>
      <c r="MNX30" s="72"/>
      <c r="MNY30" s="72"/>
      <c r="MNZ30" s="72"/>
      <c r="MOA30" s="72"/>
      <c r="MOB30" s="82"/>
      <c r="MOC30" s="79"/>
      <c r="MOD30" s="85"/>
      <c r="MOE30" s="85"/>
      <c r="MOF30" s="85"/>
      <c r="MOG30" s="85"/>
      <c r="MOH30" s="85"/>
      <c r="MOI30" s="85"/>
      <c r="MOJ30" s="85"/>
      <c r="MOK30" s="85"/>
      <c r="MOL30" s="72"/>
      <c r="MOM30" s="72"/>
      <c r="MON30" s="72"/>
      <c r="MOO30" s="72"/>
      <c r="MOP30" s="72"/>
      <c r="MOQ30" s="82"/>
      <c r="MOR30" s="79"/>
      <c r="MOS30" s="85"/>
      <c r="MOT30" s="85"/>
      <c r="MOU30" s="85"/>
      <c r="MOV30" s="85"/>
      <c r="MOW30" s="85"/>
      <c r="MOX30" s="85"/>
      <c r="MOY30" s="85"/>
      <c r="MOZ30" s="85"/>
      <c r="MPA30" s="72"/>
      <c r="MPB30" s="72"/>
      <c r="MPC30" s="72"/>
      <c r="MPD30" s="72"/>
      <c r="MPE30" s="72"/>
      <c r="MPF30" s="82"/>
      <c r="MPG30" s="79"/>
      <c r="MPH30" s="85"/>
      <c r="MPI30" s="85"/>
      <c r="MPJ30" s="85"/>
      <c r="MPK30" s="85"/>
      <c r="MPL30" s="85"/>
      <c r="MPM30" s="85"/>
      <c r="MPN30" s="85"/>
      <c r="MPO30" s="85"/>
      <c r="MPP30" s="72"/>
      <c r="MPQ30" s="72"/>
      <c r="MPR30" s="72"/>
      <c r="MPS30" s="72"/>
      <c r="MPT30" s="72"/>
      <c r="MPU30" s="82"/>
      <c r="MPV30" s="79"/>
      <c r="MPW30" s="85"/>
      <c r="MPX30" s="85"/>
      <c r="MPY30" s="85"/>
      <c r="MPZ30" s="85"/>
      <c r="MQA30" s="85"/>
      <c r="MQB30" s="85"/>
      <c r="MQC30" s="85"/>
      <c r="MQD30" s="85"/>
      <c r="MQE30" s="72"/>
      <c r="MQF30" s="72"/>
      <c r="MQG30" s="72"/>
      <c r="MQH30" s="72"/>
      <c r="MQI30" s="72"/>
      <c r="MQJ30" s="82"/>
      <c r="MQK30" s="79"/>
      <c r="MQL30" s="85"/>
      <c r="MQM30" s="85"/>
      <c r="MQN30" s="85"/>
      <c r="MQO30" s="85"/>
      <c r="MQP30" s="85"/>
      <c r="MQQ30" s="85"/>
      <c r="MQR30" s="85"/>
      <c r="MQS30" s="85"/>
      <c r="MQT30" s="72"/>
      <c r="MQU30" s="72"/>
      <c r="MQV30" s="72"/>
      <c r="MQW30" s="72"/>
      <c r="MQX30" s="72"/>
      <c r="MQY30" s="82"/>
      <c r="MQZ30" s="79"/>
      <c r="MRA30" s="85"/>
      <c r="MRB30" s="85"/>
      <c r="MRC30" s="85"/>
      <c r="MRD30" s="85"/>
      <c r="MRE30" s="85"/>
      <c r="MRF30" s="85"/>
      <c r="MRG30" s="85"/>
      <c r="MRH30" s="85"/>
      <c r="MRI30" s="72"/>
      <c r="MRJ30" s="72"/>
      <c r="MRK30" s="72"/>
      <c r="MRL30" s="72"/>
      <c r="MRM30" s="72"/>
      <c r="MRN30" s="82"/>
      <c r="MRO30" s="79"/>
      <c r="MRP30" s="85"/>
      <c r="MRQ30" s="85"/>
      <c r="MRR30" s="85"/>
      <c r="MRS30" s="85"/>
      <c r="MRT30" s="85"/>
      <c r="MRU30" s="85"/>
      <c r="MRV30" s="85"/>
      <c r="MRW30" s="85"/>
      <c r="MRX30" s="72"/>
      <c r="MRY30" s="72"/>
      <c r="MRZ30" s="72"/>
      <c r="MSA30" s="72"/>
      <c r="MSB30" s="72"/>
      <c r="MSC30" s="82"/>
      <c r="MSD30" s="79"/>
      <c r="MSE30" s="85"/>
      <c r="MSF30" s="85"/>
      <c r="MSG30" s="85"/>
      <c r="MSH30" s="85"/>
      <c r="MSI30" s="85"/>
      <c r="MSJ30" s="85"/>
      <c r="MSK30" s="85"/>
      <c r="MSL30" s="85"/>
      <c r="MSM30" s="72"/>
      <c r="MSN30" s="72"/>
      <c r="MSO30" s="72"/>
      <c r="MSP30" s="72"/>
      <c r="MSQ30" s="72"/>
      <c r="MSR30" s="82"/>
      <c r="MSS30" s="79"/>
      <c r="MST30" s="85"/>
      <c r="MSU30" s="85"/>
      <c r="MSV30" s="85"/>
      <c r="MSW30" s="85"/>
      <c r="MSX30" s="85"/>
      <c r="MSY30" s="85"/>
      <c r="MSZ30" s="85"/>
      <c r="MTA30" s="85"/>
      <c r="MTB30" s="72"/>
      <c r="MTC30" s="72"/>
      <c r="MTD30" s="72"/>
      <c r="MTE30" s="72"/>
      <c r="MTF30" s="72"/>
      <c r="MTG30" s="82"/>
      <c r="MTH30" s="79"/>
      <c r="MTI30" s="85"/>
      <c r="MTJ30" s="85"/>
      <c r="MTK30" s="85"/>
      <c r="MTL30" s="85"/>
      <c r="MTM30" s="85"/>
      <c r="MTN30" s="85"/>
      <c r="MTO30" s="85"/>
      <c r="MTP30" s="85"/>
      <c r="MTQ30" s="72"/>
      <c r="MTR30" s="72"/>
      <c r="MTS30" s="72"/>
      <c r="MTT30" s="72"/>
      <c r="MTU30" s="72"/>
      <c r="MTV30" s="82"/>
      <c r="MTW30" s="79"/>
      <c r="MTX30" s="85"/>
      <c r="MTY30" s="85"/>
      <c r="MTZ30" s="85"/>
      <c r="MUA30" s="85"/>
      <c r="MUB30" s="85"/>
      <c r="MUC30" s="85"/>
      <c r="MUD30" s="85"/>
      <c r="MUE30" s="85"/>
      <c r="MUF30" s="72"/>
      <c r="MUG30" s="72"/>
      <c r="MUH30" s="72"/>
      <c r="MUI30" s="72"/>
      <c r="MUJ30" s="72"/>
      <c r="MUK30" s="82"/>
      <c r="MUL30" s="79"/>
      <c r="MUM30" s="85"/>
      <c r="MUN30" s="85"/>
      <c r="MUO30" s="85"/>
      <c r="MUP30" s="85"/>
      <c r="MUQ30" s="85"/>
      <c r="MUR30" s="85"/>
      <c r="MUS30" s="85"/>
      <c r="MUT30" s="85"/>
      <c r="MUU30" s="72"/>
      <c r="MUV30" s="72"/>
      <c r="MUW30" s="72"/>
      <c r="MUX30" s="72"/>
      <c r="MUY30" s="72"/>
      <c r="MUZ30" s="82"/>
      <c r="MVA30" s="79"/>
      <c r="MVB30" s="85"/>
      <c r="MVC30" s="85"/>
      <c r="MVD30" s="85"/>
      <c r="MVE30" s="85"/>
      <c r="MVF30" s="85"/>
      <c r="MVG30" s="85"/>
      <c r="MVH30" s="85"/>
      <c r="MVI30" s="85"/>
      <c r="MVJ30" s="72"/>
      <c r="MVK30" s="72"/>
      <c r="MVL30" s="72"/>
      <c r="MVM30" s="72"/>
      <c r="MVN30" s="72"/>
      <c r="MVO30" s="82"/>
      <c r="MVP30" s="79"/>
      <c r="MVQ30" s="85"/>
      <c r="MVR30" s="85"/>
      <c r="MVS30" s="85"/>
      <c r="MVT30" s="85"/>
      <c r="MVU30" s="85"/>
      <c r="MVV30" s="85"/>
      <c r="MVW30" s="85"/>
      <c r="MVX30" s="85"/>
      <c r="MVY30" s="72"/>
      <c r="MVZ30" s="72"/>
      <c r="MWA30" s="72"/>
      <c r="MWB30" s="72"/>
      <c r="MWC30" s="72"/>
      <c r="MWD30" s="82"/>
      <c r="MWE30" s="79"/>
      <c r="MWF30" s="85"/>
      <c r="MWG30" s="85"/>
      <c r="MWH30" s="85"/>
      <c r="MWI30" s="85"/>
      <c r="MWJ30" s="85"/>
      <c r="MWK30" s="85"/>
      <c r="MWL30" s="85"/>
      <c r="MWM30" s="85"/>
      <c r="MWN30" s="72"/>
      <c r="MWO30" s="72"/>
      <c r="MWP30" s="72"/>
      <c r="MWQ30" s="72"/>
      <c r="MWR30" s="72"/>
      <c r="MWS30" s="82"/>
      <c r="MWT30" s="79"/>
      <c r="MWU30" s="85"/>
      <c r="MWV30" s="85"/>
      <c r="MWW30" s="85"/>
      <c r="MWX30" s="85"/>
      <c r="MWY30" s="85"/>
      <c r="MWZ30" s="85"/>
      <c r="MXA30" s="85"/>
      <c r="MXB30" s="85"/>
      <c r="MXC30" s="72"/>
      <c r="MXD30" s="72"/>
      <c r="MXE30" s="72"/>
      <c r="MXF30" s="72"/>
      <c r="MXG30" s="72"/>
      <c r="MXH30" s="82"/>
      <c r="MXI30" s="79"/>
      <c r="MXJ30" s="85"/>
      <c r="MXK30" s="85"/>
      <c r="MXL30" s="85"/>
      <c r="MXM30" s="85"/>
      <c r="MXN30" s="85"/>
      <c r="MXO30" s="85"/>
      <c r="MXP30" s="85"/>
      <c r="MXQ30" s="85"/>
      <c r="MXR30" s="72"/>
      <c r="MXS30" s="72"/>
      <c r="MXT30" s="72"/>
      <c r="MXU30" s="72"/>
      <c r="MXV30" s="72"/>
      <c r="MXW30" s="82"/>
      <c r="MXX30" s="79"/>
      <c r="MXY30" s="85"/>
      <c r="MXZ30" s="85"/>
      <c r="MYA30" s="85"/>
      <c r="MYB30" s="85"/>
      <c r="MYC30" s="85"/>
      <c r="MYD30" s="85"/>
      <c r="MYE30" s="85"/>
      <c r="MYF30" s="85"/>
      <c r="MYG30" s="72"/>
      <c r="MYH30" s="72"/>
      <c r="MYI30" s="72"/>
      <c r="MYJ30" s="72"/>
      <c r="MYK30" s="72"/>
      <c r="MYL30" s="82"/>
      <c r="MYM30" s="79"/>
      <c r="MYN30" s="85"/>
      <c r="MYO30" s="85"/>
      <c r="MYP30" s="85"/>
      <c r="MYQ30" s="85"/>
      <c r="MYR30" s="85"/>
      <c r="MYS30" s="85"/>
      <c r="MYT30" s="85"/>
      <c r="MYU30" s="85"/>
      <c r="MYV30" s="72"/>
      <c r="MYW30" s="72"/>
      <c r="MYX30" s="72"/>
      <c r="MYY30" s="72"/>
      <c r="MYZ30" s="72"/>
      <c r="MZA30" s="82"/>
      <c r="MZB30" s="79"/>
      <c r="MZC30" s="85"/>
      <c r="MZD30" s="85"/>
      <c r="MZE30" s="85"/>
      <c r="MZF30" s="85"/>
      <c r="MZG30" s="85"/>
      <c r="MZH30" s="85"/>
      <c r="MZI30" s="85"/>
      <c r="MZJ30" s="85"/>
      <c r="MZK30" s="72"/>
      <c r="MZL30" s="72"/>
      <c r="MZM30" s="72"/>
      <c r="MZN30" s="72"/>
      <c r="MZO30" s="72"/>
      <c r="MZP30" s="82"/>
      <c r="MZQ30" s="79"/>
      <c r="MZR30" s="85"/>
      <c r="MZS30" s="85"/>
      <c r="MZT30" s="85"/>
      <c r="MZU30" s="85"/>
      <c r="MZV30" s="85"/>
      <c r="MZW30" s="85"/>
      <c r="MZX30" s="85"/>
      <c r="MZY30" s="85"/>
      <c r="MZZ30" s="72"/>
      <c r="NAA30" s="72"/>
      <c r="NAB30" s="72"/>
      <c r="NAC30" s="72"/>
      <c r="NAD30" s="72"/>
      <c r="NAE30" s="82"/>
      <c r="NAF30" s="79"/>
      <c r="NAG30" s="85"/>
      <c r="NAH30" s="85"/>
      <c r="NAI30" s="85"/>
      <c r="NAJ30" s="85"/>
      <c r="NAK30" s="85"/>
      <c r="NAL30" s="85"/>
      <c r="NAM30" s="85"/>
      <c r="NAN30" s="85"/>
      <c r="NAO30" s="72"/>
      <c r="NAP30" s="72"/>
      <c r="NAQ30" s="72"/>
      <c r="NAR30" s="72"/>
      <c r="NAS30" s="72"/>
      <c r="NAT30" s="82"/>
      <c r="NAU30" s="79"/>
      <c r="NAV30" s="85"/>
      <c r="NAW30" s="85"/>
      <c r="NAX30" s="85"/>
      <c r="NAY30" s="85"/>
      <c r="NAZ30" s="85"/>
      <c r="NBA30" s="85"/>
      <c r="NBB30" s="85"/>
      <c r="NBC30" s="85"/>
      <c r="NBD30" s="72"/>
      <c r="NBE30" s="72"/>
      <c r="NBF30" s="72"/>
      <c r="NBG30" s="72"/>
      <c r="NBH30" s="72"/>
      <c r="NBI30" s="82"/>
      <c r="NBJ30" s="79"/>
      <c r="NBK30" s="85"/>
      <c r="NBL30" s="85"/>
      <c r="NBM30" s="85"/>
      <c r="NBN30" s="85"/>
      <c r="NBO30" s="85"/>
      <c r="NBP30" s="85"/>
      <c r="NBQ30" s="85"/>
      <c r="NBR30" s="85"/>
      <c r="NBS30" s="72"/>
      <c r="NBT30" s="72"/>
      <c r="NBU30" s="72"/>
      <c r="NBV30" s="72"/>
      <c r="NBW30" s="72"/>
      <c r="NBX30" s="82"/>
      <c r="NBY30" s="79"/>
      <c r="NBZ30" s="85"/>
      <c r="NCA30" s="85"/>
      <c r="NCB30" s="85"/>
      <c r="NCC30" s="85"/>
      <c r="NCD30" s="85"/>
      <c r="NCE30" s="85"/>
      <c r="NCF30" s="85"/>
      <c r="NCG30" s="85"/>
      <c r="NCH30" s="72"/>
      <c r="NCI30" s="72"/>
      <c r="NCJ30" s="72"/>
      <c r="NCK30" s="72"/>
      <c r="NCL30" s="72"/>
      <c r="NCM30" s="82"/>
      <c r="NCN30" s="79"/>
      <c r="NCO30" s="85"/>
      <c r="NCP30" s="85"/>
      <c r="NCQ30" s="85"/>
      <c r="NCR30" s="85"/>
      <c r="NCS30" s="85"/>
      <c r="NCT30" s="85"/>
      <c r="NCU30" s="85"/>
      <c r="NCV30" s="85"/>
      <c r="NCW30" s="72"/>
      <c r="NCX30" s="72"/>
      <c r="NCY30" s="72"/>
      <c r="NCZ30" s="72"/>
      <c r="NDA30" s="72"/>
      <c r="NDB30" s="82"/>
      <c r="NDC30" s="79"/>
      <c r="NDD30" s="85"/>
      <c r="NDE30" s="85"/>
      <c r="NDF30" s="85"/>
      <c r="NDG30" s="85"/>
      <c r="NDH30" s="85"/>
      <c r="NDI30" s="85"/>
      <c r="NDJ30" s="85"/>
      <c r="NDK30" s="85"/>
      <c r="NDL30" s="72"/>
      <c r="NDM30" s="72"/>
      <c r="NDN30" s="72"/>
      <c r="NDO30" s="72"/>
      <c r="NDP30" s="72"/>
      <c r="NDQ30" s="82"/>
      <c r="NDR30" s="79"/>
      <c r="NDS30" s="85"/>
      <c r="NDT30" s="85"/>
      <c r="NDU30" s="85"/>
      <c r="NDV30" s="85"/>
      <c r="NDW30" s="85"/>
      <c r="NDX30" s="85"/>
      <c r="NDY30" s="85"/>
      <c r="NDZ30" s="85"/>
      <c r="NEA30" s="72"/>
      <c r="NEB30" s="72"/>
      <c r="NEC30" s="72"/>
      <c r="NED30" s="72"/>
      <c r="NEE30" s="72"/>
      <c r="NEF30" s="82"/>
      <c r="NEG30" s="79"/>
      <c r="NEH30" s="85"/>
      <c r="NEI30" s="85"/>
      <c r="NEJ30" s="85"/>
      <c r="NEK30" s="85"/>
      <c r="NEL30" s="85"/>
      <c r="NEM30" s="85"/>
      <c r="NEN30" s="85"/>
      <c r="NEO30" s="85"/>
      <c r="NEP30" s="72"/>
      <c r="NEQ30" s="72"/>
      <c r="NER30" s="72"/>
      <c r="NES30" s="72"/>
      <c r="NET30" s="72"/>
      <c r="NEU30" s="82"/>
      <c r="NEV30" s="79"/>
      <c r="NEW30" s="85"/>
      <c r="NEX30" s="85"/>
      <c r="NEY30" s="85"/>
      <c r="NEZ30" s="85"/>
      <c r="NFA30" s="85"/>
      <c r="NFB30" s="85"/>
      <c r="NFC30" s="85"/>
      <c r="NFD30" s="85"/>
      <c r="NFE30" s="72"/>
      <c r="NFF30" s="72"/>
      <c r="NFG30" s="72"/>
      <c r="NFH30" s="72"/>
      <c r="NFI30" s="72"/>
      <c r="NFJ30" s="82"/>
      <c r="NFK30" s="79"/>
      <c r="NFL30" s="85"/>
      <c r="NFM30" s="85"/>
      <c r="NFN30" s="85"/>
      <c r="NFO30" s="85"/>
      <c r="NFP30" s="85"/>
      <c r="NFQ30" s="85"/>
      <c r="NFR30" s="85"/>
      <c r="NFS30" s="85"/>
      <c r="NFT30" s="72"/>
      <c r="NFU30" s="72"/>
      <c r="NFV30" s="72"/>
      <c r="NFW30" s="72"/>
      <c r="NFX30" s="72"/>
      <c r="NFY30" s="82"/>
      <c r="NFZ30" s="79"/>
      <c r="NGA30" s="85"/>
      <c r="NGB30" s="85"/>
      <c r="NGC30" s="85"/>
      <c r="NGD30" s="85"/>
      <c r="NGE30" s="85"/>
      <c r="NGF30" s="85"/>
      <c r="NGG30" s="85"/>
      <c r="NGH30" s="85"/>
      <c r="NGI30" s="72"/>
      <c r="NGJ30" s="72"/>
      <c r="NGK30" s="72"/>
      <c r="NGL30" s="72"/>
      <c r="NGM30" s="72"/>
      <c r="NGN30" s="82"/>
      <c r="NGO30" s="79"/>
      <c r="NGP30" s="85"/>
      <c r="NGQ30" s="85"/>
      <c r="NGR30" s="85"/>
      <c r="NGS30" s="85"/>
      <c r="NGT30" s="85"/>
      <c r="NGU30" s="85"/>
      <c r="NGV30" s="85"/>
      <c r="NGW30" s="85"/>
      <c r="NGX30" s="72"/>
      <c r="NGY30" s="72"/>
      <c r="NGZ30" s="72"/>
      <c r="NHA30" s="72"/>
      <c r="NHB30" s="72"/>
      <c r="NHC30" s="82"/>
      <c r="NHD30" s="79"/>
      <c r="NHE30" s="85"/>
      <c r="NHF30" s="85"/>
      <c r="NHG30" s="85"/>
      <c r="NHH30" s="85"/>
      <c r="NHI30" s="85"/>
      <c r="NHJ30" s="85"/>
      <c r="NHK30" s="85"/>
      <c r="NHL30" s="85"/>
      <c r="NHM30" s="72"/>
      <c r="NHN30" s="72"/>
      <c r="NHO30" s="72"/>
      <c r="NHP30" s="72"/>
      <c r="NHQ30" s="72"/>
      <c r="NHR30" s="82"/>
      <c r="NHS30" s="79"/>
      <c r="NHT30" s="85"/>
      <c r="NHU30" s="85"/>
      <c r="NHV30" s="85"/>
      <c r="NHW30" s="85"/>
      <c r="NHX30" s="85"/>
      <c r="NHY30" s="85"/>
      <c r="NHZ30" s="85"/>
      <c r="NIA30" s="85"/>
      <c r="NIB30" s="72"/>
      <c r="NIC30" s="72"/>
      <c r="NID30" s="72"/>
      <c r="NIE30" s="72"/>
      <c r="NIF30" s="72"/>
      <c r="NIG30" s="82"/>
      <c r="NIH30" s="79"/>
      <c r="NII30" s="85"/>
      <c r="NIJ30" s="85"/>
      <c r="NIK30" s="85"/>
      <c r="NIL30" s="85"/>
      <c r="NIM30" s="85"/>
      <c r="NIN30" s="85"/>
      <c r="NIO30" s="85"/>
      <c r="NIP30" s="85"/>
      <c r="NIQ30" s="72"/>
      <c r="NIR30" s="72"/>
      <c r="NIS30" s="72"/>
      <c r="NIT30" s="72"/>
      <c r="NIU30" s="72"/>
      <c r="NIV30" s="82"/>
      <c r="NIW30" s="79"/>
      <c r="NIX30" s="85"/>
      <c r="NIY30" s="85"/>
      <c r="NIZ30" s="85"/>
      <c r="NJA30" s="85"/>
      <c r="NJB30" s="85"/>
      <c r="NJC30" s="85"/>
      <c r="NJD30" s="85"/>
      <c r="NJE30" s="85"/>
      <c r="NJF30" s="72"/>
      <c r="NJG30" s="72"/>
      <c r="NJH30" s="72"/>
      <c r="NJI30" s="72"/>
      <c r="NJJ30" s="72"/>
      <c r="NJK30" s="82"/>
      <c r="NJL30" s="79"/>
      <c r="NJM30" s="85"/>
      <c r="NJN30" s="85"/>
      <c r="NJO30" s="85"/>
      <c r="NJP30" s="85"/>
      <c r="NJQ30" s="85"/>
      <c r="NJR30" s="85"/>
      <c r="NJS30" s="85"/>
      <c r="NJT30" s="85"/>
      <c r="NJU30" s="72"/>
      <c r="NJV30" s="72"/>
      <c r="NJW30" s="72"/>
      <c r="NJX30" s="72"/>
      <c r="NJY30" s="72"/>
      <c r="NJZ30" s="82"/>
      <c r="NKA30" s="79"/>
      <c r="NKB30" s="85"/>
      <c r="NKC30" s="85"/>
      <c r="NKD30" s="85"/>
      <c r="NKE30" s="85"/>
      <c r="NKF30" s="85"/>
      <c r="NKG30" s="85"/>
      <c r="NKH30" s="85"/>
      <c r="NKI30" s="85"/>
      <c r="NKJ30" s="72"/>
      <c r="NKK30" s="72"/>
      <c r="NKL30" s="72"/>
      <c r="NKM30" s="72"/>
      <c r="NKN30" s="72"/>
      <c r="NKO30" s="82"/>
      <c r="NKP30" s="79"/>
      <c r="NKQ30" s="85"/>
      <c r="NKR30" s="85"/>
      <c r="NKS30" s="85"/>
      <c r="NKT30" s="85"/>
      <c r="NKU30" s="85"/>
      <c r="NKV30" s="85"/>
      <c r="NKW30" s="85"/>
      <c r="NKX30" s="85"/>
      <c r="NKY30" s="72"/>
      <c r="NKZ30" s="72"/>
      <c r="NLA30" s="72"/>
      <c r="NLB30" s="72"/>
      <c r="NLC30" s="72"/>
      <c r="NLD30" s="82"/>
      <c r="NLE30" s="79"/>
      <c r="NLF30" s="85"/>
      <c r="NLG30" s="85"/>
      <c r="NLH30" s="85"/>
      <c r="NLI30" s="85"/>
      <c r="NLJ30" s="85"/>
      <c r="NLK30" s="85"/>
      <c r="NLL30" s="85"/>
      <c r="NLM30" s="85"/>
      <c r="NLN30" s="72"/>
      <c r="NLO30" s="72"/>
      <c r="NLP30" s="72"/>
      <c r="NLQ30" s="72"/>
      <c r="NLR30" s="72"/>
      <c r="NLS30" s="82"/>
      <c r="NLT30" s="79"/>
      <c r="NLU30" s="85"/>
      <c r="NLV30" s="85"/>
      <c r="NLW30" s="85"/>
      <c r="NLX30" s="85"/>
      <c r="NLY30" s="85"/>
      <c r="NLZ30" s="85"/>
      <c r="NMA30" s="85"/>
      <c r="NMB30" s="85"/>
      <c r="NMC30" s="72"/>
      <c r="NMD30" s="72"/>
      <c r="NME30" s="72"/>
      <c r="NMF30" s="72"/>
      <c r="NMG30" s="72"/>
      <c r="NMH30" s="82"/>
      <c r="NMI30" s="79"/>
      <c r="NMJ30" s="85"/>
      <c r="NMK30" s="85"/>
      <c r="NML30" s="85"/>
      <c r="NMM30" s="85"/>
      <c r="NMN30" s="85"/>
      <c r="NMO30" s="85"/>
      <c r="NMP30" s="85"/>
      <c r="NMQ30" s="85"/>
      <c r="NMR30" s="72"/>
      <c r="NMS30" s="72"/>
      <c r="NMT30" s="72"/>
      <c r="NMU30" s="72"/>
      <c r="NMV30" s="72"/>
      <c r="NMW30" s="82"/>
      <c r="NMX30" s="79"/>
      <c r="NMY30" s="85"/>
      <c r="NMZ30" s="85"/>
      <c r="NNA30" s="85"/>
      <c r="NNB30" s="85"/>
      <c r="NNC30" s="85"/>
      <c r="NND30" s="85"/>
      <c r="NNE30" s="85"/>
      <c r="NNF30" s="85"/>
      <c r="NNG30" s="72"/>
      <c r="NNH30" s="72"/>
      <c r="NNI30" s="72"/>
      <c r="NNJ30" s="72"/>
      <c r="NNK30" s="72"/>
      <c r="NNL30" s="82"/>
      <c r="NNM30" s="79"/>
      <c r="NNN30" s="85"/>
      <c r="NNO30" s="85"/>
      <c r="NNP30" s="85"/>
      <c r="NNQ30" s="85"/>
      <c r="NNR30" s="85"/>
      <c r="NNS30" s="85"/>
      <c r="NNT30" s="85"/>
      <c r="NNU30" s="85"/>
      <c r="NNV30" s="72"/>
      <c r="NNW30" s="72"/>
      <c r="NNX30" s="72"/>
      <c r="NNY30" s="72"/>
      <c r="NNZ30" s="72"/>
      <c r="NOA30" s="82"/>
      <c r="NOB30" s="79"/>
      <c r="NOC30" s="85"/>
      <c r="NOD30" s="85"/>
      <c r="NOE30" s="85"/>
      <c r="NOF30" s="85"/>
      <c r="NOG30" s="85"/>
      <c r="NOH30" s="85"/>
      <c r="NOI30" s="85"/>
      <c r="NOJ30" s="85"/>
      <c r="NOK30" s="72"/>
      <c r="NOL30" s="72"/>
      <c r="NOM30" s="72"/>
      <c r="NON30" s="72"/>
      <c r="NOO30" s="72"/>
      <c r="NOP30" s="82"/>
      <c r="NOQ30" s="79"/>
      <c r="NOR30" s="85"/>
      <c r="NOS30" s="85"/>
      <c r="NOT30" s="85"/>
      <c r="NOU30" s="85"/>
      <c r="NOV30" s="85"/>
      <c r="NOW30" s="85"/>
      <c r="NOX30" s="85"/>
      <c r="NOY30" s="85"/>
      <c r="NOZ30" s="72"/>
      <c r="NPA30" s="72"/>
      <c r="NPB30" s="72"/>
      <c r="NPC30" s="72"/>
      <c r="NPD30" s="72"/>
      <c r="NPE30" s="82"/>
      <c r="NPF30" s="79"/>
      <c r="NPG30" s="85"/>
      <c r="NPH30" s="85"/>
      <c r="NPI30" s="85"/>
      <c r="NPJ30" s="85"/>
      <c r="NPK30" s="85"/>
      <c r="NPL30" s="85"/>
      <c r="NPM30" s="85"/>
      <c r="NPN30" s="85"/>
      <c r="NPO30" s="72"/>
      <c r="NPP30" s="72"/>
      <c r="NPQ30" s="72"/>
      <c r="NPR30" s="72"/>
      <c r="NPS30" s="72"/>
      <c r="NPT30" s="82"/>
      <c r="NPU30" s="79"/>
      <c r="NPV30" s="85"/>
      <c r="NPW30" s="85"/>
      <c r="NPX30" s="85"/>
      <c r="NPY30" s="85"/>
      <c r="NPZ30" s="85"/>
      <c r="NQA30" s="85"/>
      <c r="NQB30" s="85"/>
      <c r="NQC30" s="85"/>
      <c r="NQD30" s="72"/>
      <c r="NQE30" s="72"/>
      <c r="NQF30" s="72"/>
      <c r="NQG30" s="72"/>
      <c r="NQH30" s="72"/>
      <c r="NQI30" s="82"/>
      <c r="NQJ30" s="79"/>
      <c r="NQK30" s="85"/>
      <c r="NQL30" s="85"/>
      <c r="NQM30" s="85"/>
      <c r="NQN30" s="85"/>
      <c r="NQO30" s="85"/>
      <c r="NQP30" s="85"/>
      <c r="NQQ30" s="85"/>
      <c r="NQR30" s="85"/>
      <c r="NQS30" s="72"/>
      <c r="NQT30" s="72"/>
      <c r="NQU30" s="72"/>
      <c r="NQV30" s="72"/>
      <c r="NQW30" s="72"/>
      <c r="NQX30" s="82"/>
      <c r="NQY30" s="79"/>
      <c r="NQZ30" s="85"/>
      <c r="NRA30" s="85"/>
      <c r="NRB30" s="85"/>
      <c r="NRC30" s="85"/>
      <c r="NRD30" s="85"/>
      <c r="NRE30" s="85"/>
      <c r="NRF30" s="85"/>
      <c r="NRG30" s="85"/>
      <c r="NRH30" s="72"/>
      <c r="NRI30" s="72"/>
      <c r="NRJ30" s="72"/>
      <c r="NRK30" s="72"/>
      <c r="NRL30" s="72"/>
      <c r="NRM30" s="82"/>
      <c r="NRN30" s="79"/>
      <c r="NRO30" s="85"/>
      <c r="NRP30" s="85"/>
      <c r="NRQ30" s="85"/>
      <c r="NRR30" s="85"/>
      <c r="NRS30" s="85"/>
      <c r="NRT30" s="85"/>
      <c r="NRU30" s="85"/>
      <c r="NRV30" s="85"/>
      <c r="NRW30" s="72"/>
      <c r="NRX30" s="72"/>
      <c r="NRY30" s="72"/>
      <c r="NRZ30" s="72"/>
      <c r="NSA30" s="72"/>
      <c r="NSB30" s="82"/>
      <c r="NSC30" s="79"/>
      <c r="NSD30" s="85"/>
      <c r="NSE30" s="85"/>
      <c r="NSF30" s="85"/>
      <c r="NSG30" s="85"/>
      <c r="NSH30" s="85"/>
      <c r="NSI30" s="85"/>
      <c r="NSJ30" s="85"/>
      <c r="NSK30" s="85"/>
      <c r="NSL30" s="72"/>
      <c r="NSM30" s="72"/>
      <c r="NSN30" s="72"/>
      <c r="NSO30" s="72"/>
      <c r="NSP30" s="72"/>
      <c r="NSQ30" s="82"/>
      <c r="NSR30" s="79"/>
      <c r="NSS30" s="85"/>
      <c r="NST30" s="85"/>
      <c r="NSU30" s="85"/>
      <c r="NSV30" s="85"/>
      <c r="NSW30" s="85"/>
      <c r="NSX30" s="85"/>
      <c r="NSY30" s="85"/>
      <c r="NSZ30" s="85"/>
      <c r="NTA30" s="72"/>
      <c r="NTB30" s="72"/>
      <c r="NTC30" s="72"/>
      <c r="NTD30" s="72"/>
      <c r="NTE30" s="72"/>
      <c r="NTF30" s="82"/>
      <c r="NTG30" s="79"/>
      <c r="NTH30" s="85"/>
      <c r="NTI30" s="85"/>
      <c r="NTJ30" s="85"/>
      <c r="NTK30" s="85"/>
      <c r="NTL30" s="85"/>
      <c r="NTM30" s="85"/>
      <c r="NTN30" s="85"/>
      <c r="NTO30" s="85"/>
      <c r="NTP30" s="72"/>
      <c r="NTQ30" s="72"/>
      <c r="NTR30" s="72"/>
      <c r="NTS30" s="72"/>
      <c r="NTT30" s="72"/>
      <c r="NTU30" s="82"/>
      <c r="NTV30" s="79"/>
      <c r="NTW30" s="85"/>
      <c r="NTX30" s="85"/>
      <c r="NTY30" s="85"/>
      <c r="NTZ30" s="85"/>
      <c r="NUA30" s="85"/>
      <c r="NUB30" s="85"/>
      <c r="NUC30" s="85"/>
      <c r="NUD30" s="85"/>
      <c r="NUE30" s="72"/>
      <c r="NUF30" s="72"/>
      <c r="NUG30" s="72"/>
      <c r="NUH30" s="72"/>
      <c r="NUI30" s="72"/>
      <c r="NUJ30" s="82"/>
      <c r="NUK30" s="79"/>
      <c r="NUL30" s="85"/>
      <c r="NUM30" s="85"/>
      <c r="NUN30" s="85"/>
      <c r="NUO30" s="85"/>
      <c r="NUP30" s="85"/>
      <c r="NUQ30" s="85"/>
      <c r="NUR30" s="85"/>
      <c r="NUS30" s="85"/>
      <c r="NUT30" s="72"/>
      <c r="NUU30" s="72"/>
      <c r="NUV30" s="72"/>
      <c r="NUW30" s="72"/>
      <c r="NUX30" s="72"/>
      <c r="NUY30" s="82"/>
      <c r="NUZ30" s="79"/>
      <c r="NVA30" s="85"/>
      <c r="NVB30" s="85"/>
      <c r="NVC30" s="85"/>
      <c r="NVD30" s="85"/>
      <c r="NVE30" s="85"/>
      <c r="NVF30" s="85"/>
      <c r="NVG30" s="85"/>
      <c r="NVH30" s="85"/>
      <c r="NVI30" s="72"/>
      <c r="NVJ30" s="72"/>
      <c r="NVK30" s="72"/>
      <c r="NVL30" s="72"/>
      <c r="NVM30" s="72"/>
      <c r="NVN30" s="82"/>
      <c r="NVO30" s="79"/>
      <c r="NVP30" s="85"/>
      <c r="NVQ30" s="85"/>
      <c r="NVR30" s="85"/>
      <c r="NVS30" s="85"/>
      <c r="NVT30" s="85"/>
      <c r="NVU30" s="85"/>
      <c r="NVV30" s="85"/>
      <c r="NVW30" s="85"/>
      <c r="NVX30" s="72"/>
      <c r="NVY30" s="72"/>
      <c r="NVZ30" s="72"/>
      <c r="NWA30" s="72"/>
      <c r="NWB30" s="72"/>
      <c r="NWC30" s="82"/>
      <c r="NWD30" s="79"/>
      <c r="NWE30" s="85"/>
      <c r="NWF30" s="85"/>
      <c r="NWG30" s="85"/>
      <c r="NWH30" s="85"/>
      <c r="NWI30" s="85"/>
      <c r="NWJ30" s="85"/>
      <c r="NWK30" s="85"/>
      <c r="NWL30" s="85"/>
      <c r="NWM30" s="72"/>
      <c r="NWN30" s="72"/>
      <c r="NWO30" s="72"/>
      <c r="NWP30" s="72"/>
      <c r="NWQ30" s="72"/>
      <c r="NWR30" s="82"/>
      <c r="NWS30" s="79"/>
      <c r="NWT30" s="85"/>
      <c r="NWU30" s="85"/>
      <c r="NWV30" s="85"/>
      <c r="NWW30" s="85"/>
      <c r="NWX30" s="85"/>
      <c r="NWY30" s="85"/>
      <c r="NWZ30" s="85"/>
      <c r="NXA30" s="85"/>
      <c r="NXB30" s="72"/>
      <c r="NXC30" s="72"/>
      <c r="NXD30" s="72"/>
      <c r="NXE30" s="72"/>
      <c r="NXF30" s="72"/>
      <c r="NXG30" s="82"/>
      <c r="NXH30" s="79"/>
      <c r="NXI30" s="85"/>
      <c r="NXJ30" s="85"/>
      <c r="NXK30" s="85"/>
      <c r="NXL30" s="85"/>
      <c r="NXM30" s="85"/>
      <c r="NXN30" s="85"/>
      <c r="NXO30" s="85"/>
      <c r="NXP30" s="85"/>
      <c r="NXQ30" s="72"/>
      <c r="NXR30" s="72"/>
      <c r="NXS30" s="72"/>
      <c r="NXT30" s="72"/>
      <c r="NXU30" s="72"/>
      <c r="NXV30" s="82"/>
      <c r="NXW30" s="79"/>
      <c r="NXX30" s="85"/>
      <c r="NXY30" s="85"/>
      <c r="NXZ30" s="85"/>
      <c r="NYA30" s="85"/>
      <c r="NYB30" s="85"/>
      <c r="NYC30" s="85"/>
      <c r="NYD30" s="85"/>
      <c r="NYE30" s="85"/>
      <c r="NYF30" s="72"/>
      <c r="NYG30" s="72"/>
      <c r="NYH30" s="72"/>
      <c r="NYI30" s="72"/>
      <c r="NYJ30" s="72"/>
      <c r="NYK30" s="82"/>
      <c r="NYL30" s="79"/>
      <c r="NYM30" s="85"/>
      <c r="NYN30" s="85"/>
      <c r="NYO30" s="85"/>
      <c r="NYP30" s="85"/>
      <c r="NYQ30" s="85"/>
      <c r="NYR30" s="85"/>
      <c r="NYS30" s="85"/>
      <c r="NYT30" s="85"/>
      <c r="NYU30" s="72"/>
      <c r="NYV30" s="72"/>
      <c r="NYW30" s="72"/>
      <c r="NYX30" s="72"/>
      <c r="NYY30" s="72"/>
      <c r="NYZ30" s="82"/>
      <c r="NZA30" s="79"/>
      <c r="NZB30" s="85"/>
      <c r="NZC30" s="85"/>
      <c r="NZD30" s="85"/>
      <c r="NZE30" s="85"/>
      <c r="NZF30" s="85"/>
      <c r="NZG30" s="85"/>
      <c r="NZH30" s="85"/>
      <c r="NZI30" s="85"/>
      <c r="NZJ30" s="72"/>
      <c r="NZK30" s="72"/>
      <c r="NZL30" s="72"/>
      <c r="NZM30" s="72"/>
      <c r="NZN30" s="72"/>
      <c r="NZO30" s="82"/>
      <c r="NZP30" s="79"/>
      <c r="NZQ30" s="85"/>
      <c r="NZR30" s="85"/>
      <c r="NZS30" s="85"/>
      <c r="NZT30" s="85"/>
      <c r="NZU30" s="85"/>
      <c r="NZV30" s="85"/>
      <c r="NZW30" s="85"/>
      <c r="NZX30" s="85"/>
      <c r="NZY30" s="72"/>
      <c r="NZZ30" s="72"/>
      <c r="OAA30" s="72"/>
      <c r="OAB30" s="72"/>
      <c r="OAC30" s="72"/>
      <c r="OAD30" s="82"/>
      <c r="OAE30" s="79"/>
      <c r="OAF30" s="85"/>
      <c r="OAG30" s="85"/>
      <c r="OAH30" s="85"/>
      <c r="OAI30" s="85"/>
      <c r="OAJ30" s="85"/>
      <c r="OAK30" s="85"/>
      <c r="OAL30" s="85"/>
      <c r="OAM30" s="85"/>
      <c r="OAN30" s="72"/>
      <c r="OAO30" s="72"/>
      <c r="OAP30" s="72"/>
      <c r="OAQ30" s="72"/>
      <c r="OAR30" s="72"/>
      <c r="OAS30" s="82"/>
      <c r="OAT30" s="79"/>
      <c r="OAU30" s="85"/>
      <c r="OAV30" s="85"/>
      <c r="OAW30" s="85"/>
      <c r="OAX30" s="85"/>
      <c r="OAY30" s="85"/>
      <c r="OAZ30" s="85"/>
      <c r="OBA30" s="85"/>
      <c r="OBB30" s="85"/>
      <c r="OBC30" s="72"/>
      <c r="OBD30" s="72"/>
      <c r="OBE30" s="72"/>
      <c r="OBF30" s="72"/>
      <c r="OBG30" s="72"/>
      <c r="OBH30" s="82"/>
      <c r="OBI30" s="79"/>
      <c r="OBJ30" s="85"/>
      <c r="OBK30" s="85"/>
      <c r="OBL30" s="85"/>
      <c r="OBM30" s="85"/>
      <c r="OBN30" s="85"/>
      <c r="OBO30" s="85"/>
      <c r="OBP30" s="85"/>
      <c r="OBQ30" s="85"/>
      <c r="OBR30" s="72"/>
      <c r="OBS30" s="72"/>
      <c r="OBT30" s="72"/>
      <c r="OBU30" s="72"/>
      <c r="OBV30" s="72"/>
      <c r="OBW30" s="82"/>
      <c r="OBX30" s="79"/>
      <c r="OBY30" s="85"/>
      <c r="OBZ30" s="85"/>
      <c r="OCA30" s="85"/>
      <c r="OCB30" s="85"/>
      <c r="OCC30" s="85"/>
      <c r="OCD30" s="85"/>
      <c r="OCE30" s="85"/>
      <c r="OCF30" s="85"/>
      <c r="OCG30" s="72"/>
      <c r="OCH30" s="72"/>
      <c r="OCI30" s="72"/>
      <c r="OCJ30" s="72"/>
      <c r="OCK30" s="72"/>
      <c r="OCL30" s="82"/>
      <c r="OCM30" s="79"/>
      <c r="OCN30" s="85"/>
      <c r="OCO30" s="85"/>
      <c r="OCP30" s="85"/>
      <c r="OCQ30" s="85"/>
      <c r="OCR30" s="85"/>
      <c r="OCS30" s="85"/>
      <c r="OCT30" s="85"/>
      <c r="OCU30" s="85"/>
      <c r="OCV30" s="72"/>
      <c r="OCW30" s="72"/>
      <c r="OCX30" s="72"/>
      <c r="OCY30" s="72"/>
      <c r="OCZ30" s="72"/>
      <c r="ODA30" s="82"/>
      <c r="ODB30" s="79"/>
      <c r="ODC30" s="85"/>
      <c r="ODD30" s="85"/>
      <c r="ODE30" s="85"/>
      <c r="ODF30" s="85"/>
      <c r="ODG30" s="85"/>
      <c r="ODH30" s="85"/>
      <c r="ODI30" s="85"/>
      <c r="ODJ30" s="85"/>
      <c r="ODK30" s="72"/>
      <c r="ODL30" s="72"/>
      <c r="ODM30" s="72"/>
      <c r="ODN30" s="72"/>
      <c r="ODO30" s="72"/>
      <c r="ODP30" s="82"/>
      <c r="ODQ30" s="79"/>
      <c r="ODR30" s="85"/>
      <c r="ODS30" s="85"/>
      <c r="ODT30" s="85"/>
      <c r="ODU30" s="85"/>
      <c r="ODV30" s="85"/>
      <c r="ODW30" s="85"/>
      <c r="ODX30" s="85"/>
      <c r="ODY30" s="85"/>
      <c r="ODZ30" s="72"/>
      <c r="OEA30" s="72"/>
      <c r="OEB30" s="72"/>
      <c r="OEC30" s="72"/>
      <c r="OED30" s="72"/>
      <c r="OEE30" s="82"/>
      <c r="OEF30" s="79"/>
      <c r="OEG30" s="85"/>
      <c r="OEH30" s="85"/>
      <c r="OEI30" s="85"/>
      <c r="OEJ30" s="85"/>
      <c r="OEK30" s="85"/>
      <c r="OEL30" s="85"/>
      <c r="OEM30" s="85"/>
      <c r="OEN30" s="85"/>
      <c r="OEO30" s="72"/>
      <c r="OEP30" s="72"/>
      <c r="OEQ30" s="72"/>
      <c r="OER30" s="72"/>
      <c r="OES30" s="72"/>
      <c r="OET30" s="82"/>
      <c r="OEU30" s="79"/>
      <c r="OEV30" s="85"/>
      <c r="OEW30" s="85"/>
      <c r="OEX30" s="85"/>
      <c r="OEY30" s="85"/>
      <c r="OEZ30" s="85"/>
      <c r="OFA30" s="85"/>
      <c r="OFB30" s="85"/>
      <c r="OFC30" s="85"/>
      <c r="OFD30" s="72"/>
      <c r="OFE30" s="72"/>
      <c r="OFF30" s="72"/>
      <c r="OFG30" s="72"/>
      <c r="OFH30" s="72"/>
      <c r="OFI30" s="82"/>
      <c r="OFJ30" s="79"/>
      <c r="OFK30" s="85"/>
      <c r="OFL30" s="85"/>
      <c r="OFM30" s="85"/>
      <c r="OFN30" s="85"/>
      <c r="OFO30" s="85"/>
      <c r="OFP30" s="85"/>
      <c r="OFQ30" s="85"/>
      <c r="OFR30" s="85"/>
      <c r="OFS30" s="72"/>
      <c r="OFT30" s="72"/>
      <c r="OFU30" s="72"/>
      <c r="OFV30" s="72"/>
      <c r="OFW30" s="72"/>
      <c r="OFX30" s="82"/>
      <c r="OFY30" s="79"/>
      <c r="OFZ30" s="85"/>
      <c r="OGA30" s="85"/>
      <c r="OGB30" s="85"/>
      <c r="OGC30" s="85"/>
      <c r="OGD30" s="85"/>
      <c r="OGE30" s="85"/>
      <c r="OGF30" s="85"/>
      <c r="OGG30" s="85"/>
      <c r="OGH30" s="72"/>
      <c r="OGI30" s="72"/>
      <c r="OGJ30" s="72"/>
      <c r="OGK30" s="72"/>
      <c r="OGL30" s="72"/>
      <c r="OGM30" s="82"/>
      <c r="OGN30" s="79"/>
      <c r="OGO30" s="85"/>
      <c r="OGP30" s="85"/>
      <c r="OGQ30" s="85"/>
      <c r="OGR30" s="85"/>
      <c r="OGS30" s="85"/>
      <c r="OGT30" s="85"/>
      <c r="OGU30" s="85"/>
      <c r="OGV30" s="85"/>
      <c r="OGW30" s="72"/>
      <c r="OGX30" s="72"/>
      <c r="OGY30" s="72"/>
      <c r="OGZ30" s="72"/>
      <c r="OHA30" s="72"/>
      <c r="OHB30" s="82"/>
      <c r="OHC30" s="79"/>
      <c r="OHD30" s="85"/>
      <c r="OHE30" s="85"/>
      <c r="OHF30" s="85"/>
      <c r="OHG30" s="85"/>
      <c r="OHH30" s="85"/>
      <c r="OHI30" s="85"/>
      <c r="OHJ30" s="85"/>
      <c r="OHK30" s="85"/>
      <c r="OHL30" s="72"/>
      <c r="OHM30" s="72"/>
      <c r="OHN30" s="72"/>
      <c r="OHO30" s="72"/>
      <c r="OHP30" s="72"/>
      <c r="OHQ30" s="82"/>
      <c r="OHR30" s="79"/>
      <c r="OHS30" s="85"/>
      <c r="OHT30" s="85"/>
      <c r="OHU30" s="85"/>
      <c r="OHV30" s="85"/>
      <c r="OHW30" s="85"/>
      <c r="OHX30" s="85"/>
      <c r="OHY30" s="85"/>
      <c r="OHZ30" s="85"/>
      <c r="OIA30" s="72"/>
      <c r="OIB30" s="72"/>
      <c r="OIC30" s="72"/>
      <c r="OID30" s="72"/>
      <c r="OIE30" s="72"/>
      <c r="OIF30" s="82"/>
      <c r="OIG30" s="79"/>
      <c r="OIH30" s="85"/>
      <c r="OII30" s="85"/>
      <c r="OIJ30" s="85"/>
      <c r="OIK30" s="85"/>
      <c r="OIL30" s="85"/>
      <c r="OIM30" s="85"/>
      <c r="OIN30" s="85"/>
      <c r="OIO30" s="85"/>
      <c r="OIP30" s="72"/>
      <c r="OIQ30" s="72"/>
      <c r="OIR30" s="72"/>
      <c r="OIS30" s="72"/>
      <c r="OIT30" s="72"/>
      <c r="OIU30" s="82"/>
      <c r="OIV30" s="79"/>
      <c r="OIW30" s="85"/>
      <c r="OIX30" s="85"/>
      <c r="OIY30" s="85"/>
      <c r="OIZ30" s="85"/>
      <c r="OJA30" s="85"/>
      <c r="OJB30" s="85"/>
      <c r="OJC30" s="85"/>
      <c r="OJD30" s="85"/>
      <c r="OJE30" s="72"/>
      <c r="OJF30" s="72"/>
      <c r="OJG30" s="72"/>
      <c r="OJH30" s="72"/>
      <c r="OJI30" s="72"/>
      <c r="OJJ30" s="82"/>
      <c r="OJK30" s="79"/>
      <c r="OJL30" s="85"/>
      <c r="OJM30" s="85"/>
      <c r="OJN30" s="85"/>
      <c r="OJO30" s="85"/>
      <c r="OJP30" s="85"/>
      <c r="OJQ30" s="85"/>
      <c r="OJR30" s="85"/>
      <c r="OJS30" s="85"/>
      <c r="OJT30" s="72"/>
      <c r="OJU30" s="72"/>
      <c r="OJV30" s="72"/>
      <c r="OJW30" s="72"/>
      <c r="OJX30" s="72"/>
      <c r="OJY30" s="82"/>
      <c r="OJZ30" s="79"/>
      <c r="OKA30" s="85"/>
      <c r="OKB30" s="85"/>
      <c r="OKC30" s="85"/>
      <c r="OKD30" s="85"/>
      <c r="OKE30" s="85"/>
      <c r="OKF30" s="85"/>
      <c r="OKG30" s="85"/>
      <c r="OKH30" s="85"/>
      <c r="OKI30" s="72"/>
      <c r="OKJ30" s="72"/>
      <c r="OKK30" s="72"/>
      <c r="OKL30" s="72"/>
      <c r="OKM30" s="72"/>
      <c r="OKN30" s="82"/>
      <c r="OKO30" s="79"/>
      <c r="OKP30" s="85"/>
      <c r="OKQ30" s="85"/>
      <c r="OKR30" s="85"/>
      <c r="OKS30" s="85"/>
      <c r="OKT30" s="85"/>
      <c r="OKU30" s="85"/>
      <c r="OKV30" s="85"/>
      <c r="OKW30" s="85"/>
      <c r="OKX30" s="72"/>
      <c r="OKY30" s="72"/>
      <c r="OKZ30" s="72"/>
      <c r="OLA30" s="72"/>
      <c r="OLB30" s="72"/>
      <c r="OLC30" s="82"/>
      <c r="OLD30" s="79"/>
      <c r="OLE30" s="85"/>
      <c r="OLF30" s="85"/>
      <c r="OLG30" s="85"/>
      <c r="OLH30" s="85"/>
      <c r="OLI30" s="85"/>
      <c r="OLJ30" s="85"/>
      <c r="OLK30" s="85"/>
      <c r="OLL30" s="85"/>
      <c r="OLM30" s="72"/>
      <c r="OLN30" s="72"/>
      <c r="OLO30" s="72"/>
      <c r="OLP30" s="72"/>
      <c r="OLQ30" s="72"/>
      <c r="OLR30" s="82"/>
      <c r="OLS30" s="79"/>
      <c r="OLT30" s="85"/>
      <c r="OLU30" s="85"/>
      <c r="OLV30" s="85"/>
      <c r="OLW30" s="85"/>
      <c r="OLX30" s="85"/>
      <c r="OLY30" s="85"/>
      <c r="OLZ30" s="85"/>
      <c r="OMA30" s="85"/>
      <c r="OMB30" s="72"/>
      <c r="OMC30" s="72"/>
      <c r="OMD30" s="72"/>
      <c r="OME30" s="72"/>
      <c r="OMF30" s="72"/>
      <c r="OMG30" s="82"/>
      <c r="OMH30" s="79"/>
      <c r="OMI30" s="85"/>
      <c r="OMJ30" s="85"/>
      <c r="OMK30" s="85"/>
      <c r="OML30" s="85"/>
      <c r="OMM30" s="85"/>
      <c r="OMN30" s="85"/>
      <c r="OMO30" s="85"/>
      <c r="OMP30" s="85"/>
      <c r="OMQ30" s="72"/>
      <c r="OMR30" s="72"/>
      <c r="OMS30" s="72"/>
      <c r="OMT30" s="72"/>
      <c r="OMU30" s="72"/>
      <c r="OMV30" s="82"/>
      <c r="OMW30" s="79"/>
      <c r="OMX30" s="85"/>
      <c r="OMY30" s="85"/>
      <c r="OMZ30" s="85"/>
      <c r="ONA30" s="85"/>
      <c r="ONB30" s="85"/>
      <c r="ONC30" s="85"/>
      <c r="OND30" s="85"/>
      <c r="ONE30" s="85"/>
      <c r="ONF30" s="72"/>
      <c r="ONG30" s="72"/>
      <c r="ONH30" s="72"/>
      <c r="ONI30" s="72"/>
      <c r="ONJ30" s="72"/>
      <c r="ONK30" s="82"/>
      <c r="ONL30" s="79"/>
      <c r="ONM30" s="85"/>
      <c r="ONN30" s="85"/>
      <c r="ONO30" s="85"/>
      <c r="ONP30" s="85"/>
      <c r="ONQ30" s="85"/>
      <c r="ONR30" s="85"/>
      <c r="ONS30" s="85"/>
      <c r="ONT30" s="85"/>
      <c r="ONU30" s="72"/>
      <c r="ONV30" s="72"/>
      <c r="ONW30" s="72"/>
      <c r="ONX30" s="72"/>
      <c r="ONY30" s="72"/>
      <c r="ONZ30" s="82"/>
      <c r="OOA30" s="79"/>
      <c r="OOB30" s="85"/>
      <c r="OOC30" s="85"/>
      <c r="OOD30" s="85"/>
      <c r="OOE30" s="85"/>
      <c r="OOF30" s="85"/>
      <c r="OOG30" s="85"/>
      <c r="OOH30" s="85"/>
      <c r="OOI30" s="85"/>
      <c r="OOJ30" s="72"/>
      <c r="OOK30" s="72"/>
      <c r="OOL30" s="72"/>
      <c r="OOM30" s="72"/>
      <c r="OON30" s="72"/>
      <c r="OOO30" s="82"/>
      <c r="OOP30" s="79"/>
      <c r="OOQ30" s="85"/>
      <c r="OOR30" s="85"/>
      <c r="OOS30" s="85"/>
      <c r="OOT30" s="85"/>
      <c r="OOU30" s="85"/>
      <c r="OOV30" s="85"/>
      <c r="OOW30" s="85"/>
      <c r="OOX30" s="85"/>
      <c r="OOY30" s="72"/>
      <c r="OOZ30" s="72"/>
      <c r="OPA30" s="72"/>
      <c r="OPB30" s="72"/>
      <c r="OPC30" s="72"/>
      <c r="OPD30" s="82"/>
      <c r="OPE30" s="79"/>
      <c r="OPF30" s="85"/>
      <c r="OPG30" s="85"/>
      <c r="OPH30" s="85"/>
      <c r="OPI30" s="85"/>
      <c r="OPJ30" s="85"/>
      <c r="OPK30" s="85"/>
      <c r="OPL30" s="85"/>
      <c r="OPM30" s="85"/>
      <c r="OPN30" s="72"/>
      <c r="OPO30" s="72"/>
      <c r="OPP30" s="72"/>
      <c r="OPQ30" s="72"/>
      <c r="OPR30" s="72"/>
      <c r="OPS30" s="82"/>
      <c r="OPT30" s="79"/>
      <c r="OPU30" s="85"/>
      <c r="OPV30" s="85"/>
      <c r="OPW30" s="85"/>
      <c r="OPX30" s="85"/>
      <c r="OPY30" s="85"/>
      <c r="OPZ30" s="85"/>
      <c r="OQA30" s="85"/>
      <c r="OQB30" s="85"/>
      <c r="OQC30" s="72"/>
      <c r="OQD30" s="72"/>
      <c r="OQE30" s="72"/>
      <c r="OQF30" s="72"/>
      <c r="OQG30" s="72"/>
      <c r="OQH30" s="82"/>
      <c r="OQI30" s="79"/>
      <c r="OQJ30" s="85"/>
      <c r="OQK30" s="85"/>
      <c r="OQL30" s="85"/>
      <c r="OQM30" s="85"/>
      <c r="OQN30" s="85"/>
      <c r="OQO30" s="85"/>
      <c r="OQP30" s="85"/>
      <c r="OQQ30" s="85"/>
      <c r="OQR30" s="72"/>
      <c r="OQS30" s="72"/>
      <c r="OQT30" s="72"/>
      <c r="OQU30" s="72"/>
      <c r="OQV30" s="72"/>
      <c r="OQW30" s="82"/>
      <c r="OQX30" s="79"/>
      <c r="OQY30" s="85"/>
      <c r="OQZ30" s="85"/>
      <c r="ORA30" s="85"/>
      <c r="ORB30" s="85"/>
      <c r="ORC30" s="85"/>
      <c r="ORD30" s="85"/>
      <c r="ORE30" s="85"/>
      <c r="ORF30" s="85"/>
      <c r="ORG30" s="72"/>
      <c r="ORH30" s="72"/>
      <c r="ORI30" s="72"/>
      <c r="ORJ30" s="72"/>
      <c r="ORK30" s="72"/>
      <c r="ORL30" s="82"/>
      <c r="ORM30" s="79"/>
      <c r="ORN30" s="85"/>
      <c r="ORO30" s="85"/>
      <c r="ORP30" s="85"/>
      <c r="ORQ30" s="85"/>
      <c r="ORR30" s="85"/>
      <c r="ORS30" s="85"/>
      <c r="ORT30" s="85"/>
      <c r="ORU30" s="85"/>
      <c r="ORV30" s="72"/>
      <c r="ORW30" s="72"/>
      <c r="ORX30" s="72"/>
      <c r="ORY30" s="72"/>
      <c r="ORZ30" s="72"/>
      <c r="OSA30" s="82"/>
      <c r="OSB30" s="79"/>
      <c r="OSC30" s="85"/>
      <c r="OSD30" s="85"/>
      <c r="OSE30" s="85"/>
      <c r="OSF30" s="85"/>
      <c r="OSG30" s="85"/>
      <c r="OSH30" s="85"/>
      <c r="OSI30" s="85"/>
      <c r="OSJ30" s="85"/>
      <c r="OSK30" s="72"/>
      <c r="OSL30" s="72"/>
      <c r="OSM30" s="72"/>
      <c r="OSN30" s="72"/>
      <c r="OSO30" s="72"/>
      <c r="OSP30" s="82"/>
      <c r="OSQ30" s="79"/>
      <c r="OSR30" s="85"/>
      <c r="OSS30" s="85"/>
      <c r="OST30" s="85"/>
      <c r="OSU30" s="85"/>
      <c r="OSV30" s="85"/>
      <c r="OSW30" s="85"/>
      <c r="OSX30" s="85"/>
      <c r="OSY30" s="85"/>
      <c r="OSZ30" s="72"/>
      <c r="OTA30" s="72"/>
      <c r="OTB30" s="72"/>
      <c r="OTC30" s="72"/>
      <c r="OTD30" s="72"/>
      <c r="OTE30" s="82"/>
      <c r="OTF30" s="79"/>
      <c r="OTG30" s="85"/>
      <c r="OTH30" s="85"/>
      <c r="OTI30" s="85"/>
      <c r="OTJ30" s="85"/>
      <c r="OTK30" s="85"/>
      <c r="OTL30" s="85"/>
      <c r="OTM30" s="85"/>
      <c r="OTN30" s="85"/>
      <c r="OTO30" s="72"/>
      <c r="OTP30" s="72"/>
      <c r="OTQ30" s="72"/>
      <c r="OTR30" s="72"/>
      <c r="OTS30" s="72"/>
      <c r="OTT30" s="82"/>
      <c r="OTU30" s="79"/>
      <c r="OTV30" s="85"/>
      <c r="OTW30" s="85"/>
      <c r="OTX30" s="85"/>
      <c r="OTY30" s="85"/>
      <c r="OTZ30" s="85"/>
      <c r="OUA30" s="85"/>
      <c r="OUB30" s="85"/>
      <c r="OUC30" s="85"/>
      <c r="OUD30" s="72"/>
      <c r="OUE30" s="72"/>
      <c r="OUF30" s="72"/>
      <c r="OUG30" s="72"/>
      <c r="OUH30" s="72"/>
      <c r="OUI30" s="82"/>
      <c r="OUJ30" s="79"/>
      <c r="OUK30" s="85"/>
      <c r="OUL30" s="85"/>
      <c r="OUM30" s="85"/>
      <c r="OUN30" s="85"/>
      <c r="OUO30" s="85"/>
      <c r="OUP30" s="85"/>
      <c r="OUQ30" s="85"/>
      <c r="OUR30" s="85"/>
      <c r="OUS30" s="72"/>
      <c r="OUT30" s="72"/>
      <c r="OUU30" s="72"/>
      <c r="OUV30" s="72"/>
      <c r="OUW30" s="72"/>
      <c r="OUX30" s="82"/>
      <c r="OUY30" s="79"/>
      <c r="OUZ30" s="85"/>
      <c r="OVA30" s="85"/>
      <c r="OVB30" s="85"/>
      <c r="OVC30" s="85"/>
      <c r="OVD30" s="85"/>
      <c r="OVE30" s="85"/>
      <c r="OVF30" s="85"/>
      <c r="OVG30" s="85"/>
      <c r="OVH30" s="72"/>
      <c r="OVI30" s="72"/>
      <c r="OVJ30" s="72"/>
      <c r="OVK30" s="72"/>
      <c r="OVL30" s="72"/>
      <c r="OVM30" s="82"/>
      <c r="OVN30" s="79"/>
      <c r="OVO30" s="85"/>
      <c r="OVP30" s="85"/>
      <c r="OVQ30" s="85"/>
      <c r="OVR30" s="85"/>
      <c r="OVS30" s="85"/>
      <c r="OVT30" s="85"/>
      <c r="OVU30" s="85"/>
      <c r="OVV30" s="85"/>
      <c r="OVW30" s="72"/>
      <c r="OVX30" s="72"/>
      <c r="OVY30" s="72"/>
      <c r="OVZ30" s="72"/>
      <c r="OWA30" s="72"/>
      <c r="OWB30" s="82"/>
      <c r="OWC30" s="79"/>
      <c r="OWD30" s="85"/>
      <c r="OWE30" s="85"/>
      <c r="OWF30" s="85"/>
      <c r="OWG30" s="85"/>
      <c r="OWH30" s="85"/>
      <c r="OWI30" s="85"/>
      <c r="OWJ30" s="85"/>
      <c r="OWK30" s="85"/>
      <c r="OWL30" s="72"/>
      <c r="OWM30" s="72"/>
      <c r="OWN30" s="72"/>
      <c r="OWO30" s="72"/>
      <c r="OWP30" s="72"/>
      <c r="OWQ30" s="82"/>
      <c r="OWR30" s="79"/>
      <c r="OWS30" s="85"/>
      <c r="OWT30" s="85"/>
      <c r="OWU30" s="85"/>
      <c r="OWV30" s="85"/>
      <c r="OWW30" s="85"/>
      <c r="OWX30" s="85"/>
      <c r="OWY30" s="85"/>
      <c r="OWZ30" s="85"/>
      <c r="OXA30" s="72"/>
      <c r="OXB30" s="72"/>
      <c r="OXC30" s="72"/>
      <c r="OXD30" s="72"/>
      <c r="OXE30" s="72"/>
      <c r="OXF30" s="82"/>
      <c r="OXG30" s="79"/>
      <c r="OXH30" s="85"/>
      <c r="OXI30" s="85"/>
      <c r="OXJ30" s="85"/>
      <c r="OXK30" s="85"/>
      <c r="OXL30" s="85"/>
      <c r="OXM30" s="85"/>
      <c r="OXN30" s="85"/>
      <c r="OXO30" s="85"/>
      <c r="OXP30" s="72"/>
      <c r="OXQ30" s="72"/>
      <c r="OXR30" s="72"/>
      <c r="OXS30" s="72"/>
      <c r="OXT30" s="72"/>
      <c r="OXU30" s="82"/>
      <c r="OXV30" s="79"/>
      <c r="OXW30" s="85"/>
      <c r="OXX30" s="85"/>
      <c r="OXY30" s="85"/>
      <c r="OXZ30" s="85"/>
      <c r="OYA30" s="85"/>
      <c r="OYB30" s="85"/>
      <c r="OYC30" s="85"/>
      <c r="OYD30" s="85"/>
      <c r="OYE30" s="72"/>
      <c r="OYF30" s="72"/>
      <c r="OYG30" s="72"/>
      <c r="OYH30" s="72"/>
      <c r="OYI30" s="72"/>
      <c r="OYJ30" s="82"/>
      <c r="OYK30" s="79"/>
      <c r="OYL30" s="85"/>
      <c r="OYM30" s="85"/>
      <c r="OYN30" s="85"/>
      <c r="OYO30" s="85"/>
      <c r="OYP30" s="85"/>
      <c r="OYQ30" s="85"/>
      <c r="OYR30" s="85"/>
      <c r="OYS30" s="85"/>
      <c r="OYT30" s="72"/>
      <c r="OYU30" s="72"/>
      <c r="OYV30" s="72"/>
      <c r="OYW30" s="72"/>
      <c r="OYX30" s="72"/>
      <c r="OYY30" s="82"/>
      <c r="OYZ30" s="79"/>
      <c r="OZA30" s="85"/>
      <c r="OZB30" s="85"/>
      <c r="OZC30" s="85"/>
      <c r="OZD30" s="85"/>
      <c r="OZE30" s="85"/>
      <c r="OZF30" s="85"/>
      <c r="OZG30" s="85"/>
      <c r="OZH30" s="85"/>
      <c r="OZI30" s="72"/>
      <c r="OZJ30" s="72"/>
      <c r="OZK30" s="72"/>
      <c r="OZL30" s="72"/>
      <c r="OZM30" s="72"/>
      <c r="OZN30" s="82"/>
      <c r="OZO30" s="79"/>
      <c r="OZP30" s="85"/>
      <c r="OZQ30" s="85"/>
      <c r="OZR30" s="85"/>
      <c r="OZS30" s="85"/>
      <c r="OZT30" s="85"/>
      <c r="OZU30" s="85"/>
      <c r="OZV30" s="85"/>
      <c r="OZW30" s="85"/>
      <c r="OZX30" s="72"/>
      <c r="OZY30" s="72"/>
      <c r="OZZ30" s="72"/>
      <c r="PAA30" s="72"/>
      <c r="PAB30" s="72"/>
      <c r="PAC30" s="82"/>
      <c r="PAD30" s="79"/>
      <c r="PAE30" s="85"/>
      <c r="PAF30" s="85"/>
      <c r="PAG30" s="85"/>
      <c r="PAH30" s="85"/>
      <c r="PAI30" s="85"/>
      <c r="PAJ30" s="85"/>
      <c r="PAK30" s="85"/>
      <c r="PAL30" s="85"/>
      <c r="PAM30" s="72"/>
      <c r="PAN30" s="72"/>
      <c r="PAO30" s="72"/>
      <c r="PAP30" s="72"/>
      <c r="PAQ30" s="72"/>
      <c r="PAR30" s="82"/>
      <c r="PAS30" s="79"/>
      <c r="PAT30" s="85"/>
      <c r="PAU30" s="85"/>
      <c r="PAV30" s="85"/>
      <c r="PAW30" s="85"/>
      <c r="PAX30" s="85"/>
      <c r="PAY30" s="85"/>
      <c r="PAZ30" s="85"/>
      <c r="PBA30" s="85"/>
      <c r="PBB30" s="72"/>
      <c r="PBC30" s="72"/>
      <c r="PBD30" s="72"/>
      <c r="PBE30" s="72"/>
      <c r="PBF30" s="72"/>
      <c r="PBG30" s="82"/>
      <c r="PBH30" s="79"/>
      <c r="PBI30" s="85"/>
      <c r="PBJ30" s="85"/>
      <c r="PBK30" s="85"/>
      <c r="PBL30" s="85"/>
      <c r="PBM30" s="85"/>
      <c r="PBN30" s="85"/>
      <c r="PBO30" s="85"/>
      <c r="PBP30" s="85"/>
      <c r="PBQ30" s="72"/>
      <c r="PBR30" s="72"/>
      <c r="PBS30" s="72"/>
      <c r="PBT30" s="72"/>
      <c r="PBU30" s="72"/>
      <c r="PBV30" s="82"/>
      <c r="PBW30" s="79"/>
      <c r="PBX30" s="85"/>
      <c r="PBY30" s="85"/>
      <c r="PBZ30" s="85"/>
      <c r="PCA30" s="85"/>
      <c r="PCB30" s="85"/>
      <c r="PCC30" s="85"/>
      <c r="PCD30" s="85"/>
      <c r="PCE30" s="85"/>
      <c r="PCF30" s="72"/>
      <c r="PCG30" s="72"/>
      <c r="PCH30" s="72"/>
      <c r="PCI30" s="72"/>
      <c r="PCJ30" s="72"/>
      <c r="PCK30" s="82"/>
      <c r="PCL30" s="79"/>
      <c r="PCM30" s="85"/>
      <c r="PCN30" s="85"/>
      <c r="PCO30" s="85"/>
      <c r="PCP30" s="85"/>
      <c r="PCQ30" s="85"/>
      <c r="PCR30" s="85"/>
      <c r="PCS30" s="85"/>
      <c r="PCT30" s="85"/>
      <c r="PCU30" s="72"/>
      <c r="PCV30" s="72"/>
      <c r="PCW30" s="72"/>
      <c r="PCX30" s="72"/>
      <c r="PCY30" s="72"/>
      <c r="PCZ30" s="82"/>
      <c r="PDA30" s="79"/>
      <c r="PDB30" s="85"/>
      <c r="PDC30" s="85"/>
      <c r="PDD30" s="85"/>
      <c r="PDE30" s="85"/>
      <c r="PDF30" s="85"/>
      <c r="PDG30" s="85"/>
      <c r="PDH30" s="85"/>
      <c r="PDI30" s="85"/>
      <c r="PDJ30" s="72"/>
      <c r="PDK30" s="72"/>
      <c r="PDL30" s="72"/>
      <c r="PDM30" s="72"/>
      <c r="PDN30" s="72"/>
      <c r="PDO30" s="82"/>
      <c r="PDP30" s="79"/>
      <c r="PDQ30" s="85"/>
      <c r="PDR30" s="85"/>
      <c r="PDS30" s="85"/>
      <c r="PDT30" s="85"/>
      <c r="PDU30" s="85"/>
      <c r="PDV30" s="85"/>
      <c r="PDW30" s="85"/>
      <c r="PDX30" s="85"/>
      <c r="PDY30" s="72"/>
      <c r="PDZ30" s="72"/>
      <c r="PEA30" s="72"/>
      <c r="PEB30" s="72"/>
      <c r="PEC30" s="72"/>
      <c r="PED30" s="82"/>
      <c r="PEE30" s="79"/>
      <c r="PEF30" s="85"/>
      <c r="PEG30" s="85"/>
      <c r="PEH30" s="85"/>
      <c r="PEI30" s="85"/>
      <c r="PEJ30" s="85"/>
      <c r="PEK30" s="85"/>
      <c r="PEL30" s="85"/>
      <c r="PEM30" s="85"/>
      <c r="PEN30" s="72"/>
      <c r="PEO30" s="72"/>
      <c r="PEP30" s="72"/>
      <c r="PEQ30" s="72"/>
      <c r="PER30" s="72"/>
      <c r="PES30" s="82"/>
      <c r="PET30" s="79"/>
      <c r="PEU30" s="85"/>
      <c r="PEV30" s="85"/>
      <c r="PEW30" s="85"/>
      <c r="PEX30" s="85"/>
      <c r="PEY30" s="85"/>
      <c r="PEZ30" s="85"/>
      <c r="PFA30" s="85"/>
      <c r="PFB30" s="85"/>
      <c r="PFC30" s="72"/>
      <c r="PFD30" s="72"/>
      <c r="PFE30" s="72"/>
      <c r="PFF30" s="72"/>
      <c r="PFG30" s="72"/>
      <c r="PFH30" s="82"/>
      <c r="PFI30" s="79"/>
      <c r="PFJ30" s="85"/>
      <c r="PFK30" s="85"/>
      <c r="PFL30" s="85"/>
      <c r="PFM30" s="85"/>
      <c r="PFN30" s="85"/>
      <c r="PFO30" s="85"/>
      <c r="PFP30" s="85"/>
      <c r="PFQ30" s="85"/>
      <c r="PFR30" s="72"/>
      <c r="PFS30" s="72"/>
      <c r="PFT30" s="72"/>
      <c r="PFU30" s="72"/>
      <c r="PFV30" s="72"/>
      <c r="PFW30" s="82"/>
      <c r="PFX30" s="79"/>
      <c r="PFY30" s="85"/>
      <c r="PFZ30" s="85"/>
      <c r="PGA30" s="85"/>
      <c r="PGB30" s="85"/>
      <c r="PGC30" s="85"/>
      <c r="PGD30" s="85"/>
      <c r="PGE30" s="85"/>
      <c r="PGF30" s="85"/>
      <c r="PGG30" s="72"/>
      <c r="PGH30" s="72"/>
      <c r="PGI30" s="72"/>
      <c r="PGJ30" s="72"/>
      <c r="PGK30" s="72"/>
      <c r="PGL30" s="82"/>
      <c r="PGM30" s="79"/>
      <c r="PGN30" s="85"/>
      <c r="PGO30" s="85"/>
      <c r="PGP30" s="85"/>
      <c r="PGQ30" s="85"/>
      <c r="PGR30" s="85"/>
      <c r="PGS30" s="85"/>
      <c r="PGT30" s="85"/>
      <c r="PGU30" s="85"/>
      <c r="PGV30" s="72"/>
      <c r="PGW30" s="72"/>
      <c r="PGX30" s="72"/>
      <c r="PGY30" s="72"/>
      <c r="PGZ30" s="72"/>
      <c r="PHA30" s="82"/>
      <c r="PHB30" s="79"/>
      <c r="PHC30" s="85"/>
      <c r="PHD30" s="85"/>
      <c r="PHE30" s="85"/>
      <c r="PHF30" s="85"/>
      <c r="PHG30" s="85"/>
      <c r="PHH30" s="85"/>
      <c r="PHI30" s="85"/>
      <c r="PHJ30" s="85"/>
      <c r="PHK30" s="72"/>
      <c r="PHL30" s="72"/>
      <c r="PHM30" s="72"/>
      <c r="PHN30" s="72"/>
      <c r="PHO30" s="72"/>
      <c r="PHP30" s="82"/>
      <c r="PHQ30" s="79"/>
      <c r="PHR30" s="85"/>
      <c r="PHS30" s="85"/>
      <c r="PHT30" s="85"/>
      <c r="PHU30" s="85"/>
      <c r="PHV30" s="85"/>
      <c r="PHW30" s="85"/>
      <c r="PHX30" s="85"/>
      <c r="PHY30" s="85"/>
      <c r="PHZ30" s="72"/>
      <c r="PIA30" s="72"/>
      <c r="PIB30" s="72"/>
      <c r="PIC30" s="72"/>
      <c r="PID30" s="72"/>
      <c r="PIE30" s="82"/>
      <c r="PIF30" s="79"/>
      <c r="PIG30" s="85"/>
      <c r="PIH30" s="85"/>
      <c r="PII30" s="85"/>
      <c r="PIJ30" s="85"/>
      <c r="PIK30" s="85"/>
      <c r="PIL30" s="85"/>
      <c r="PIM30" s="85"/>
      <c r="PIN30" s="85"/>
      <c r="PIO30" s="72"/>
      <c r="PIP30" s="72"/>
      <c r="PIQ30" s="72"/>
      <c r="PIR30" s="72"/>
      <c r="PIS30" s="72"/>
      <c r="PIT30" s="82"/>
      <c r="PIU30" s="79"/>
      <c r="PIV30" s="85"/>
      <c r="PIW30" s="85"/>
      <c r="PIX30" s="85"/>
      <c r="PIY30" s="85"/>
      <c r="PIZ30" s="85"/>
      <c r="PJA30" s="85"/>
      <c r="PJB30" s="85"/>
      <c r="PJC30" s="85"/>
      <c r="PJD30" s="72"/>
      <c r="PJE30" s="72"/>
      <c r="PJF30" s="72"/>
      <c r="PJG30" s="72"/>
      <c r="PJH30" s="72"/>
      <c r="PJI30" s="82"/>
      <c r="PJJ30" s="79"/>
      <c r="PJK30" s="85"/>
      <c r="PJL30" s="85"/>
      <c r="PJM30" s="85"/>
      <c r="PJN30" s="85"/>
      <c r="PJO30" s="85"/>
      <c r="PJP30" s="85"/>
      <c r="PJQ30" s="85"/>
      <c r="PJR30" s="85"/>
      <c r="PJS30" s="72"/>
      <c r="PJT30" s="72"/>
      <c r="PJU30" s="72"/>
      <c r="PJV30" s="72"/>
      <c r="PJW30" s="72"/>
      <c r="PJX30" s="82"/>
      <c r="PJY30" s="79"/>
      <c r="PJZ30" s="85"/>
      <c r="PKA30" s="85"/>
      <c r="PKB30" s="85"/>
      <c r="PKC30" s="85"/>
      <c r="PKD30" s="85"/>
      <c r="PKE30" s="85"/>
      <c r="PKF30" s="85"/>
      <c r="PKG30" s="85"/>
      <c r="PKH30" s="72"/>
      <c r="PKI30" s="72"/>
      <c r="PKJ30" s="72"/>
      <c r="PKK30" s="72"/>
      <c r="PKL30" s="72"/>
      <c r="PKM30" s="82"/>
      <c r="PKN30" s="79"/>
      <c r="PKO30" s="85"/>
      <c r="PKP30" s="85"/>
      <c r="PKQ30" s="85"/>
      <c r="PKR30" s="85"/>
      <c r="PKS30" s="85"/>
      <c r="PKT30" s="85"/>
      <c r="PKU30" s="85"/>
      <c r="PKV30" s="85"/>
      <c r="PKW30" s="72"/>
      <c r="PKX30" s="72"/>
      <c r="PKY30" s="72"/>
      <c r="PKZ30" s="72"/>
      <c r="PLA30" s="72"/>
      <c r="PLB30" s="82"/>
      <c r="PLC30" s="79"/>
      <c r="PLD30" s="85"/>
      <c r="PLE30" s="85"/>
      <c r="PLF30" s="85"/>
      <c r="PLG30" s="85"/>
      <c r="PLH30" s="85"/>
      <c r="PLI30" s="85"/>
      <c r="PLJ30" s="85"/>
      <c r="PLK30" s="85"/>
      <c r="PLL30" s="72"/>
      <c r="PLM30" s="72"/>
      <c r="PLN30" s="72"/>
      <c r="PLO30" s="72"/>
      <c r="PLP30" s="72"/>
      <c r="PLQ30" s="82"/>
      <c r="PLR30" s="79"/>
      <c r="PLS30" s="85"/>
      <c r="PLT30" s="85"/>
      <c r="PLU30" s="85"/>
      <c r="PLV30" s="85"/>
      <c r="PLW30" s="85"/>
      <c r="PLX30" s="85"/>
      <c r="PLY30" s="85"/>
      <c r="PLZ30" s="85"/>
      <c r="PMA30" s="72"/>
      <c r="PMB30" s="72"/>
      <c r="PMC30" s="72"/>
      <c r="PMD30" s="72"/>
      <c r="PME30" s="72"/>
      <c r="PMF30" s="82"/>
      <c r="PMG30" s="79"/>
      <c r="PMH30" s="85"/>
      <c r="PMI30" s="85"/>
      <c r="PMJ30" s="85"/>
      <c r="PMK30" s="85"/>
      <c r="PML30" s="85"/>
      <c r="PMM30" s="85"/>
      <c r="PMN30" s="85"/>
      <c r="PMO30" s="85"/>
      <c r="PMP30" s="72"/>
      <c r="PMQ30" s="72"/>
      <c r="PMR30" s="72"/>
      <c r="PMS30" s="72"/>
      <c r="PMT30" s="72"/>
      <c r="PMU30" s="82"/>
      <c r="PMV30" s="79"/>
      <c r="PMW30" s="85"/>
      <c r="PMX30" s="85"/>
      <c r="PMY30" s="85"/>
      <c r="PMZ30" s="85"/>
      <c r="PNA30" s="85"/>
      <c r="PNB30" s="85"/>
      <c r="PNC30" s="85"/>
      <c r="PND30" s="85"/>
      <c r="PNE30" s="72"/>
      <c r="PNF30" s="72"/>
      <c r="PNG30" s="72"/>
      <c r="PNH30" s="72"/>
      <c r="PNI30" s="72"/>
      <c r="PNJ30" s="82"/>
      <c r="PNK30" s="79"/>
      <c r="PNL30" s="85"/>
      <c r="PNM30" s="85"/>
      <c r="PNN30" s="85"/>
      <c r="PNO30" s="85"/>
      <c r="PNP30" s="85"/>
      <c r="PNQ30" s="85"/>
      <c r="PNR30" s="85"/>
      <c r="PNS30" s="85"/>
      <c r="PNT30" s="72"/>
      <c r="PNU30" s="72"/>
      <c r="PNV30" s="72"/>
      <c r="PNW30" s="72"/>
      <c r="PNX30" s="72"/>
      <c r="PNY30" s="82"/>
      <c r="PNZ30" s="79"/>
      <c r="POA30" s="85"/>
      <c r="POB30" s="85"/>
      <c r="POC30" s="85"/>
      <c r="POD30" s="85"/>
      <c r="POE30" s="85"/>
      <c r="POF30" s="85"/>
      <c r="POG30" s="85"/>
      <c r="POH30" s="85"/>
      <c r="POI30" s="72"/>
      <c r="POJ30" s="72"/>
      <c r="POK30" s="72"/>
      <c r="POL30" s="72"/>
      <c r="POM30" s="72"/>
      <c r="PON30" s="82"/>
      <c r="POO30" s="79"/>
      <c r="POP30" s="85"/>
      <c r="POQ30" s="85"/>
      <c r="POR30" s="85"/>
      <c r="POS30" s="85"/>
      <c r="POT30" s="85"/>
      <c r="POU30" s="85"/>
      <c r="POV30" s="85"/>
      <c r="POW30" s="85"/>
      <c r="POX30" s="72"/>
      <c r="POY30" s="72"/>
      <c r="POZ30" s="72"/>
      <c r="PPA30" s="72"/>
      <c r="PPB30" s="72"/>
      <c r="PPC30" s="82"/>
      <c r="PPD30" s="79"/>
      <c r="PPE30" s="85"/>
      <c r="PPF30" s="85"/>
      <c r="PPG30" s="85"/>
      <c r="PPH30" s="85"/>
      <c r="PPI30" s="85"/>
      <c r="PPJ30" s="85"/>
      <c r="PPK30" s="85"/>
      <c r="PPL30" s="85"/>
      <c r="PPM30" s="72"/>
      <c r="PPN30" s="72"/>
      <c r="PPO30" s="72"/>
      <c r="PPP30" s="72"/>
      <c r="PPQ30" s="72"/>
      <c r="PPR30" s="82"/>
      <c r="PPS30" s="79"/>
      <c r="PPT30" s="85"/>
      <c r="PPU30" s="85"/>
      <c r="PPV30" s="85"/>
      <c r="PPW30" s="85"/>
      <c r="PPX30" s="85"/>
      <c r="PPY30" s="85"/>
      <c r="PPZ30" s="85"/>
      <c r="PQA30" s="85"/>
      <c r="PQB30" s="72"/>
      <c r="PQC30" s="72"/>
      <c r="PQD30" s="72"/>
      <c r="PQE30" s="72"/>
      <c r="PQF30" s="72"/>
      <c r="PQG30" s="82"/>
      <c r="PQH30" s="79"/>
      <c r="PQI30" s="85"/>
      <c r="PQJ30" s="85"/>
      <c r="PQK30" s="85"/>
      <c r="PQL30" s="85"/>
      <c r="PQM30" s="85"/>
      <c r="PQN30" s="85"/>
      <c r="PQO30" s="85"/>
      <c r="PQP30" s="85"/>
      <c r="PQQ30" s="72"/>
      <c r="PQR30" s="72"/>
      <c r="PQS30" s="72"/>
      <c r="PQT30" s="72"/>
      <c r="PQU30" s="72"/>
      <c r="PQV30" s="82"/>
      <c r="PQW30" s="79"/>
      <c r="PQX30" s="85"/>
      <c r="PQY30" s="85"/>
      <c r="PQZ30" s="85"/>
      <c r="PRA30" s="85"/>
      <c r="PRB30" s="85"/>
      <c r="PRC30" s="85"/>
      <c r="PRD30" s="85"/>
      <c r="PRE30" s="85"/>
      <c r="PRF30" s="72"/>
      <c r="PRG30" s="72"/>
      <c r="PRH30" s="72"/>
      <c r="PRI30" s="72"/>
      <c r="PRJ30" s="72"/>
      <c r="PRK30" s="82"/>
      <c r="PRL30" s="79"/>
      <c r="PRM30" s="85"/>
      <c r="PRN30" s="85"/>
      <c r="PRO30" s="85"/>
      <c r="PRP30" s="85"/>
      <c r="PRQ30" s="85"/>
      <c r="PRR30" s="85"/>
      <c r="PRS30" s="85"/>
      <c r="PRT30" s="85"/>
      <c r="PRU30" s="72"/>
      <c r="PRV30" s="72"/>
      <c r="PRW30" s="72"/>
      <c r="PRX30" s="72"/>
      <c r="PRY30" s="72"/>
      <c r="PRZ30" s="82"/>
      <c r="PSA30" s="79"/>
      <c r="PSB30" s="85"/>
      <c r="PSC30" s="85"/>
      <c r="PSD30" s="85"/>
      <c r="PSE30" s="85"/>
      <c r="PSF30" s="85"/>
      <c r="PSG30" s="85"/>
      <c r="PSH30" s="85"/>
      <c r="PSI30" s="85"/>
      <c r="PSJ30" s="72"/>
      <c r="PSK30" s="72"/>
      <c r="PSL30" s="72"/>
      <c r="PSM30" s="72"/>
      <c r="PSN30" s="72"/>
      <c r="PSO30" s="82"/>
      <c r="PSP30" s="79"/>
      <c r="PSQ30" s="85"/>
      <c r="PSR30" s="85"/>
      <c r="PSS30" s="85"/>
      <c r="PST30" s="85"/>
      <c r="PSU30" s="85"/>
      <c r="PSV30" s="85"/>
      <c r="PSW30" s="85"/>
      <c r="PSX30" s="85"/>
      <c r="PSY30" s="72"/>
      <c r="PSZ30" s="72"/>
      <c r="PTA30" s="72"/>
      <c r="PTB30" s="72"/>
      <c r="PTC30" s="72"/>
      <c r="PTD30" s="82"/>
      <c r="PTE30" s="79"/>
      <c r="PTF30" s="85"/>
      <c r="PTG30" s="85"/>
      <c r="PTH30" s="85"/>
      <c r="PTI30" s="85"/>
      <c r="PTJ30" s="85"/>
      <c r="PTK30" s="85"/>
      <c r="PTL30" s="85"/>
      <c r="PTM30" s="85"/>
      <c r="PTN30" s="72"/>
      <c r="PTO30" s="72"/>
      <c r="PTP30" s="72"/>
      <c r="PTQ30" s="72"/>
      <c r="PTR30" s="72"/>
      <c r="PTS30" s="82"/>
      <c r="PTT30" s="79"/>
      <c r="PTU30" s="85"/>
      <c r="PTV30" s="85"/>
      <c r="PTW30" s="85"/>
      <c r="PTX30" s="85"/>
      <c r="PTY30" s="85"/>
      <c r="PTZ30" s="85"/>
      <c r="PUA30" s="85"/>
      <c r="PUB30" s="85"/>
      <c r="PUC30" s="72"/>
      <c r="PUD30" s="72"/>
      <c r="PUE30" s="72"/>
      <c r="PUF30" s="72"/>
      <c r="PUG30" s="72"/>
      <c r="PUH30" s="82"/>
      <c r="PUI30" s="79"/>
      <c r="PUJ30" s="85"/>
      <c r="PUK30" s="85"/>
      <c r="PUL30" s="85"/>
      <c r="PUM30" s="85"/>
      <c r="PUN30" s="85"/>
      <c r="PUO30" s="85"/>
      <c r="PUP30" s="85"/>
      <c r="PUQ30" s="85"/>
      <c r="PUR30" s="72"/>
      <c r="PUS30" s="72"/>
      <c r="PUT30" s="72"/>
      <c r="PUU30" s="72"/>
      <c r="PUV30" s="72"/>
      <c r="PUW30" s="82"/>
      <c r="PUX30" s="79"/>
      <c r="PUY30" s="85"/>
      <c r="PUZ30" s="85"/>
      <c r="PVA30" s="85"/>
      <c r="PVB30" s="85"/>
      <c r="PVC30" s="85"/>
      <c r="PVD30" s="85"/>
      <c r="PVE30" s="85"/>
      <c r="PVF30" s="85"/>
      <c r="PVG30" s="72"/>
      <c r="PVH30" s="72"/>
      <c r="PVI30" s="72"/>
      <c r="PVJ30" s="72"/>
      <c r="PVK30" s="72"/>
      <c r="PVL30" s="82"/>
      <c r="PVM30" s="79"/>
      <c r="PVN30" s="85"/>
      <c r="PVO30" s="85"/>
      <c r="PVP30" s="85"/>
      <c r="PVQ30" s="85"/>
      <c r="PVR30" s="85"/>
      <c r="PVS30" s="85"/>
      <c r="PVT30" s="85"/>
      <c r="PVU30" s="85"/>
      <c r="PVV30" s="72"/>
      <c r="PVW30" s="72"/>
      <c r="PVX30" s="72"/>
      <c r="PVY30" s="72"/>
      <c r="PVZ30" s="72"/>
      <c r="PWA30" s="82"/>
      <c r="PWB30" s="79"/>
      <c r="PWC30" s="85"/>
      <c r="PWD30" s="85"/>
      <c r="PWE30" s="85"/>
      <c r="PWF30" s="85"/>
      <c r="PWG30" s="85"/>
      <c r="PWH30" s="85"/>
      <c r="PWI30" s="85"/>
      <c r="PWJ30" s="85"/>
      <c r="PWK30" s="72"/>
      <c r="PWL30" s="72"/>
      <c r="PWM30" s="72"/>
      <c r="PWN30" s="72"/>
      <c r="PWO30" s="72"/>
      <c r="PWP30" s="82"/>
      <c r="PWQ30" s="79"/>
      <c r="PWR30" s="85"/>
      <c r="PWS30" s="85"/>
      <c r="PWT30" s="85"/>
      <c r="PWU30" s="85"/>
      <c r="PWV30" s="85"/>
      <c r="PWW30" s="85"/>
      <c r="PWX30" s="85"/>
      <c r="PWY30" s="85"/>
      <c r="PWZ30" s="72"/>
      <c r="PXA30" s="72"/>
      <c r="PXB30" s="72"/>
      <c r="PXC30" s="72"/>
      <c r="PXD30" s="72"/>
      <c r="PXE30" s="82"/>
      <c r="PXF30" s="79"/>
      <c r="PXG30" s="85"/>
      <c r="PXH30" s="85"/>
      <c r="PXI30" s="85"/>
      <c r="PXJ30" s="85"/>
      <c r="PXK30" s="85"/>
      <c r="PXL30" s="85"/>
      <c r="PXM30" s="85"/>
      <c r="PXN30" s="85"/>
      <c r="PXO30" s="72"/>
      <c r="PXP30" s="72"/>
      <c r="PXQ30" s="72"/>
      <c r="PXR30" s="72"/>
      <c r="PXS30" s="72"/>
      <c r="PXT30" s="82"/>
      <c r="PXU30" s="79"/>
      <c r="PXV30" s="85"/>
      <c r="PXW30" s="85"/>
      <c r="PXX30" s="85"/>
      <c r="PXY30" s="85"/>
      <c r="PXZ30" s="85"/>
      <c r="PYA30" s="85"/>
      <c r="PYB30" s="85"/>
      <c r="PYC30" s="85"/>
      <c r="PYD30" s="72"/>
      <c r="PYE30" s="72"/>
      <c r="PYF30" s="72"/>
      <c r="PYG30" s="72"/>
      <c r="PYH30" s="72"/>
      <c r="PYI30" s="82"/>
      <c r="PYJ30" s="79"/>
      <c r="PYK30" s="85"/>
      <c r="PYL30" s="85"/>
      <c r="PYM30" s="85"/>
      <c r="PYN30" s="85"/>
      <c r="PYO30" s="85"/>
      <c r="PYP30" s="85"/>
      <c r="PYQ30" s="85"/>
      <c r="PYR30" s="85"/>
      <c r="PYS30" s="72"/>
      <c r="PYT30" s="72"/>
      <c r="PYU30" s="72"/>
      <c r="PYV30" s="72"/>
      <c r="PYW30" s="72"/>
      <c r="PYX30" s="82"/>
      <c r="PYY30" s="79"/>
      <c r="PYZ30" s="85"/>
      <c r="PZA30" s="85"/>
      <c r="PZB30" s="85"/>
      <c r="PZC30" s="85"/>
      <c r="PZD30" s="85"/>
      <c r="PZE30" s="85"/>
      <c r="PZF30" s="85"/>
      <c r="PZG30" s="85"/>
      <c r="PZH30" s="72"/>
      <c r="PZI30" s="72"/>
      <c r="PZJ30" s="72"/>
      <c r="PZK30" s="72"/>
      <c r="PZL30" s="72"/>
      <c r="PZM30" s="82"/>
      <c r="PZN30" s="79"/>
      <c r="PZO30" s="85"/>
      <c r="PZP30" s="85"/>
      <c r="PZQ30" s="85"/>
      <c r="PZR30" s="85"/>
      <c r="PZS30" s="85"/>
      <c r="PZT30" s="85"/>
      <c r="PZU30" s="85"/>
      <c r="PZV30" s="85"/>
      <c r="PZW30" s="72"/>
      <c r="PZX30" s="72"/>
      <c r="PZY30" s="72"/>
      <c r="PZZ30" s="72"/>
      <c r="QAA30" s="72"/>
      <c r="QAB30" s="82"/>
      <c r="QAC30" s="79"/>
      <c r="QAD30" s="85"/>
      <c r="QAE30" s="85"/>
      <c r="QAF30" s="85"/>
      <c r="QAG30" s="85"/>
      <c r="QAH30" s="85"/>
      <c r="QAI30" s="85"/>
      <c r="QAJ30" s="85"/>
      <c r="QAK30" s="85"/>
      <c r="QAL30" s="72"/>
      <c r="QAM30" s="72"/>
      <c r="QAN30" s="72"/>
      <c r="QAO30" s="72"/>
      <c r="QAP30" s="72"/>
      <c r="QAQ30" s="82"/>
      <c r="QAR30" s="79"/>
      <c r="QAS30" s="85"/>
      <c r="QAT30" s="85"/>
      <c r="QAU30" s="85"/>
      <c r="QAV30" s="85"/>
      <c r="QAW30" s="85"/>
      <c r="QAX30" s="85"/>
      <c r="QAY30" s="85"/>
      <c r="QAZ30" s="85"/>
      <c r="QBA30" s="72"/>
      <c r="QBB30" s="72"/>
      <c r="QBC30" s="72"/>
      <c r="QBD30" s="72"/>
      <c r="QBE30" s="72"/>
      <c r="QBF30" s="82"/>
      <c r="QBG30" s="79"/>
      <c r="QBH30" s="85"/>
      <c r="QBI30" s="85"/>
      <c r="QBJ30" s="85"/>
      <c r="QBK30" s="85"/>
      <c r="QBL30" s="85"/>
      <c r="QBM30" s="85"/>
      <c r="QBN30" s="85"/>
      <c r="QBO30" s="85"/>
      <c r="QBP30" s="72"/>
      <c r="QBQ30" s="72"/>
      <c r="QBR30" s="72"/>
      <c r="QBS30" s="72"/>
      <c r="QBT30" s="72"/>
      <c r="QBU30" s="82"/>
      <c r="QBV30" s="79"/>
      <c r="QBW30" s="85"/>
      <c r="QBX30" s="85"/>
      <c r="QBY30" s="85"/>
      <c r="QBZ30" s="85"/>
      <c r="QCA30" s="85"/>
      <c r="QCB30" s="85"/>
      <c r="QCC30" s="85"/>
      <c r="QCD30" s="85"/>
      <c r="QCE30" s="72"/>
      <c r="QCF30" s="72"/>
      <c r="QCG30" s="72"/>
      <c r="QCH30" s="72"/>
      <c r="QCI30" s="72"/>
      <c r="QCJ30" s="82"/>
      <c r="QCK30" s="79"/>
      <c r="QCL30" s="85"/>
      <c r="QCM30" s="85"/>
      <c r="QCN30" s="85"/>
      <c r="QCO30" s="85"/>
      <c r="QCP30" s="85"/>
      <c r="QCQ30" s="85"/>
      <c r="QCR30" s="85"/>
      <c r="QCS30" s="85"/>
      <c r="QCT30" s="72"/>
      <c r="QCU30" s="72"/>
      <c r="QCV30" s="72"/>
      <c r="QCW30" s="72"/>
      <c r="QCX30" s="72"/>
      <c r="QCY30" s="82"/>
      <c r="QCZ30" s="79"/>
      <c r="QDA30" s="85"/>
      <c r="QDB30" s="85"/>
      <c r="QDC30" s="85"/>
      <c r="QDD30" s="85"/>
      <c r="QDE30" s="85"/>
      <c r="QDF30" s="85"/>
      <c r="QDG30" s="85"/>
      <c r="QDH30" s="85"/>
      <c r="QDI30" s="72"/>
      <c r="QDJ30" s="72"/>
      <c r="QDK30" s="72"/>
      <c r="QDL30" s="72"/>
      <c r="QDM30" s="72"/>
      <c r="QDN30" s="82"/>
      <c r="QDO30" s="79"/>
      <c r="QDP30" s="85"/>
      <c r="QDQ30" s="85"/>
      <c r="QDR30" s="85"/>
      <c r="QDS30" s="85"/>
      <c r="QDT30" s="85"/>
      <c r="QDU30" s="85"/>
      <c r="QDV30" s="85"/>
      <c r="QDW30" s="85"/>
      <c r="QDX30" s="72"/>
      <c r="QDY30" s="72"/>
      <c r="QDZ30" s="72"/>
      <c r="QEA30" s="72"/>
      <c r="QEB30" s="72"/>
      <c r="QEC30" s="82"/>
      <c r="QED30" s="79"/>
      <c r="QEE30" s="85"/>
      <c r="QEF30" s="85"/>
      <c r="QEG30" s="85"/>
      <c r="QEH30" s="85"/>
      <c r="QEI30" s="85"/>
      <c r="QEJ30" s="85"/>
      <c r="QEK30" s="85"/>
      <c r="QEL30" s="85"/>
      <c r="QEM30" s="72"/>
      <c r="QEN30" s="72"/>
      <c r="QEO30" s="72"/>
      <c r="QEP30" s="72"/>
      <c r="QEQ30" s="72"/>
      <c r="QER30" s="82"/>
      <c r="QES30" s="79"/>
      <c r="QET30" s="85"/>
      <c r="QEU30" s="85"/>
      <c r="QEV30" s="85"/>
      <c r="QEW30" s="85"/>
      <c r="QEX30" s="85"/>
      <c r="QEY30" s="85"/>
      <c r="QEZ30" s="85"/>
      <c r="QFA30" s="85"/>
      <c r="QFB30" s="72"/>
      <c r="QFC30" s="72"/>
      <c r="QFD30" s="72"/>
      <c r="QFE30" s="72"/>
      <c r="QFF30" s="72"/>
      <c r="QFG30" s="82"/>
      <c r="QFH30" s="79"/>
      <c r="QFI30" s="85"/>
      <c r="QFJ30" s="85"/>
      <c r="QFK30" s="85"/>
      <c r="QFL30" s="85"/>
      <c r="QFM30" s="85"/>
      <c r="QFN30" s="85"/>
      <c r="QFO30" s="85"/>
      <c r="QFP30" s="85"/>
      <c r="QFQ30" s="72"/>
      <c r="QFR30" s="72"/>
      <c r="QFS30" s="72"/>
      <c r="QFT30" s="72"/>
      <c r="QFU30" s="72"/>
      <c r="QFV30" s="82"/>
      <c r="QFW30" s="79"/>
      <c r="QFX30" s="85"/>
      <c r="QFY30" s="85"/>
      <c r="QFZ30" s="85"/>
      <c r="QGA30" s="85"/>
      <c r="QGB30" s="85"/>
      <c r="QGC30" s="85"/>
      <c r="QGD30" s="85"/>
      <c r="QGE30" s="85"/>
      <c r="QGF30" s="72"/>
      <c r="QGG30" s="72"/>
      <c r="QGH30" s="72"/>
      <c r="QGI30" s="72"/>
      <c r="QGJ30" s="72"/>
      <c r="QGK30" s="82"/>
      <c r="QGL30" s="79"/>
      <c r="QGM30" s="85"/>
      <c r="QGN30" s="85"/>
      <c r="QGO30" s="85"/>
      <c r="QGP30" s="85"/>
      <c r="QGQ30" s="85"/>
      <c r="QGR30" s="85"/>
      <c r="QGS30" s="85"/>
      <c r="QGT30" s="85"/>
      <c r="QGU30" s="72"/>
      <c r="QGV30" s="72"/>
      <c r="QGW30" s="72"/>
      <c r="QGX30" s="72"/>
      <c r="QGY30" s="72"/>
      <c r="QGZ30" s="82"/>
      <c r="QHA30" s="79"/>
      <c r="QHB30" s="85"/>
      <c r="QHC30" s="85"/>
      <c r="QHD30" s="85"/>
      <c r="QHE30" s="85"/>
      <c r="QHF30" s="85"/>
      <c r="QHG30" s="85"/>
      <c r="QHH30" s="85"/>
      <c r="QHI30" s="85"/>
      <c r="QHJ30" s="72"/>
      <c r="QHK30" s="72"/>
      <c r="QHL30" s="72"/>
      <c r="QHM30" s="72"/>
      <c r="QHN30" s="72"/>
      <c r="QHO30" s="82"/>
      <c r="QHP30" s="79"/>
      <c r="QHQ30" s="85"/>
      <c r="QHR30" s="85"/>
      <c r="QHS30" s="85"/>
      <c r="QHT30" s="85"/>
      <c r="QHU30" s="85"/>
      <c r="QHV30" s="85"/>
      <c r="QHW30" s="85"/>
      <c r="QHX30" s="85"/>
      <c r="QHY30" s="72"/>
      <c r="QHZ30" s="72"/>
      <c r="QIA30" s="72"/>
      <c r="QIB30" s="72"/>
      <c r="QIC30" s="72"/>
      <c r="QID30" s="82"/>
      <c r="QIE30" s="79"/>
      <c r="QIF30" s="85"/>
      <c r="QIG30" s="85"/>
      <c r="QIH30" s="85"/>
      <c r="QII30" s="85"/>
      <c r="QIJ30" s="85"/>
      <c r="QIK30" s="85"/>
      <c r="QIL30" s="85"/>
      <c r="QIM30" s="85"/>
      <c r="QIN30" s="72"/>
      <c r="QIO30" s="72"/>
      <c r="QIP30" s="72"/>
      <c r="QIQ30" s="72"/>
      <c r="QIR30" s="72"/>
      <c r="QIS30" s="82"/>
      <c r="QIT30" s="79"/>
      <c r="QIU30" s="85"/>
      <c r="QIV30" s="85"/>
      <c r="QIW30" s="85"/>
      <c r="QIX30" s="85"/>
      <c r="QIY30" s="85"/>
      <c r="QIZ30" s="85"/>
      <c r="QJA30" s="85"/>
      <c r="QJB30" s="85"/>
      <c r="QJC30" s="72"/>
      <c r="QJD30" s="72"/>
      <c r="QJE30" s="72"/>
      <c r="QJF30" s="72"/>
      <c r="QJG30" s="72"/>
      <c r="QJH30" s="82"/>
      <c r="QJI30" s="79"/>
      <c r="QJJ30" s="85"/>
      <c r="QJK30" s="85"/>
      <c r="QJL30" s="85"/>
      <c r="QJM30" s="85"/>
      <c r="QJN30" s="85"/>
      <c r="QJO30" s="85"/>
      <c r="QJP30" s="85"/>
      <c r="QJQ30" s="85"/>
      <c r="QJR30" s="72"/>
      <c r="QJS30" s="72"/>
      <c r="QJT30" s="72"/>
      <c r="QJU30" s="72"/>
      <c r="QJV30" s="72"/>
      <c r="QJW30" s="82"/>
      <c r="QJX30" s="79"/>
      <c r="QJY30" s="85"/>
      <c r="QJZ30" s="85"/>
      <c r="QKA30" s="85"/>
      <c r="QKB30" s="85"/>
      <c r="QKC30" s="85"/>
      <c r="QKD30" s="85"/>
      <c r="QKE30" s="85"/>
      <c r="QKF30" s="85"/>
      <c r="QKG30" s="72"/>
      <c r="QKH30" s="72"/>
      <c r="QKI30" s="72"/>
      <c r="QKJ30" s="72"/>
      <c r="QKK30" s="72"/>
      <c r="QKL30" s="82"/>
      <c r="QKM30" s="79"/>
      <c r="QKN30" s="85"/>
      <c r="QKO30" s="85"/>
      <c r="QKP30" s="85"/>
      <c r="QKQ30" s="85"/>
      <c r="QKR30" s="85"/>
      <c r="QKS30" s="85"/>
      <c r="QKT30" s="85"/>
      <c r="QKU30" s="85"/>
      <c r="QKV30" s="72"/>
      <c r="QKW30" s="72"/>
      <c r="QKX30" s="72"/>
      <c r="QKY30" s="72"/>
      <c r="QKZ30" s="72"/>
      <c r="QLA30" s="82"/>
      <c r="QLB30" s="79"/>
      <c r="QLC30" s="85"/>
      <c r="QLD30" s="85"/>
      <c r="QLE30" s="85"/>
      <c r="QLF30" s="85"/>
      <c r="QLG30" s="85"/>
      <c r="QLH30" s="85"/>
      <c r="QLI30" s="85"/>
      <c r="QLJ30" s="85"/>
      <c r="QLK30" s="72"/>
      <c r="QLL30" s="72"/>
      <c r="QLM30" s="72"/>
      <c r="QLN30" s="72"/>
      <c r="QLO30" s="72"/>
      <c r="QLP30" s="82"/>
      <c r="QLQ30" s="79"/>
      <c r="QLR30" s="85"/>
      <c r="QLS30" s="85"/>
      <c r="QLT30" s="85"/>
      <c r="QLU30" s="85"/>
      <c r="QLV30" s="85"/>
      <c r="QLW30" s="85"/>
      <c r="QLX30" s="85"/>
      <c r="QLY30" s="85"/>
      <c r="QLZ30" s="72"/>
      <c r="QMA30" s="72"/>
      <c r="QMB30" s="72"/>
      <c r="QMC30" s="72"/>
      <c r="QMD30" s="72"/>
      <c r="QME30" s="82"/>
      <c r="QMF30" s="79"/>
      <c r="QMG30" s="85"/>
      <c r="QMH30" s="85"/>
      <c r="QMI30" s="85"/>
      <c r="QMJ30" s="85"/>
      <c r="QMK30" s="85"/>
      <c r="QML30" s="85"/>
      <c r="QMM30" s="85"/>
      <c r="QMN30" s="85"/>
      <c r="QMO30" s="72"/>
      <c r="QMP30" s="72"/>
      <c r="QMQ30" s="72"/>
      <c r="QMR30" s="72"/>
      <c r="QMS30" s="72"/>
      <c r="QMT30" s="82"/>
      <c r="QMU30" s="79"/>
      <c r="QMV30" s="85"/>
      <c r="QMW30" s="85"/>
      <c r="QMX30" s="85"/>
      <c r="QMY30" s="85"/>
      <c r="QMZ30" s="85"/>
      <c r="QNA30" s="85"/>
      <c r="QNB30" s="85"/>
      <c r="QNC30" s="85"/>
      <c r="QND30" s="72"/>
      <c r="QNE30" s="72"/>
      <c r="QNF30" s="72"/>
      <c r="QNG30" s="72"/>
      <c r="QNH30" s="72"/>
      <c r="QNI30" s="82"/>
      <c r="QNJ30" s="79"/>
      <c r="QNK30" s="85"/>
      <c r="QNL30" s="85"/>
      <c r="QNM30" s="85"/>
      <c r="QNN30" s="85"/>
      <c r="QNO30" s="85"/>
      <c r="QNP30" s="85"/>
      <c r="QNQ30" s="85"/>
      <c r="QNR30" s="85"/>
      <c r="QNS30" s="72"/>
      <c r="QNT30" s="72"/>
      <c r="QNU30" s="72"/>
      <c r="QNV30" s="72"/>
      <c r="QNW30" s="72"/>
      <c r="QNX30" s="82"/>
      <c r="QNY30" s="79"/>
      <c r="QNZ30" s="85"/>
      <c r="QOA30" s="85"/>
      <c r="QOB30" s="85"/>
      <c r="QOC30" s="85"/>
      <c r="QOD30" s="85"/>
      <c r="QOE30" s="85"/>
      <c r="QOF30" s="85"/>
      <c r="QOG30" s="85"/>
      <c r="QOH30" s="72"/>
      <c r="QOI30" s="72"/>
      <c r="QOJ30" s="72"/>
      <c r="QOK30" s="72"/>
      <c r="QOL30" s="72"/>
      <c r="QOM30" s="82"/>
      <c r="QON30" s="79"/>
      <c r="QOO30" s="85"/>
      <c r="QOP30" s="85"/>
      <c r="QOQ30" s="85"/>
      <c r="QOR30" s="85"/>
      <c r="QOS30" s="85"/>
      <c r="QOT30" s="85"/>
      <c r="QOU30" s="85"/>
      <c r="QOV30" s="85"/>
      <c r="QOW30" s="72"/>
      <c r="QOX30" s="72"/>
      <c r="QOY30" s="72"/>
      <c r="QOZ30" s="72"/>
      <c r="QPA30" s="72"/>
      <c r="QPB30" s="82"/>
      <c r="QPC30" s="79"/>
      <c r="QPD30" s="85"/>
      <c r="QPE30" s="85"/>
      <c r="QPF30" s="85"/>
      <c r="QPG30" s="85"/>
      <c r="QPH30" s="85"/>
      <c r="QPI30" s="85"/>
      <c r="QPJ30" s="85"/>
      <c r="QPK30" s="85"/>
      <c r="QPL30" s="72"/>
      <c r="QPM30" s="72"/>
      <c r="QPN30" s="72"/>
      <c r="QPO30" s="72"/>
      <c r="QPP30" s="72"/>
      <c r="QPQ30" s="82"/>
      <c r="QPR30" s="79"/>
      <c r="QPS30" s="85"/>
      <c r="QPT30" s="85"/>
      <c r="QPU30" s="85"/>
      <c r="QPV30" s="85"/>
      <c r="QPW30" s="85"/>
      <c r="QPX30" s="85"/>
      <c r="QPY30" s="85"/>
      <c r="QPZ30" s="85"/>
      <c r="QQA30" s="72"/>
      <c r="QQB30" s="72"/>
      <c r="QQC30" s="72"/>
      <c r="QQD30" s="72"/>
      <c r="QQE30" s="72"/>
      <c r="QQF30" s="82"/>
      <c r="QQG30" s="79"/>
      <c r="QQH30" s="85"/>
      <c r="QQI30" s="85"/>
      <c r="QQJ30" s="85"/>
      <c r="QQK30" s="85"/>
      <c r="QQL30" s="85"/>
      <c r="QQM30" s="85"/>
      <c r="QQN30" s="85"/>
      <c r="QQO30" s="85"/>
      <c r="QQP30" s="72"/>
      <c r="QQQ30" s="72"/>
      <c r="QQR30" s="72"/>
      <c r="QQS30" s="72"/>
      <c r="QQT30" s="72"/>
      <c r="QQU30" s="82"/>
      <c r="QQV30" s="79"/>
      <c r="QQW30" s="85"/>
      <c r="QQX30" s="85"/>
      <c r="QQY30" s="85"/>
      <c r="QQZ30" s="85"/>
      <c r="QRA30" s="85"/>
      <c r="QRB30" s="85"/>
      <c r="QRC30" s="85"/>
      <c r="QRD30" s="85"/>
      <c r="QRE30" s="72"/>
      <c r="QRF30" s="72"/>
      <c r="QRG30" s="72"/>
      <c r="QRH30" s="72"/>
      <c r="QRI30" s="72"/>
      <c r="QRJ30" s="82"/>
      <c r="QRK30" s="79"/>
      <c r="QRL30" s="85"/>
      <c r="QRM30" s="85"/>
      <c r="QRN30" s="85"/>
      <c r="QRO30" s="85"/>
      <c r="QRP30" s="85"/>
      <c r="QRQ30" s="85"/>
      <c r="QRR30" s="85"/>
      <c r="QRS30" s="85"/>
      <c r="QRT30" s="72"/>
      <c r="QRU30" s="72"/>
      <c r="QRV30" s="72"/>
      <c r="QRW30" s="72"/>
      <c r="QRX30" s="72"/>
      <c r="QRY30" s="82"/>
      <c r="QRZ30" s="79"/>
      <c r="QSA30" s="85"/>
      <c r="QSB30" s="85"/>
      <c r="QSC30" s="85"/>
      <c r="QSD30" s="85"/>
      <c r="QSE30" s="85"/>
      <c r="QSF30" s="85"/>
      <c r="QSG30" s="85"/>
      <c r="QSH30" s="85"/>
      <c r="QSI30" s="72"/>
      <c r="QSJ30" s="72"/>
      <c r="QSK30" s="72"/>
      <c r="QSL30" s="72"/>
      <c r="QSM30" s="72"/>
      <c r="QSN30" s="82"/>
      <c r="QSO30" s="79"/>
      <c r="QSP30" s="85"/>
      <c r="QSQ30" s="85"/>
      <c r="QSR30" s="85"/>
      <c r="QSS30" s="85"/>
      <c r="QST30" s="85"/>
      <c r="QSU30" s="85"/>
      <c r="QSV30" s="85"/>
      <c r="QSW30" s="85"/>
      <c r="QSX30" s="72"/>
      <c r="QSY30" s="72"/>
      <c r="QSZ30" s="72"/>
      <c r="QTA30" s="72"/>
      <c r="QTB30" s="72"/>
      <c r="QTC30" s="82"/>
      <c r="QTD30" s="79"/>
      <c r="QTE30" s="85"/>
      <c r="QTF30" s="85"/>
      <c r="QTG30" s="85"/>
      <c r="QTH30" s="85"/>
      <c r="QTI30" s="85"/>
      <c r="QTJ30" s="85"/>
      <c r="QTK30" s="85"/>
      <c r="QTL30" s="85"/>
      <c r="QTM30" s="72"/>
      <c r="QTN30" s="72"/>
      <c r="QTO30" s="72"/>
      <c r="QTP30" s="72"/>
      <c r="QTQ30" s="72"/>
      <c r="QTR30" s="82"/>
      <c r="QTS30" s="79"/>
      <c r="QTT30" s="85"/>
      <c r="QTU30" s="85"/>
      <c r="QTV30" s="85"/>
      <c r="QTW30" s="85"/>
      <c r="QTX30" s="85"/>
      <c r="QTY30" s="85"/>
      <c r="QTZ30" s="85"/>
      <c r="QUA30" s="85"/>
      <c r="QUB30" s="72"/>
      <c r="QUC30" s="72"/>
      <c r="QUD30" s="72"/>
      <c r="QUE30" s="72"/>
      <c r="QUF30" s="72"/>
      <c r="QUG30" s="82"/>
      <c r="QUH30" s="79"/>
      <c r="QUI30" s="85"/>
      <c r="QUJ30" s="85"/>
      <c r="QUK30" s="85"/>
      <c r="QUL30" s="85"/>
      <c r="QUM30" s="85"/>
      <c r="QUN30" s="85"/>
      <c r="QUO30" s="85"/>
      <c r="QUP30" s="85"/>
      <c r="QUQ30" s="72"/>
      <c r="QUR30" s="72"/>
      <c r="QUS30" s="72"/>
      <c r="QUT30" s="72"/>
      <c r="QUU30" s="72"/>
      <c r="QUV30" s="82"/>
      <c r="QUW30" s="79"/>
      <c r="QUX30" s="85"/>
      <c r="QUY30" s="85"/>
      <c r="QUZ30" s="85"/>
      <c r="QVA30" s="85"/>
      <c r="QVB30" s="85"/>
      <c r="QVC30" s="85"/>
      <c r="QVD30" s="85"/>
      <c r="QVE30" s="85"/>
      <c r="QVF30" s="72"/>
      <c r="QVG30" s="72"/>
      <c r="QVH30" s="72"/>
      <c r="QVI30" s="72"/>
      <c r="QVJ30" s="72"/>
      <c r="QVK30" s="82"/>
      <c r="QVL30" s="79"/>
      <c r="QVM30" s="85"/>
      <c r="QVN30" s="85"/>
      <c r="QVO30" s="85"/>
      <c r="QVP30" s="85"/>
      <c r="QVQ30" s="85"/>
      <c r="QVR30" s="85"/>
      <c r="QVS30" s="85"/>
      <c r="QVT30" s="85"/>
      <c r="QVU30" s="72"/>
      <c r="QVV30" s="72"/>
      <c r="QVW30" s="72"/>
      <c r="QVX30" s="72"/>
      <c r="QVY30" s="72"/>
      <c r="QVZ30" s="82"/>
      <c r="QWA30" s="79"/>
      <c r="QWB30" s="85"/>
      <c r="QWC30" s="85"/>
      <c r="QWD30" s="85"/>
      <c r="QWE30" s="85"/>
      <c r="QWF30" s="85"/>
      <c r="QWG30" s="85"/>
      <c r="QWH30" s="85"/>
      <c r="QWI30" s="85"/>
      <c r="QWJ30" s="72"/>
      <c r="QWK30" s="72"/>
      <c r="QWL30" s="72"/>
      <c r="QWM30" s="72"/>
      <c r="QWN30" s="72"/>
      <c r="QWO30" s="82"/>
      <c r="QWP30" s="79"/>
      <c r="QWQ30" s="85"/>
      <c r="QWR30" s="85"/>
      <c r="QWS30" s="85"/>
      <c r="QWT30" s="85"/>
      <c r="QWU30" s="85"/>
      <c r="QWV30" s="85"/>
      <c r="QWW30" s="85"/>
      <c r="QWX30" s="85"/>
      <c r="QWY30" s="72"/>
      <c r="QWZ30" s="72"/>
      <c r="QXA30" s="72"/>
      <c r="QXB30" s="72"/>
      <c r="QXC30" s="72"/>
      <c r="QXD30" s="82"/>
      <c r="QXE30" s="79"/>
      <c r="QXF30" s="85"/>
      <c r="QXG30" s="85"/>
      <c r="QXH30" s="85"/>
      <c r="QXI30" s="85"/>
      <c r="QXJ30" s="85"/>
      <c r="QXK30" s="85"/>
      <c r="QXL30" s="85"/>
      <c r="QXM30" s="85"/>
      <c r="QXN30" s="72"/>
      <c r="QXO30" s="72"/>
      <c r="QXP30" s="72"/>
      <c r="QXQ30" s="72"/>
      <c r="QXR30" s="72"/>
      <c r="QXS30" s="82"/>
      <c r="QXT30" s="79"/>
      <c r="QXU30" s="85"/>
      <c r="QXV30" s="85"/>
      <c r="QXW30" s="85"/>
      <c r="QXX30" s="85"/>
      <c r="QXY30" s="85"/>
      <c r="QXZ30" s="85"/>
      <c r="QYA30" s="85"/>
      <c r="QYB30" s="85"/>
      <c r="QYC30" s="72"/>
      <c r="QYD30" s="72"/>
      <c r="QYE30" s="72"/>
      <c r="QYF30" s="72"/>
      <c r="QYG30" s="72"/>
      <c r="QYH30" s="82"/>
      <c r="QYI30" s="79"/>
      <c r="QYJ30" s="85"/>
      <c r="QYK30" s="85"/>
      <c r="QYL30" s="85"/>
      <c r="QYM30" s="85"/>
      <c r="QYN30" s="85"/>
      <c r="QYO30" s="85"/>
      <c r="QYP30" s="85"/>
      <c r="QYQ30" s="85"/>
      <c r="QYR30" s="72"/>
      <c r="QYS30" s="72"/>
      <c r="QYT30" s="72"/>
      <c r="QYU30" s="72"/>
      <c r="QYV30" s="72"/>
      <c r="QYW30" s="82"/>
      <c r="QYX30" s="79"/>
      <c r="QYY30" s="85"/>
      <c r="QYZ30" s="85"/>
      <c r="QZA30" s="85"/>
      <c r="QZB30" s="85"/>
      <c r="QZC30" s="85"/>
      <c r="QZD30" s="85"/>
      <c r="QZE30" s="85"/>
      <c r="QZF30" s="85"/>
      <c r="QZG30" s="72"/>
      <c r="QZH30" s="72"/>
      <c r="QZI30" s="72"/>
      <c r="QZJ30" s="72"/>
      <c r="QZK30" s="72"/>
      <c r="QZL30" s="82"/>
      <c r="QZM30" s="79"/>
      <c r="QZN30" s="85"/>
      <c r="QZO30" s="85"/>
      <c r="QZP30" s="85"/>
      <c r="QZQ30" s="85"/>
      <c r="QZR30" s="85"/>
      <c r="QZS30" s="85"/>
      <c r="QZT30" s="85"/>
      <c r="QZU30" s="85"/>
      <c r="QZV30" s="72"/>
      <c r="QZW30" s="72"/>
      <c r="QZX30" s="72"/>
      <c r="QZY30" s="72"/>
      <c r="QZZ30" s="72"/>
      <c r="RAA30" s="82"/>
      <c r="RAB30" s="79"/>
      <c r="RAC30" s="85"/>
      <c r="RAD30" s="85"/>
      <c r="RAE30" s="85"/>
      <c r="RAF30" s="85"/>
      <c r="RAG30" s="85"/>
      <c r="RAH30" s="85"/>
      <c r="RAI30" s="85"/>
      <c r="RAJ30" s="85"/>
      <c r="RAK30" s="72"/>
      <c r="RAL30" s="72"/>
      <c r="RAM30" s="72"/>
      <c r="RAN30" s="72"/>
      <c r="RAO30" s="72"/>
      <c r="RAP30" s="82"/>
      <c r="RAQ30" s="79"/>
      <c r="RAR30" s="85"/>
      <c r="RAS30" s="85"/>
      <c r="RAT30" s="85"/>
      <c r="RAU30" s="85"/>
      <c r="RAV30" s="85"/>
      <c r="RAW30" s="85"/>
      <c r="RAX30" s="85"/>
      <c r="RAY30" s="85"/>
      <c r="RAZ30" s="72"/>
      <c r="RBA30" s="72"/>
      <c r="RBB30" s="72"/>
      <c r="RBC30" s="72"/>
      <c r="RBD30" s="72"/>
      <c r="RBE30" s="82"/>
      <c r="RBF30" s="79"/>
      <c r="RBG30" s="85"/>
      <c r="RBH30" s="85"/>
      <c r="RBI30" s="85"/>
      <c r="RBJ30" s="85"/>
      <c r="RBK30" s="85"/>
      <c r="RBL30" s="85"/>
      <c r="RBM30" s="85"/>
      <c r="RBN30" s="85"/>
      <c r="RBO30" s="72"/>
      <c r="RBP30" s="72"/>
      <c r="RBQ30" s="72"/>
      <c r="RBR30" s="72"/>
      <c r="RBS30" s="72"/>
      <c r="RBT30" s="82"/>
      <c r="RBU30" s="79"/>
      <c r="RBV30" s="85"/>
      <c r="RBW30" s="85"/>
      <c r="RBX30" s="85"/>
      <c r="RBY30" s="85"/>
      <c r="RBZ30" s="85"/>
      <c r="RCA30" s="85"/>
      <c r="RCB30" s="85"/>
      <c r="RCC30" s="85"/>
      <c r="RCD30" s="72"/>
      <c r="RCE30" s="72"/>
      <c r="RCF30" s="72"/>
      <c r="RCG30" s="72"/>
      <c r="RCH30" s="72"/>
      <c r="RCI30" s="82"/>
      <c r="RCJ30" s="79"/>
      <c r="RCK30" s="85"/>
      <c r="RCL30" s="85"/>
      <c r="RCM30" s="85"/>
      <c r="RCN30" s="85"/>
      <c r="RCO30" s="85"/>
      <c r="RCP30" s="85"/>
      <c r="RCQ30" s="85"/>
      <c r="RCR30" s="85"/>
      <c r="RCS30" s="72"/>
      <c r="RCT30" s="72"/>
      <c r="RCU30" s="72"/>
      <c r="RCV30" s="72"/>
      <c r="RCW30" s="72"/>
      <c r="RCX30" s="82"/>
      <c r="RCY30" s="79"/>
      <c r="RCZ30" s="85"/>
      <c r="RDA30" s="85"/>
      <c r="RDB30" s="85"/>
      <c r="RDC30" s="85"/>
      <c r="RDD30" s="85"/>
      <c r="RDE30" s="85"/>
      <c r="RDF30" s="85"/>
      <c r="RDG30" s="85"/>
      <c r="RDH30" s="72"/>
      <c r="RDI30" s="72"/>
      <c r="RDJ30" s="72"/>
      <c r="RDK30" s="72"/>
      <c r="RDL30" s="72"/>
      <c r="RDM30" s="82"/>
      <c r="RDN30" s="79"/>
      <c r="RDO30" s="85"/>
      <c r="RDP30" s="85"/>
      <c r="RDQ30" s="85"/>
      <c r="RDR30" s="85"/>
      <c r="RDS30" s="85"/>
      <c r="RDT30" s="85"/>
      <c r="RDU30" s="85"/>
      <c r="RDV30" s="85"/>
      <c r="RDW30" s="72"/>
      <c r="RDX30" s="72"/>
      <c r="RDY30" s="72"/>
      <c r="RDZ30" s="72"/>
      <c r="REA30" s="72"/>
      <c r="REB30" s="82"/>
      <c r="REC30" s="79"/>
      <c r="RED30" s="85"/>
      <c r="REE30" s="85"/>
      <c r="REF30" s="85"/>
      <c r="REG30" s="85"/>
      <c r="REH30" s="85"/>
      <c r="REI30" s="85"/>
      <c r="REJ30" s="85"/>
      <c r="REK30" s="85"/>
      <c r="REL30" s="72"/>
      <c r="REM30" s="72"/>
      <c r="REN30" s="72"/>
      <c r="REO30" s="72"/>
      <c r="REP30" s="72"/>
      <c r="REQ30" s="82"/>
      <c r="RER30" s="79"/>
      <c r="RES30" s="85"/>
      <c r="RET30" s="85"/>
      <c r="REU30" s="85"/>
      <c r="REV30" s="85"/>
      <c r="REW30" s="85"/>
      <c r="REX30" s="85"/>
      <c r="REY30" s="85"/>
      <c r="REZ30" s="85"/>
      <c r="RFA30" s="72"/>
      <c r="RFB30" s="72"/>
      <c r="RFC30" s="72"/>
      <c r="RFD30" s="72"/>
      <c r="RFE30" s="72"/>
      <c r="RFF30" s="82"/>
      <c r="RFG30" s="79"/>
      <c r="RFH30" s="85"/>
      <c r="RFI30" s="85"/>
      <c r="RFJ30" s="85"/>
      <c r="RFK30" s="85"/>
      <c r="RFL30" s="85"/>
      <c r="RFM30" s="85"/>
      <c r="RFN30" s="85"/>
      <c r="RFO30" s="85"/>
      <c r="RFP30" s="72"/>
      <c r="RFQ30" s="72"/>
      <c r="RFR30" s="72"/>
      <c r="RFS30" s="72"/>
      <c r="RFT30" s="72"/>
      <c r="RFU30" s="82"/>
      <c r="RFV30" s="79"/>
      <c r="RFW30" s="85"/>
      <c r="RFX30" s="85"/>
      <c r="RFY30" s="85"/>
      <c r="RFZ30" s="85"/>
      <c r="RGA30" s="85"/>
      <c r="RGB30" s="85"/>
      <c r="RGC30" s="85"/>
      <c r="RGD30" s="85"/>
      <c r="RGE30" s="72"/>
      <c r="RGF30" s="72"/>
      <c r="RGG30" s="72"/>
      <c r="RGH30" s="72"/>
      <c r="RGI30" s="72"/>
      <c r="RGJ30" s="82"/>
      <c r="RGK30" s="79"/>
      <c r="RGL30" s="85"/>
      <c r="RGM30" s="85"/>
      <c r="RGN30" s="85"/>
      <c r="RGO30" s="85"/>
      <c r="RGP30" s="85"/>
      <c r="RGQ30" s="85"/>
      <c r="RGR30" s="85"/>
      <c r="RGS30" s="85"/>
      <c r="RGT30" s="72"/>
      <c r="RGU30" s="72"/>
      <c r="RGV30" s="72"/>
      <c r="RGW30" s="72"/>
      <c r="RGX30" s="72"/>
      <c r="RGY30" s="82"/>
      <c r="RGZ30" s="79"/>
      <c r="RHA30" s="85"/>
      <c r="RHB30" s="85"/>
      <c r="RHC30" s="85"/>
      <c r="RHD30" s="85"/>
      <c r="RHE30" s="85"/>
      <c r="RHF30" s="85"/>
      <c r="RHG30" s="85"/>
      <c r="RHH30" s="85"/>
      <c r="RHI30" s="72"/>
      <c r="RHJ30" s="72"/>
      <c r="RHK30" s="72"/>
      <c r="RHL30" s="72"/>
      <c r="RHM30" s="72"/>
      <c r="RHN30" s="82"/>
      <c r="RHO30" s="79"/>
      <c r="RHP30" s="85"/>
      <c r="RHQ30" s="85"/>
      <c r="RHR30" s="85"/>
      <c r="RHS30" s="85"/>
      <c r="RHT30" s="85"/>
      <c r="RHU30" s="85"/>
      <c r="RHV30" s="85"/>
      <c r="RHW30" s="85"/>
      <c r="RHX30" s="72"/>
      <c r="RHY30" s="72"/>
      <c r="RHZ30" s="72"/>
      <c r="RIA30" s="72"/>
      <c r="RIB30" s="72"/>
      <c r="RIC30" s="82"/>
      <c r="RID30" s="79"/>
      <c r="RIE30" s="85"/>
      <c r="RIF30" s="85"/>
      <c r="RIG30" s="85"/>
      <c r="RIH30" s="85"/>
      <c r="RII30" s="85"/>
      <c r="RIJ30" s="85"/>
      <c r="RIK30" s="85"/>
      <c r="RIL30" s="85"/>
      <c r="RIM30" s="72"/>
      <c r="RIN30" s="72"/>
      <c r="RIO30" s="72"/>
      <c r="RIP30" s="72"/>
      <c r="RIQ30" s="72"/>
      <c r="RIR30" s="82"/>
      <c r="RIS30" s="79"/>
      <c r="RIT30" s="85"/>
      <c r="RIU30" s="85"/>
      <c r="RIV30" s="85"/>
      <c r="RIW30" s="85"/>
      <c r="RIX30" s="85"/>
      <c r="RIY30" s="85"/>
      <c r="RIZ30" s="85"/>
      <c r="RJA30" s="85"/>
      <c r="RJB30" s="72"/>
      <c r="RJC30" s="72"/>
      <c r="RJD30" s="72"/>
      <c r="RJE30" s="72"/>
      <c r="RJF30" s="72"/>
      <c r="RJG30" s="82"/>
      <c r="RJH30" s="79"/>
      <c r="RJI30" s="85"/>
      <c r="RJJ30" s="85"/>
      <c r="RJK30" s="85"/>
      <c r="RJL30" s="85"/>
      <c r="RJM30" s="85"/>
      <c r="RJN30" s="85"/>
      <c r="RJO30" s="85"/>
      <c r="RJP30" s="85"/>
      <c r="RJQ30" s="72"/>
      <c r="RJR30" s="72"/>
      <c r="RJS30" s="72"/>
      <c r="RJT30" s="72"/>
      <c r="RJU30" s="72"/>
      <c r="RJV30" s="82"/>
      <c r="RJW30" s="79"/>
      <c r="RJX30" s="85"/>
      <c r="RJY30" s="85"/>
      <c r="RJZ30" s="85"/>
      <c r="RKA30" s="85"/>
      <c r="RKB30" s="85"/>
      <c r="RKC30" s="85"/>
      <c r="RKD30" s="85"/>
      <c r="RKE30" s="85"/>
      <c r="RKF30" s="72"/>
      <c r="RKG30" s="72"/>
      <c r="RKH30" s="72"/>
      <c r="RKI30" s="72"/>
      <c r="RKJ30" s="72"/>
      <c r="RKK30" s="82"/>
      <c r="RKL30" s="79"/>
      <c r="RKM30" s="85"/>
      <c r="RKN30" s="85"/>
      <c r="RKO30" s="85"/>
      <c r="RKP30" s="85"/>
      <c r="RKQ30" s="85"/>
      <c r="RKR30" s="85"/>
      <c r="RKS30" s="85"/>
      <c r="RKT30" s="85"/>
      <c r="RKU30" s="72"/>
      <c r="RKV30" s="72"/>
      <c r="RKW30" s="72"/>
      <c r="RKX30" s="72"/>
      <c r="RKY30" s="72"/>
      <c r="RKZ30" s="82"/>
      <c r="RLA30" s="79"/>
      <c r="RLB30" s="85"/>
      <c r="RLC30" s="85"/>
      <c r="RLD30" s="85"/>
      <c r="RLE30" s="85"/>
      <c r="RLF30" s="85"/>
      <c r="RLG30" s="85"/>
      <c r="RLH30" s="85"/>
      <c r="RLI30" s="85"/>
      <c r="RLJ30" s="72"/>
      <c r="RLK30" s="72"/>
      <c r="RLL30" s="72"/>
      <c r="RLM30" s="72"/>
      <c r="RLN30" s="72"/>
      <c r="RLO30" s="82"/>
      <c r="RLP30" s="79"/>
      <c r="RLQ30" s="85"/>
      <c r="RLR30" s="85"/>
      <c r="RLS30" s="85"/>
      <c r="RLT30" s="85"/>
      <c r="RLU30" s="85"/>
      <c r="RLV30" s="85"/>
      <c r="RLW30" s="85"/>
      <c r="RLX30" s="85"/>
      <c r="RLY30" s="72"/>
      <c r="RLZ30" s="72"/>
      <c r="RMA30" s="72"/>
      <c r="RMB30" s="72"/>
      <c r="RMC30" s="72"/>
      <c r="RMD30" s="82"/>
      <c r="RME30" s="79"/>
      <c r="RMF30" s="85"/>
      <c r="RMG30" s="85"/>
      <c r="RMH30" s="85"/>
      <c r="RMI30" s="85"/>
      <c r="RMJ30" s="85"/>
      <c r="RMK30" s="85"/>
      <c r="RML30" s="85"/>
      <c r="RMM30" s="85"/>
      <c r="RMN30" s="72"/>
      <c r="RMO30" s="72"/>
      <c r="RMP30" s="72"/>
      <c r="RMQ30" s="72"/>
      <c r="RMR30" s="72"/>
      <c r="RMS30" s="82"/>
      <c r="RMT30" s="79"/>
      <c r="RMU30" s="85"/>
      <c r="RMV30" s="85"/>
      <c r="RMW30" s="85"/>
      <c r="RMX30" s="85"/>
      <c r="RMY30" s="85"/>
      <c r="RMZ30" s="85"/>
      <c r="RNA30" s="85"/>
      <c r="RNB30" s="85"/>
      <c r="RNC30" s="72"/>
      <c r="RND30" s="72"/>
      <c r="RNE30" s="72"/>
      <c r="RNF30" s="72"/>
      <c r="RNG30" s="72"/>
      <c r="RNH30" s="82"/>
      <c r="RNI30" s="79"/>
      <c r="RNJ30" s="85"/>
      <c r="RNK30" s="85"/>
      <c r="RNL30" s="85"/>
      <c r="RNM30" s="85"/>
      <c r="RNN30" s="85"/>
      <c r="RNO30" s="85"/>
      <c r="RNP30" s="85"/>
      <c r="RNQ30" s="85"/>
      <c r="RNR30" s="72"/>
      <c r="RNS30" s="72"/>
      <c r="RNT30" s="72"/>
      <c r="RNU30" s="72"/>
      <c r="RNV30" s="72"/>
      <c r="RNW30" s="82"/>
      <c r="RNX30" s="79"/>
      <c r="RNY30" s="85"/>
      <c r="RNZ30" s="85"/>
      <c r="ROA30" s="85"/>
      <c r="ROB30" s="85"/>
      <c r="ROC30" s="85"/>
      <c r="ROD30" s="85"/>
      <c r="ROE30" s="85"/>
      <c r="ROF30" s="85"/>
      <c r="ROG30" s="72"/>
      <c r="ROH30" s="72"/>
      <c r="ROI30" s="72"/>
      <c r="ROJ30" s="72"/>
      <c r="ROK30" s="72"/>
      <c r="ROL30" s="82"/>
      <c r="ROM30" s="79"/>
      <c r="RON30" s="85"/>
      <c r="ROO30" s="85"/>
      <c r="ROP30" s="85"/>
      <c r="ROQ30" s="85"/>
      <c r="ROR30" s="85"/>
      <c r="ROS30" s="85"/>
      <c r="ROT30" s="85"/>
      <c r="ROU30" s="85"/>
      <c r="ROV30" s="72"/>
      <c r="ROW30" s="72"/>
      <c r="ROX30" s="72"/>
      <c r="ROY30" s="72"/>
      <c r="ROZ30" s="72"/>
      <c r="RPA30" s="82"/>
      <c r="RPB30" s="79"/>
      <c r="RPC30" s="85"/>
      <c r="RPD30" s="85"/>
      <c r="RPE30" s="85"/>
      <c r="RPF30" s="85"/>
      <c r="RPG30" s="85"/>
      <c r="RPH30" s="85"/>
      <c r="RPI30" s="85"/>
      <c r="RPJ30" s="85"/>
      <c r="RPK30" s="72"/>
      <c r="RPL30" s="72"/>
      <c r="RPM30" s="72"/>
      <c r="RPN30" s="72"/>
      <c r="RPO30" s="72"/>
      <c r="RPP30" s="82"/>
      <c r="RPQ30" s="79"/>
      <c r="RPR30" s="85"/>
      <c r="RPS30" s="85"/>
      <c r="RPT30" s="85"/>
      <c r="RPU30" s="85"/>
      <c r="RPV30" s="85"/>
      <c r="RPW30" s="85"/>
      <c r="RPX30" s="85"/>
      <c r="RPY30" s="85"/>
      <c r="RPZ30" s="72"/>
      <c r="RQA30" s="72"/>
      <c r="RQB30" s="72"/>
      <c r="RQC30" s="72"/>
      <c r="RQD30" s="72"/>
      <c r="RQE30" s="82"/>
      <c r="RQF30" s="79"/>
      <c r="RQG30" s="85"/>
      <c r="RQH30" s="85"/>
      <c r="RQI30" s="85"/>
      <c r="RQJ30" s="85"/>
      <c r="RQK30" s="85"/>
      <c r="RQL30" s="85"/>
      <c r="RQM30" s="85"/>
      <c r="RQN30" s="85"/>
      <c r="RQO30" s="72"/>
      <c r="RQP30" s="72"/>
      <c r="RQQ30" s="72"/>
      <c r="RQR30" s="72"/>
      <c r="RQS30" s="72"/>
      <c r="RQT30" s="82"/>
      <c r="RQU30" s="79"/>
      <c r="RQV30" s="85"/>
      <c r="RQW30" s="85"/>
      <c r="RQX30" s="85"/>
      <c r="RQY30" s="85"/>
      <c r="RQZ30" s="85"/>
      <c r="RRA30" s="85"/>
      <c r="RRB30" s="85"/>
      <c r="RRC30" s="85"/>
      <c r="RRD30" s="72"/>
      <c r="RRE30" s="72"/>
      <c r="RRF30" s="72"/>
      <c r="RRG30" s="72"/>
      <c r="RRH30" s="72"/>
      <c r="RRI30" s="82"/>
      <c r="RRJ30" s="79"/>
      <c r="RRK30" s="85"/>
      <c r="RRL30" s="85"/>
      <c r="RRM30" s="85"/>
      <c r="RRN30" s="85"/>
      <c r="RRO30" s="85"/>
      <c r="RRP30" s="85"/>
      <c r="RRQ30" s="85"/>
      <c r="RRR30" s="85"/>
      <c r="RRS30" s="72"/>
      <c r="RRT30" s="72"/>
      <c r="RRU30" s="72"/>
      <c r="RRV30" s="72"/>
      <c r="RRW30" s="72"/>
      <c r="RRX30" s="82"/>
      <c r="RRY30" s="79"/>
      <c r="RRZ30" s="85"/>
      <c r="RSA30" s="85"/>
      <c r="RSB30" s="85"/>
      <c r="RSC30" s="85"/>
      <c r="RSD30" s="85"/>
      <c r="RSE30" s="85"/>
      <c r="RSF30" s="85"/>
      <c r="RSG30" s="85"/>
      <c r="RSH30" s="72"/>
      <c r="RSI30" s="72"/>
      <c r="RSJ30" s="72"/>
      <c r="RSK30" s="72"/>
      <c r="RSL30" s="72"/>
      <c r="RSM30" s="82"/>
      <c r="RSN30" s="79"/>
      <c r="RSO30" s="85"/>
      <c r="RSP30" s="85"/>
      <c r="RSQ30" s="85"/>
      <c r="RSR30" s="85"/>
      <c r="RSS30" s="85"/>
      <c r="RST30" s="85"/>
      <c r="RSU30" s="85"/>
      <c r="RSV30" s="85"/>
      <c r="RSW30" s="72"/>
      <c r="RSX30" s="72"/>
      <c r="RSY30" s="72"/>
      <c r="RSZ30" s="72"/>
      <c r="RTA30" s="72"/>
      <c r="RTB30" s="82"/>
      <c r="RTC30" s="79"/>
      <c r="RTD30" s="85"/>
      <c r="RTE30" s="85"/>
      <c r="RTF30" s="85"/>
      <c r="RTG30" s="85"/>
      <c r="RTH30" s="85"/>
      <c r="RTI30" s="85"/>
      <c r="RTJ30" s="85"/>
      <c r="RTK30" s="85"/>
      <c r="RTL30" s="72"/>
      <c r="RTM30" s="72"/>
      <c r="RTN30" s="72"/>
      <c r="RTO30" s="72"/>
      <c r="RTP30" s="72"/>
      <c r="RTQ30" s="82"/>
      <c r="RTR30" s="79"/>
      <c r="RTS30" s="85"/>
      <c r="RTT30" s="85"/>
      <c r="RTU30" s="85"/>
      <c r="RTV30" s="85"/>
      <c r="RTW30" s="85"/>
      <c r="RTX30" s="85"/>
      <c r="RTY30" s="85"/>
      <c r="RTZ30" s="85"/>
      <c r="RUA30" s="72"/>
      <c r="RUB30" s="72"/>
      <c r="RUC30" s="72"/>
      <c r="RUD30" s="72"/>
      <c r="RUE30" s="72"/>
      <c r="RUF30" s="82"/>
      <c r="RUG30" s="79"/>
      <c r="RUH30" s="85"/>
      <c r="RUI30" s="85"/>
      <c r="RUJ30" s="85"/>
      <c r="RUK30" s="85"/>
      <c r="RUL30" s="85"/>
      <c r="RUM30" s="85"/>
      <c r="RUN30" s="85"/>
      <c r="RUO30" s="85"/>
      <c r="RUP30" s="72"/>
      <c r="RUQ30" s="72"/>
      <c r="RUR30" s="72"/>
      <c r="RUS30" s="72"/>
      <c r="RUT30" s="72"/>
      <c r="RUU30" s="82"/>
      <c r="RUV30" s="79"/>
      <c r="RUW30" s="85"/>
      <c r="RUX30" s="85"/>
      <c r="RUY30" s="85"/>
      <c r="RUZ30" s="85"/>
      <c r="RVA30" s="85"/>
      <c r="RVB30" s="85"/>
      <c r="RVC30" s="85"/>
      <c r="RVD30" s="85"/>
      <c r="RVE30" s="72"/>
      <c r="RVF30" s="72"/>
      <c r="RVG30" s="72"/>
      <c r="RVH30" s="72"/>
      <c r="RVI30" s="72"/>
      <c r="RVJ30" s="82"/>
      <c r="RVK30" s="79"/>
      <c r="RVL30" s="85"/>
      <c r="RVM30" s="85"/>
      <c r="RVN30" s="85"/>
      <c r="RVO30" s="85"/>
      <c r="RVP30" s="85"/>
      <c r="RVQ30" s="85"/>
      <c r="RVR30" s="85"/>
      <c r="RVS30" s="85"/>
      <c r="RVT30" s="72"/>
      <c r="RVU30" s="72"/>
      <c r="RVV30" s="72"/>
      <c r="RVW30" s="72"/>
      <c r="RVX30" s="72"/>
      <c r="RVY30" s="82"/>
      <c r="RVZ30" s="79"/>
      <c r="RWA30" s="85"/>
      <c r="RWB30" s="85"/>
      <c r="RWC30" s="85"/>
      <c r="RWD30" s="85"/>
      <c r="RWE30" s="85"/>
      <c r="RWF30" s="85"/>
      <c r="RWG30" s="85"/>
      <c r="RWH30" s="85"/>
      <c r="RWI30" s="72"/>
      <c r="RWJ30" s="72"/>
      <c r="RWK30" s="72"/>
      <c r="RWL30" s="72"/>
      <c r="RWM30" s="72"/>
      <c r="RWN30" s="82"/>
      <c r="RWO30" s="79"/>
      <c r="RWP30" s="85"/>
      <c r="RWQ30" s="85"/>
      <c r="RWR30" s="85"/>
      <c r="RWS30" s="85"/>
      <c r="RWT30" s="85"/>
      <c r="RWU30" s="85"/>
      <c r="RWV30" s="85"/>
      <c r="RWW30" s="85"/>
      <c r="RWX30" s="72"/>
      <c r="RWY30" s="72"/>
      <c r="RWZ30" s="72"/>
      <c r="RXA30" s="72"/>
      <c r="RXB30" s="72"/>
      <c r="RXC30" s="82"/>
      <c r="RXD30" s="79"/>
      <c r="RXE30" s="85"/>
      <c r="RXF30" s="85"/>
      <c r="RXG30" s="85"/>
      <c r="RXH30" s="85"/>
      <c r="RXI30" s="85"/>
      <c r="RXJ30" s="85"/>
      <c r="RXK30" s="85"/>
      <c r="RXL30" s="85"/>
      <c r="RXM30" s="72"/>
      <c r="RXN30" s="72"/>
      <c r="RXO30" s="72"/>
      <c r="RXP30" s="72"/>
      <c r="RXQ30" s="72"/>
      <c r="RXR30" s="82"/>
      <c r="RXS30" s="79"/>
      <c r="RXT30" s="85"/>
      <c r="RXU30" s="85"/>
      <c r="RXV30" s="85"/>
      <c r="RXW30" s="85"/>
      <c r="RXX30" s="85"/>
      <c r="RXY30" s="85"/>
      <c r="RXZ30" s="85"/>
      <c r="RYA30" s="85"/>
      <c r="RYB30" s="72"/>
      <c r="RYC30" s="72"/>
      <c r="RYD30" s="72"/>
      <c r="RYE30" s="72"/>
      <c r="RYF30" s="72"/>
      <c r="RYG30" s="82"/>
      <c r="RYH30" s="79"/>
      <c r="RYI30" s="85"/>
      <c r="RYJ30" s="85"/>
      <c r="RYK30" s="85"/>
      <c r="RYL30" s="85"/>
      <c r="RYM30" s="85"/>
      <c r="RYN30" s="85"/>
      <c r="RYO30" s="85"/>
      <c r="RYP30" s="85"/>
      <c r="RYQ30" s="72"/>
      <c r="RYR30" s="72"/>
      <c r="RYS30" s="72"/>
      <c r="RYT30" s="72"/>
      <c r="RYU30" s="72"/>
      <c r="RYV30" s="82"/>
      <c r="RYW30" s="79"/>
      <c r="RYX30" s="85"/>
      <c r="RYY30" s="85"/>
      <c r="RYZ30" s="85"/>
      <c r="RZA30" s="85"/>
      <c r="RZB30" s="85"/>
      <c r="RZC30" s="85"/>
      <c r="RZD30" s="85"/>
      <c r="RZE30" s="85"/>
      <c r="RZF30" s="72"/>
      <c r="RZG30" s="72"/>
      <c r="RZH30" s="72"/>
      <c r="RZI30" s="72"/>
      <c r="RZJ30" s="72"/>
      <c r="RZK30" s="82"/>
      <c r="RZL30" s="79"/>
      <c r="RZM30" s="85"/>
      <c r="RZN30" s="85"/>
      <c r="RZO30" s="85"/>
      <c r="RZP30" s="85"/>
      <c r="RZQ30" s="85"/>
      <c r="RZR30" s="85"/>
      <c r="RZS30" s="85"/>
      <c r="RZT30" s="85"/>
      <c r="RZU30" s="72"/>
      <c r="RZV30" s="72"/>
      <c r="RZW30" s="72"/>
      <c r="RZX30" s="72"/>
      <c r="RZY30" s="72"/>
      <c r="RZZ30" s="82"/>
      <c r="SAA30" s="79"/>
      <c r="SAB30" s="85"/>
      <c r="SAC30" s="85"/>
      <c r="SAD30" s="85"/>
      <c r="SAE30" s="85"/>
      <c r="SAF30" s="85"/>
      <c r="SAG30" s="85"/>
      <c r="SAH30" s="85"/>
      <c r="SAI30" s="85"/>
      <c r="SAJ30" s="72"/>
      <c r="SAK30" s="72"/>
      <c r="SAL30" s="72"/>
      <c r="SAM30" s="72"/>
      <c r="SAN30" s="72"/>
      <c r="SAO30" s="82"/>
      <c r="SAP30" s="79"/>
      <c r="SAQ30" s="85"/>
      <c r="SAR30" s="85"/>
      <c r="SAS30" s="85"/>
      <c r="SAT30" s="85"/>
      <c r="SAU30" s="85"/>
      <c r="SAV30" s="85"/>
      <c r="SAW30" s="85"/>
      <c r="SAX30" s="85"/>
      <c r="SAY30" s="72"/>
      <c r="SAZ30" s="72"/>
      <c r="SBA30" s="72"/>
      <c r="SBB30" s="72"/>
      <c r="SBC30" s="72"/>
      <c r="SBD30" s="82"/>
      <c r="SBE30" s="79"/>
      <c r="SBF30" s="85"/>
      <c r="SBG30" s="85"/>
      <c r="SBH30" s="85"/>
      <c r="SBI30" s="85"/>
      <c r="SBJ30" s="85"/>
      <c r="SBK30" s="85"/>
      <c r="SBL30" s="85"/>
      <c r="SBM30" s="85"/>
      <c r="SBN30" s="72"/>
      <c r="SBO30" s="72"/>
      <c r="SBP30" s="72"/>
      <c r="SBQ30" s="72"/>
      <c r="SBR30" s="72"/>
      <c r="SBS30" s="82"/>
      <c r="SBT30" s="79"/>
      <c r="SBU30" s="85"/>
      <c r="SBV30" s="85"/>
      <c r="SBW30" s="85"/>
      <c r="SBX30" s="85"/>
      <c r="SBY30" s="85"/>
      <c r="SBZ30" s="85"/>
      <c r="SCA30" s="85"/>
      <c r="SCB30" s="85"/>
      <c r="SCC30" s="72"/>
      <c r="SCD30" s="72"/>
      <c r="SCE30" s="72"/>
      <c r="SCF30" s="72"/>
      <c r="SCG30" s="72"/>
      <c r="SCH30" s="82"/>
      <c r="SCI30" s="79"/>
      <c r="SCJ30" s="85"/>
      <c r="SCK30" s="85"/>
      <c r="SCL30" s="85"/>
      <c r="SCM30" s="85"/>
      <c r="SCN30" s="85"/>
      <c r="SCO30" s="85"/>
      <c r="SCP30" s="85"/>
      <c r="SCQ30" s="85"/>
      <c r="SCR30" s="72"/>
      <c r="SCS30" s="72"/>
      <c r="SCT30" s="72"/>
      <c r="SCU30" s="72"/>
      <c r="SCV30" s="72"/>
      <c r="SCW30" s="82"/>
      <c r="SCX30" s="79"/>
      <c r="SCY30" s="85"/>
      <c r="SCZ30" s="85"/>
      <c r="SDA30" s="85"/>
      <c r="SDB30" s="85"/>
      <c r="SDC30" s="85"/>
      <c r="SDD30" s="85"/>
      <c r="SDE30" s="85"/>
      <c r="SDF30" s="85"/>
      <c r="SDG30" s="72"/>
      <c r="SDH30" s="72"/>
      <c r="SDI30" s="72"/>
      <c r="SDJ30" s="72"/>
      <c r="SDK30" s="72"/>
      <c r="SDL30" s="82"/>
      <c r="SDM30" s="79"/>
      <c r="SDN30" s="85"/>
      <c r="SDO30" s="85"/>
      <c r="SDP30" s="85"/>
      <c r="SDQ30" s="85"/>
      <c r="SDR30" s="85"/>
      <c r="SDS30" s="85"/>
      <c r="SDT30" s="85"/>
      <c r="SDU30" s="85"/>
      <c r="SDV30" s="72"/>
      <c r="SDW30" s="72"/>
      <c r="SDX30" s="72"/>
      <c r="SDY30" s="72"/>
      <c r="SDZ30" s="72"/>
      <c r="SEA30" s="82"/>
      <c r="SEB30" s="79"/>
      <c r="SEC30" s="85"/>
      <c r="SED30" s="85"/>
      <c r="SEE30" s="85"/>
      <c r="SEF30" s="85"/>
      <c r="SEG30" s="85"/>
      <c r="SEH30" s="85"/>
      <c r="SEI30" s="85"/>
      <c r="SEJ30" s="85"/>
      <c r="SEK30" s="72"/>
      <c r="SEL30" s="72"/>
      <c r="SEM30" s="72"/>
      <c r="SEN30" s="72"/>
      <c r="SEO30" s="72"/>
      <c r="SEP30" s="82"/>
      <c r="SEQ30" s="79"/>
      <c r="SER30" s="85"/>
      <c r="SES30" s="85"/>
      <c r="SET30" s="85"/>
      <c r="SEU30" s="85"/>
      <c r="SEV30" s="85"/>
      <c r="SEW30" s="85"/>
      <c r="SEX30" s="85"/>
      <c r="SEY30" s="85"/>
      <c r="SEZ30" s="72"/>
      <c r="SFA30" s="72"/>
      <c r="SFB30" s="72"/>
      <c r="SFC30" s="72"/>
      <c r="SFD30" s="72"/>
      <c r="SFE30" s="82"/>
      <c r="SFF30" s="79"/>
      <c r="SFG30" s="85"/>
      <c r="SFH30" s="85"/>
      <c r="SFI30" s="85"/>
      <c r="SFJ30" s="85"/>
      <c r="SFK30" s="85"/>
      <c r="SFL30" s="85"/>
      <c r="SFM30" s="85"/>
      <c r="SFN30" s="85"/>
      <c r="SFO30" s="72"/>
      <c r="SFP30" s="72"/>
      <c r="SFQ30" s="72"/>
      <c r="SFR30" s="72"/>
      <c r="SFS30" s="72"/>
      <c r="SFT30" s="82"/>
      <c r="SFU30" s="79"/>
      <c r="SFV30" s="85"/>
      <c r="SFW30" s="85"/>
      <c r="SFX30" s="85"/>
      <c r="SFY30" s="85"/>
      <c r="SFZ30" s="85"/>
      <c r="SGA30" s="85"/>
      <c r="SGB30" s="85"/>
      <c r="SGC30" s="85"/>
      <c r="SGD30" s="72"/>
      <c r="SGE30" s="72"/>
      <c r="SGF30" s="72"/>
      <c r="SGG30" s="72"/>
      <c r="SGH30" s="72"/>
      <c r="SGI30" s="82"/>
      <c r="SGJ30" s="79"/>
      <c r="SGK30" s="85"/>
      <c r="SGL30" s="85"/>
      <c r="SGM30" s="85"/>
      <c r="SGN30" s="85"/>
      <c r="SGO30" s="85"/>
      <c r="SGP30" s="85"/>
      <c r="SGQ30" s="85"/>
      <c r="SGR30" s="85"/>
      <c r="SGS30" s="72"/>
      <c r="SGT30" s="72"/>
      <c r="SGU30" s="72"/>
      <c r="SGV30" s="72"/>
      <c r="SGW30" s="72"/>
      <c r="SGX30" s="82"/>
      <c r="SGY30" s="79"/>
      <c r="SGZ30" s="85"/>
      <c r="SHA30" s="85"/>
      <c r="SHB30" s="85"/>
      <c r="SHC30" s="85"/>
      <c r="SHD30" s="85"/>
      <c r="SHE30" s="85"/>
      <c r="SHF30" s="85"/>
      <c r="SHG30" s="85"/>
      <c r="SHH30" s="72"/>
      <c r="SHI30" s="72"/>
      <c r="SHJ30" s="72"/>
      <c r="SHK30" s="72"/>
      <c r="SHL30" s="72"/>
      <c r="SHM30" s="82"/>
      <c r="SHN30" s="79"/>
      <c r="SHO30" s="85"/>
      <c r="SHP30" s="85"/>
      <c r="SHQ30" s="85"/>
      <c r="SHR30" s="85"/>
      <c r="SHS30" s="85"/>
      <c r="SHT30" s="85"/>
      <c r="SHU30" s="85"/>
      <c r="SHV30" s="85"/>
      <c r="SHW30" s="72"/>
      <c r="SHX30" s="72"/>
      <c r="SHY30" s="72"/>
      <c r="SHZ30" s="72"/>
      <c r="SIA30" s="72"/>
      <c r="SIB30" s="82"/>
      <c r="SIC30" s="79"/>
      <c r="SID30" s="85"/>
      <c r="SIE30" s="85"/>
      <c r="SIF30" s="85"/>
      <c r="SIG30" s="85"/>
      <c r="SIH30" s="85"/>
      <c r="SII30" s="85"/>
      <c r="SIJ30" s="85"/>
      <c r="SIK30" s="85"/>
      <c r="SIL30" s="72"/>
      <c r="SIM30" s="72"/>
      <c r="SIN30" s="72"/>
      <c r="SIO30" s="72"/>
      <c r="SIP30" s="72"/>
      <c r="SIQ30" s="82"/>
      <c r="SIR30" s="79"/>
      <c r="SIS30" s="85"/>
      <c r="SIT30" s="85"/>
      <c r="SIU30" s="85"/>
      <c r="SIV30" s="85"/>
      <c r="SIW30" s="85"/>
      <c r="SIX30" s="85"/>
      <c r="SIY30" s="85"/>
      <c r="SIZ30" s="85"/>
      <c r="SJA30" s="72"/>
      <c r="SJB30" s="72"/>
      <c r="SJC30" s="72"/>
      <c r="SJD30" s="72"/>
      <c r="SJE30" s="72"/>
      <c r="SJF30" s="82"/>
      <c r="SJG30" s="79"/>
      <c r="SJH30" s="85"/>
      <c r="SJI30" s="85"/>
      <c r="SJJ30" s="85"/>
      <c r="SJK30" s="85"/>
      <c r="SJL30" s="85"/>
      <c r="SJM30" s="85"/>
      <c r="SJN30" s="85"/>
      <c r="SJO30" s="85"/>
      <c r="SJP30" s="72"/>
      <c r="SJQ30" s="72"/>
      <c r="SJR30" s="72"/>
      <c r="SJS30" s="72"/>
      <c r="SJT30" s="72"/>
      <c r="SJU30" s="82"/>
      <c r="SJV30" s="79"/>
      <c r="SJW30" s="85"/>
      <c r="SJX30" s="85"/>
      <c r="SJY30" s="85"/>
      <c r="SJZ30" s="85"/>
      <c r="SKA30" s="85"/>
      <c r="SKB30" s="85"/>
      <c r="SKC30" s="85"/>
      <c r="SKD30" s="85"/>
      <c r="SKE30" s="72"/>
      <c r="SKF30" s="72"/>
      <c r="SKG30" s="72"/>
      <c r="SKH30" s="72"/>
      <c r="SKI30" s="72"/>
      <c r="SKJ30" s="82"/>
      <c r="SKK30" s="79"/>
      <c r="SKL30" s="85"/>
      <c r="SKM30" s="85"/>
      <c r="SKN30" s="85"/>
      <c r="SKO30" s="85"/>
      <c r="SKP30" s="85"/>
      <c r="SKQ30" s="85"/>
      <c r="SKR30" s="85"/>
      <c r="SKS30" s="85"/>
      <c r="SKT30" s="72"/>
      <c r="SKU30" s="72"/>
      <c r="SKV30" s="72"/>
      <c r="SKW30" s="72"/>
      <c r="SKX30" s="72"/>
      <c r="SKY30" s="82"/>
      <c r="SKZ30" s="79"/>
      <c r="SLA30" s="85"/>
      <c r="SLB30" s="85"/>
      <c r="SLC30" s="85"/>
      <c r="SLD30" s="85"/>
      <c r="SLE30" s="85"/>
      <c r="SLF30" s="85"/>
      <c r="SLG30" s="85"/>
      <c r="SLH30" s="85"/>
      <c r="SLI30" s="72"/>
      <c r="SLJ30" s="72"/>
      <c r="SLK30" s="72"/>
      <c r="SLL30" s="72"/>
      <c r="SLM30" s="72"/>
      <c r="SLN30" s="82"/>
      <c r="SLO30" s="79"/>
      <c r="SLP30" s="85"/>
      <c r="SLQ30" s="85"/>
      <c r="SLR30" s="85"/>
      <c r="SLS30" s="85"/>
      <c r="SLT30" s="85"/>
      <c r="SLU30" s="85"/>
      <c r="SLV30" s="85"/>
      <c r="SLW30" s="85"/>
      <c r="SLX30" s="72"/>
      <c r="SLY30" s="72"/>
      <c r="SLZ30" s="72"/>
      <c r="SMA30" s="72"/>
      <c r="SMB30" s="72"/>
      <c r="SMC30" s="82"/>
      <c r="SMD30" s="79"/>
      <c r="SME30" s="85"/>
      <c r="SMF30" s="85"/>
      <c r="SMG30" s="85"/>
      <c r="SMH30" s="85"/>
      <c r="SMI30" s="85"/>
      <c r="SMJ30" s="85"/>
      <c r="SMK30" s="85"/>
      <c r="SML30" s="85"/>
      <c r="SMM30" s="72"/>
      <c r="SMN30" s="72"/>
      <c r="SMO30" s="72"/>
      <c r="SMP30" s="72"/>
      <c r="SMQ30" s="72"/>
      <c r="SMR30" s="82"/>
      <c r="SMS30" s="79"/>
      <c r="SMT30" s="85"/>
      <c r="SMU30" s="85"/>
      <c r="SMV30" s="85"/>
      <c r="SMW30" s="85"/>
      <c r="SMX30" s="85"/>
      <c r="SMY30" s="85"/>
      <c r="SMZ30" s="85"/>
      <c r="SNA30" s="85"/>
      <c r="SNB30" s="72"/>
      <c r="SNC30" s="72"/>
      <c r="SND30" s="72"/>
      <c r="SNE30" s="72"/>
      <c r="SNF30" s="72"/>
      <c r="SNG30" s="82"/>
      <c r="SNH30" s="79"/>
      <c r="SNI30" s="85"/>
      <c r="SNJ30" s="85"/>
      <c r="SNK30" s="85"/>
      <c r="SNL30" s="85"/>
      <c r="SNM30" s="85"/>
      <c r="SNN30" s="85"/>
      <c r="SNO30" s="85"/>
      <c r="SNP30" s="85"/>
      <c r="SNQ30" s="72"/>
      <c r="SNR30" s="72"/>
      <c r="SNS30" s="72"/>
      <c r="SNT30" s="72"/>
      <c r="SNU30" s="72"/>
      <c r="SNV30" s="82"/>
      <c r="SNW30" s="79"/>
      <c r="SNX30" s="85"/>
      <c r="SNY30" s="85"/>
      <c r="SNZ30" s="85"/>
      <c r="SOA30" s="85"/>
      <c r="SOB30" s="85"/>
      <c r="SOC30" s="85"/>
      <c r="SOD30" s="85"/>
      <c r="SOE30" s="85"/>
      <c r="SOF30" s="72"/>
      <c r="SOG30" s="72"/>
      <c r="SOH30" s="72"/>
      <c r="SOI30" s="72"/>
      <c r="SOJ30" s="72"/>
      <c r="SOK30" s="82"/>
      <c r="SOL30" s="79"/>
      <c r="SOM30" s="85"/>
      <c r="SON30" s="85"/>
      <c r="SOO30" s="85"/>
      <c r="SOP30" s="85"/>
      <c r="SOQ30" s="85"/>
      <c r="SOR30" s="85"/>
      <c r="SOS30" s="85"/>
      <c r="SOT30" s="85"/>
      <c r="SOU30" s="72"/>
      <c r="SOV30" s="72"/>
      <c r="SOW30" s="72"/>
      <c r="SOX30" s="72"/>
      <c r="SOY30" s="72"/>
      <c r="SOZ30" s="82"/>
      <c r="SPA30" s="79"/>
      <c r="SPB30" s="85"/>
      <c r="SPC30" s="85"/>
      <c r="SPD30" s="85"/>
      <c r="SPE30" s="85"/>
      <c r="SPF30" s="85"/>
      <c r="SPG30" s="85"/>
      <c r="SPH30" s="85"/>
      <c r="SPI30" s="85"/>
      <c r="SPJ30" s="72"/>
      <c r="SPK30" s="72"/>
      <c r="SPL30" s="72"/>
      <c r="SPM30" s="72"/>
      <c r="SPN30" s="72"/>
      <c r="SPO30" s="82"/>
      <c r="SPP30" s="79"/>
      <c r="SPQ30" s="85"/>
      <c r="SPR30" s="85"/>
      <c r="SPS30" s="85"/>
      <c r="SPT30" s="85"/>
      <c r="SPU30" s="85"/>
      <c r="SPV30" s="85"/>
      <c r="SPW30" s="85"/>
      <c r="SPX30" s="85"/>
      <c r="SPY30" s="72"/>
      <c r="SPZ30" s="72"/>
      <c r="SQA30" s="72"/>
      <c r="SQB30" s="72"/>
      <c r="SQC30" s="72"/>
      <c r="SQD30" s="82"/>
      <c r="SQE30" s="79"/>
      <c r="SQF30" s="85"/>
      <c r="SQG30" s="85"/>
      <c r="SQH30" s="85"/>
      <c r="SQI30" s="85"/>
      <c r="SQJ30" s="85"/>
      <c r="SQK30" s="85"/>
      <c r="SQL30" s="85"/>
      <c r="SQM30" s="85"/>
      <c r="SQN30" s="72"/>
      <c r="SQO30" s="72"/>
      <c r="SQP30" s="72"/>
      <c r="SQQ30" s="72"/>
      <c r="SQR30" s="72"/>
      <c r="SQS30" s="82"/>
      <c r="SQT30" s="79"/>
      <c r="SQU30" s="85"/>
      <c r="SQV30" s="85"/>
      <c r="SQW30" s="85"/>
      <c r="SQX30" s="85"/>
      <c r="SQY30" s="85"/>
      <c r="SQZ30" s="85"/>
      <c r="SRA30" s="85"/>
      <c r="SRB30" s="85"/>
      <c r="SRC30" s="72"/>
      <c r="SRD30" s="72"/>
      <c r="SRE30" s="72"/>
      <c r="SRF30" s="72"/>
      <c r="SRG30" s="72"/>
      <c r="SRH30" s="82"/>
      <c r="SRI30" s="79"/>
      <c r="SRJ30" s="85"/>
      <c r="SRK30" s="85"/>
      <c r="SRL30" s="85"/>
      <c r="SRM30" s="85"/>
      <c r="SRN30" s="85"/>
      <c r="SRO30" s="85"/>
      <c r="SRP30" s="85"/>
      <c r="SRQ30" s="85"/>
      <c r="SRR30" s="72"/>
      <c r="SRS30" s="72"/>
      <c r="SRT30" s="72"/>
      <c r="SRU30" s="72"/>
      <c r="SRV30" s="72"/>
      <c r="SRW30" s="82"/>
      <c r="SRX30" s="79"/>
      <c r="SRY30" s="85"/>
      <c r="SRZ30" s="85"/>
      <c r="SSA30" s="85"/>
      <c r="SSB30" s="85"/>
      <c r="SSC30" s="85"/>
      <c r="SSD30" s="85"/>
      <c r="SSE30" s="85"/>
      <c r="SSF30" s="85"/>
      <c r="SSG30" s="72"/>
      <c r="SSH30" s="72"/>
      <c r="SSI30" s="72"/>
      <c r="SSJ30" s="72"/>
      <c r="SSK30" s="72"/>
      <c r="SSL30" s="82"/>
      <c r="SSM30" s="79"/>
      <c r="SSN30" s="85"/>
      <c r="SSO30" s="85"/>
      <c r="SSP30" s="85"/>
      <c r="SSQ30" s="85"/>
      <c r="SSR30" s="85"/>
      <c r="SSS30" s="85"/>
      <c r="SST30" s="85"/>
      <c r="SSU30" s="85"/>
      <c r="SSV30" s="72"/>
      <c r="SSW30" s="72"/>
      <c r="SSX30" s="72"/>
      <c r="SSY30" s="72"/>
      <c r="SSZ30" s="72"/>
      <c r="STA30" s="82"/>
      <c r="STB30" s="79"/>
      <c r="STC30" s="85"/>
      <c r="STD30" s="85"/>
      <c r="STE30" s="85"/>
      <c r="STF30" s="85"/>
      <c r="STG30" s="85"/>
      <c r="STH30" s="85"/>
      <c r="STI30" s="85"/>
      <c r="STJ30" s="85"/>
      <c r="STK30" s="72"/>
      <c r="STL30" s="72"/>
      <c r="STM30" s="72"/>
      <c r="STN30" s="72"/>
      <c r="STO30" s="72"/>
      <c r="STP30" s="82"/>
      <c r="STQ30" s="79"/>
      <c r="STR30" s="85"/>
      <c r="STS30" s="85"/>
      <c r="STT30" s="85"/>
      <c r="STU30" s="85"/>
      <c r="STV30" s="85"/>
      <c r="STW30" s="85"/>
      <c r="STX30" s="85"/>
      <c r="STY30" s="85"/>
      <c r="STZ30" s="72"/>
      <c r="SUA30" s="72"/>
      <c r="SUB30" s="72"/>
      <c r="SUC30" s="72"/>
      <c r="SUD30" s="72"/>
      <c r="SUE30" s="82"/>
      <c r="SUF30" s="79"/>
      <c r="SUG30" s="85"/>
      <c r="SUH30" s="85"/>
      <c r="SUI30" s="85"/>
      <c r="SUJ30" s="85"/>
      <c r="SUK30" s="85"/>
      <c r="SUL30" s="85"/>
      <c r="SUM30" s="85"/>
      <c r="SUN30" s="85"/>
      <c r="SUO30" s="72"/>
      <c r="SUP30" s="72"/>
      <c r="SUQ30" s="72"/>
      <c r="SUR30" s="72"/>
      <c r="SUS30" s="72"/>
      <c r="SUT30" s="82"/>
      <c r="SUU30" s="79"/>
      <c r="SUV30" s="85"/>
      <c r="SUW30" s="85"/>
      <c r="SUX30" s="85"/>
      <c r="SUY30" s="85"/>
      <c r="SUZ30" s="85"/>
      <c r="SVA30" s="85"/>
      <c r="SVB30" s="85"/>
      <c r="SVC30" s="85"/>
      <c r="SVD30" s="72"/>
      <c r="SVE30" s="72"/>
      <c r="SVF30" s="72"/>
      <c r="SVG30" s="72"/>
      <c r="SVH30" s="72"/>
      <c r="SVI30" s="82"/>
      <c r="SVJ30" s="79"/>
      <c r="SVK30" s="85"/>
      <c r="SVL30" s="85"/>
      <c r="SVM30" s="85"/>
      <c r="SVN30" s="85"/>
      <c r="SVO30" s="85"/>
      <c r="SVP30" s="85"/>
      <c r="SVQ30" s="85"/>
      <c r="SVR30" s="85"/>
      <c r="SVS30" s="72"/>
      <c r="SVT30" s="72"/>
      <c r="SVU30" s="72"/>
      <c r="SVV30" s="72"/>
      <c r="SVW30" s="72"/>
      <c r="SVX30" s="82"/>
      <c r="SVY30" s="79"/>
      <c r="SVZ30" s="85"/>
      <c r="SWA30" s="85"/>
      <c r="SWB30" s="85"/>
      <c r="SWC30" s="85"/>
      <c r="SWD30" s="85"/>
      <c r="SWE30" s="85"/>
      <c r="SWF30" s="85"/>
      <c r="SWG30" s="85"/>
      <c r="SWH30" s="72"/>
      <c r="SWI30" s="72"/>
      <c r="SWJ30" s="72"/>
      <c r="SWK30" s="72"/>
      <c r="SWL30" s="72"/>
      <c r="SWM30" s="82"/>
      <c r="SWN30" s="79"/>
      <c r="SWO30" s="85"/>
      <c r="SWP30" s="85"/>
      <c r="SWQ30" s="85"/>
      <c r="SWR30" s="85"/>
      <c r="SWS30" s="85"/>
      <c r="SWT30" s="85"/>
      <c r="SWU30" s="85"/>
      <c r="SWV30" s="85"/>
      <c r="SWW30" s="72"/>
      <c r="SWX30" s="72"/>
      <c r="SWY30" s="72"/>
      <c r="SWZ30" s="72"/>
      <c r="SXA30" s="72"/>
      <c r="SXB30" s="82"/>
      <c r="SXC30" s="79"/>
      <c r="SXD30" s="85"/>
      <c r="SXE30" s="85"/>
      <c r="SXF30" s="85"/>
      <c r="SXG30" s="85"/>
      <c r="SXH30" s="85"/>
      <c r="SXI30" s="85"/>
      <c r="SXJ30" s="85"/>
      <c r="SXK30" s="85"/>
      <c r="SXL30" s="72"/>
      <c r="SXM30" s="72"/>
      <c r="SXN30" s="72"/>
      <c r="SXO30" s="72"/>
      <c r="SXP30" s="72"/>
      <c r="SXQ30" s="82"/>
      <c r="SXR30" s="79"/>
      <c r="SXS30" s="85"/>
      <c r="SXT30" s="85"/>
      <c r="SXU30" s="85"/>
      <c r="SXV30" s="85"/>
      <c r="SXW30" s="85"/>
      <c r="SXX30" s="85"/>
      <c r="SXY30" s="85"/>
      <c r="SXZ30" s="85"/>
      <c r="SYA30" s="72"/>
      <c r="SYB30" s="72"/>
      <c r="SYC30" s="72"/>
      <c r="SYD30" s="72"/>
      <c r="SYE30" s="72"/>
      <c r="SYF30" s="82"/>
      <c r="SYG30" s="79"/>
      <c r="SYH30" s="85"/>
      <c r="SYI30" s="85"/>
      <c r="SYJ30" s="85"/>
      <c r="SYK30" s="85"/>
      <c r="SYL30" s="85"/>
      <c r="SYM30" s="85"/>
      <c r="SYN30" s="85"/>
      <c r="SYO30" s="85"/>
      <c r="SYP30" s="72"/>
      <c r="SYQ30" s="72"/>
      <c r="SYR30" s="72"/>
      <c r="SYS30" s="72"/>
      <c r="SYT30" s="72"/>
      <c r="SYU30" s="82"/>
      <c r="SYV30" s="79"/>
      <c r="SYW30" s="85"/>
      <c r="SYX30" s="85"/>
      <c r="SYY30" s="85"/>
      <c r="SYZ30" s="85"/>
      <c r="SZA30" s="85"/>
      <c r="SZB30" s="85"/>
      <c r="SZC30" s="85"/>
      <c r="SZD30" s="85"/>
      <c r="SZE30" s="72"/>
      <c r="SZF30" s="72"/>
      <c r="SZG30" s="72"/>
      <c r="SZH30" s="72"/>
      <c r="SZI30" s="72"/>
      <c r="SZJ30" s="82"/>
      <c r="SZK30" s="79"/>
      <c r="SZL30" s="85"/>
      <c r="SZM30" s="85"/>
      <c r="SZN30" s="85"/>
      <c r="SZO30" s="85"/>
      <c r="SZP30" s="85"/>
      <c r="SZQ30" s="85"/>
      <c r="SZR30" s="85"/>
      <c r="SZS30" s="85"/>
      <c r="SZT30" s="72"/>
      <c r="SZU30" s="72"/>
      <c r="SZV30" s="72"/>
      <c r="SZW30" s="72"/>
      <c r="SZX30" s="72"/>
      <c r="SZY30" s="82"/>
      <c r="SZZ30" s="79"/>
      <c r="TAA30" s="85"/>
      <c r="TAB30" s="85"/>
      <c r="TAC30" s="85"/>
      <c r="TAD30" s="85"/>
      <c r="TAE30" s="85"/>
      <c r="TAF30" s="85"/>
      <c r="TAG30" s="85"/>
      <c r="TAH30" s="85"/>
      <c r="TAI30" s="72"/>
      <c r="TAJ30" s="72"/>
      <c r="TAK30" s="72"/>
      <c r="TAL30" s="72"/>
      <c r="TAM30" s="72"/>
      <c r="TAN30" s="82"/>
      <c r="TAO30" s="79"/>
      <c r="TAP30" s="85"/>
      <c r="TAQ30" s="85"/>
      <c r="TAR30" s="85"/>
      <c r="TAS30" s="85"/>
      <c r="TAT30" s="85"/>
      <c r="TAU30" s="85"/>
      <c r="TAV30" s="85"/>
      <c r="TAW30" s="85"/>
      <c r="TAX30" s="72"/>
      <c r="TAY30" s="72"/>
      <c r="TAZ30" s="72"/>
      <c r="TBA30" s="72"/>
      <c r="TBB30" s="72"/>
      <c r="TBC30" s="82"/>
      <c r="TBD30" s="79"/>
      <c r="TBE30" s="85"/>
      <c r="TBF30" s="85"/>
      <c r="TBG30" s="85"/>
      <c r="TBH30" s="85"/>
      <c r="TBI30" s="85"/>
      <c r="TBJ30" s="85"/>
      <c r="TBK30" s="85"/>
      <c r="TBL30" s="85"/>
      <c r="TBM30" s="72"/>
      <c r="TBN30" s="72"/>
      <c r="TBO30" s="72"/>
      <c r="TBP30" s="72"/>
      <c r="TBQ30" s="72"/>
      <c r="TBR30" s="82"/>
      <c r="TBS30" s="79"/>
      <c r="TBT30" s="85"/>
      <c r="TBU30" s="85"/>
      <c r="TBV30" s="85"/>
      <c r="TBW30" s="85"/>
      <c r="TBX30" s="85"/>
      <c r="TBY30" s="85"/>
      <c r="TBZ30" s="85"/>
      <c r="TCA30" s="85"/>
      <c r="TCB30" s="72"/>
      <c r="TCC30" s="72"/>
      <c r="TCD30" s="72"/>
      <c r="TCE30" s="72"/>
      <c r="TCF30" s="72"/>
      <c r="TCG30" s="82"/>
      <c r="TCH30" s="79"/>
      <c r="TCI30" s="85"/>
      <c r="TCJ30" s="85"/>
      <c r="TCK30" s="85"/>
      <c r="TCL30" s="85"/>
      <c r="TCM30" s="85"/>
      <c r="TCN30" s="85"/>
      <c r="TCO30" s="85"/>
      <c r="TCP30" s="85"/>
      <c r="TCQ30" s="72"/>
      <c r="TCR30" s="72"/>
      <c r="TCS30" s="72"/>
      <c r="TCT30" s="72"/>
      <c r="TCU30" s="72"/>
      <c r="TCV30" s="82"/>
      <c r="TCW30" s="79"/>
      <c r="TCX30" s="85"/>
      <c r="TCY30" s="85"/>
      <c r="TCZ30" s="85"/>
      <c r="TDA30" s="85"/>
      <c r="TDB30" s="85"/>
      <c r="TDC30" s="85"/>
      <c r="TDD30" s="85"/>
      <c r="TDE30" s="85"/>
      <c r="TDF30" s="72"/>
      <c r="TDG30" s="72"/>
      <c r="TDH30" s="72"/>
      <c r="TDI30" s="72"/>
      <c r="TDJ30" s="72"/>
      <c r="TDK30" s="82"/>
      <c r="TDL30" s="79"/>
      <c r="TDM30" s="85"/>
      <c r="TDN30" s="85"/>
      <c r="TDO30" s="85"/>
      <c r="TDP30" s="85"/>
      <c r="TDQ30" s="85"/>
      <c r="TDR30" s="85"/>
      <c r="TDS30" s="85"/>
      <c r="TDT30" s="85"/>
      <c r="TDU30" s="72"/>
      <c r="TDV30" s="72"/>
      <c r="TDW30" s="72"/>
      <c r="TDX30" s="72"/>
      <c r="TDY30" s="72"/>
      <c r="TDZ30" s="82"/>
      <c r="TEA30" s="79"/>
      <c r="TEB30" s="85"/>
      <c r="TEC30" s="85"/>
      <c r="TED30" s="85"/>
      <c r="TEE30" s="85"/>
      <c r="TEF30" s="85"/>
      <c r="TEG30" s="85"/>
      <c r="TEH30" s="85"/>
      <c r="TEI30" s="85"/>
      <c r="TEJ30" s="72"/>
      <c r="TEK30" s="72"/>
      <c r="TEL30" s="72"/>
      <c r="TEM30" s="72"/>
      <c r="TEN30" s="72"/>
      <c r="TEO30" s="82"/>
      <c r="TEP30" s="79"/>
      <c r="TEQ30" s="85"/>
      <c r="TER30" s="85"/>
      <c r="TES30" s="85"/>
      <c r="TET30" s="85"/>
      <c r="TEU30" s="85"/>
      <c r="TEV30" s="85"/>
      <c r="TEW30" s="85"/>
      <c r="TEX30" s="85"/>
      <c r="TEY30" s="72"/>
      <c r="TEZ30" s="72"/>
      <c r="TFA30" s="72"/>
      <c r="TFB30" s="72"/>
      <c r="TFC30" s="72"/>
      <c r="TFD30" s="82"/>
      <c r="TFE30" s="79"/>
      <c r="TFF30" s="85"/>
      <c r="TFG30" s="85"/>
      <c r="TFH30" s="85"/>
      <c r="TFI30" s="85"/>
      <c r="TFJ30" s="85"/>
      <c r="TFK30" s="85"/>
      <c r="TFL30" s="85"/>
      <c r="TFM30" s="85"/>
      <c r="TFN30" s="72"/>
      <c r="TFO30" s="72"/>
      <c r="TFP30" s="72"/>
      <c r="TFQ30" s="72"/>
      <c r="TFR30" s="72"/>
      <c r="TFS30" s="82"/>
      <c r="TFT30" s="79"/>
      <c r="TFU30" s="85"/>
      <c r="TFV30" s="85"/>
      <c r="TFW30" s="85"/>
      <c r="TFX30" s="85"/>
      <c r="TFY30" s="85"/>
      <c r="TFZ30" s="85"/>
      <c r="TGA30" s="85"/>
      <c r="TGB30" s="85"/>
      <c r="TGC30" s="72"/>
      <c r="TGD30" s="72"/>
      <c r="TGE30" s="72"/>
      <c r="TGF30" s="72"/>
      <c r="TGG30" s="72"/>
      <c r="TGH30" s="82"/>
      <c r="TGI30" s="79"/>
      <c r="TGJ30" s="85"/>
      <c r="TGK30" s="85"/>
      <c r="TGL30" s="85"/>
      <c r="TGM30" s="85"/>
      <c r="TGN30" s="85"/>
      <c r="TGO30" s="85"/>
      <c r="TGP30" s="85"/>
      <c r="TGQ30" s="85"/>
      <c r="TGR30" s="72"/>
      <c r="TGS30" s="72"/>
      <c r="TGT30" s="72"/>
      <c r="TGU30" s="72"/>
      <c r="TGV30" s="72"/>
      <c r="TGW30" s="82"/>
      <c r="TGX30" s="79"/>
      <c r="TGY30" s="85"/>
      <c r="TGZ30" s="85"/>
      <c r="THA30" s="85"/>
      <c r="THB30" s="85"/>
      <c r="THC30" s="85"/>
      <c r="THD30" s="85"/>
      <c r="THE30" s="85"/>
      <c r="THF30" s="85"/>
      <c r="THG30" s="72"/>
      <c r="THH30" s="72"/>
      <c r="THI30" s="72"/>
      <c r="THJ30" s="72"/>
      <c r="THK30" s="72"/>
      <c r="THL30" s="82"/>
      <c r="THM30" s="79"/>
      <c r="THN30" s="85"/>
      <c r="THO30" s="85"/>
      <c r="THP30" s="85"/>
      <c r="THQ30" s="85"/>
      <c r="THR30" s="85"/>
      <c r="THS30" s="85"/>
      <c r="THT30" s="85"/>
      <c r="THU30" s="85"/>
      <c r="THV30" s="72"/>
      <c r="THW30" s="72"/>
      <c r="THX30" s="72"/>
      <c r="THY30" s="72"/>
      <c r="THZ30" s="72"/>
      <c r="TIA30" s="82"/>
      <c r="TIB30" s="79"/>
      <c r="TIC30" s="85"/>
      <c r="TID30" s="85"/>
      <c r="TIE30" s="85"/>
      <c r="TIF30" s="85"/>
      <c r="TIG30" s="85"/>
      <c r="TIH30" s="85"/>
      <c r="TII30" s="85"/>
      <c r="TIJ30" s="85"/>
      <c r="TIK30" s="72"/>
      <c r="TIL30" s="72"/>
      <c r="TIM30" s="72"/>
      <c r="TIN30" s="72"/>
      <c r="TIO30" s="72"/>
      <c r="TIP30" s="82"/>
      <c r="TIQ30" s="79"/>
      <c r="TIR30" s="85"/>
      <c r="TIS30" s="85"/>
      <c r="TIT30" s="85"/>
      <c r="TIU30" s="85"/>
      <c r="TIV30" s="85"/>
      <c r="TIW30" s="85"/>
      <c r="TIX30" s="85"/>
      <c r="TIY30" s="85"/>
      <c r="TIZ30" s="72"/>
      <c r="TJA30" s="72"/>
      <c r="TJB30" s="72"/>
      <c r="TJC30" s="72"/>
      <c r="TJD30" s="72"/>
      <c r="TJE30" s="82"/>
      <c r="TJF30" s="79"/>
      <c r="TJG30" s="85"/>
      <c r="TJH30" s="85"/>
      <c r="TJI30" s="85"/>
      <c r="TJJ30" s="85"/>
      <c r="TJK30" s="85"/>
      <c r="TJL30" s="85"/>
      <c r="TJM30" s="85"/>
      <c r="TJN30" s="85"/>
      <c r="TJO30" s="72"/>
      <c r="TJP30" s="72"/>
      <c r="TJQ30" s="72"/>
      <c r="TJR30" s="72"/>
      <c r="TJS30" s="72"/>
      <c r="TJT30" s="82"/>
      <c r="TJU30" s="79"/>
      <c r="TJV30" s="85"/>
      <c r="TJW30" s="85"/>
      <c r="TJX30" s="85"/>
      <c r="TJY30" s="85"/>
      <c r="TJZ30" s="85"/>
      <c r="TKA30" s="85"/>
      <c r="TKB30" s="85"/>
      <c r="TKC30" s="85"/>
      <c r="TKD30" s="72"/>
      <c r="TKE30" s="72"/>
      <c r="TKF30" s="72"/>
      <c r="TKG30" s="72"/>
      <c r="TKH30" s="72"/>
      <c r="TKI30" s="82"/>
      <c r="TKJ30" s="79"/>
      <c r="TKK30" s="85"/>
      <c r="TKL30" s="85"/>
      <c r="TKM30" s="85"/>
      <c r="TKN30" s="85"/>
      <c r="TKO30" s="85"/>
      <c r="TKP30" s="85"/>
      <c r="TKQ30" s="85"/>
      <c r="TKR30" s="85"/>
      <c r="TKS30" s="72"/>
      <c r="TKT30" s="72"/>
      <c r="TKU30" s="72"/>
      <c r="TKV30" s="72"/>
      <c r="TKW30" s="72"/>
      <c r="TKX30" s="82"/>
      <c r="TKY30" s="79"/>
      <c r="TKZ30" s="85"/>
      <c r="TLA30" s="85"/>
      <c r="TLB30" s="85"/>
      <c r="TLC30" s="85"/>
      <c r="TLD30" s="85"/>
      <c r="TLE30" s="85"/>
      <c r="TLF30" s="85"/>
      <c r="TLG30" s="85"/>
      <c r="TLH30" s="72"/>
      <c r="TLI30" s="72"/>
      <c r="TLJ30" s="72"/>
      <c r="TLK30" s="72"/>
      <c r="TLL30" s="72"/>
      <c r="TLM30" s="82"/>
      <c r="TLN30" s="79"/>
      <c r="TLO30" s="85"/>
      <c r="TLP30" s="85"/>
      <c r="TLQ30" s="85"/>
      <c r="TLR30" s="85"/>
      <c r="TLS30" s="85"/>
      <c r="TLT30" s="85"/>
      <c r="TLU30" s="85"/>
      <c r="TLV30" s="85"/>
      <c r="TLW30" s="72"/>
      <c r="TLX30" s="72"/>
      <c r="TLY30" s="72"/>
      <c r="TLZ30" s="72"/>
      <c r="TMA30" s="72"/>
      <c r="TMB30" s="82"/>
      <c r="TMC30" s="79"/>
      <c r="TMD30" s="85"/>
      <c r="TME30" s="85"/>
      <c r="TMF30" s="85"/>
      <c r="TMG30" s="85"/>
      <c r="TMH30" s="85"/>
      <c r="TMI30" s="85"/>
      <c r="TMJ30" s="85"/>
      <c r="TMK30" s="85"/>
      <c r="TML30" s="72"/>
      <c r="TMM30" s="72"/>
      <c r="TMN30" s="72"/>
      <c r="TMO30" s="72"/>
      <c r="TMP30" s="72"/>
      <c r="TMQ30" s="82"/>
      <c r="TMR30" s="79"/>
      <c r="TMS30" s="85"/>
      <c r="TMT30" s="85"/>
      <c r="TMU30" s="85"/>
      <c r="TMV30" s="85"/>
      <c r="TMW30" s="85"/>
      <c r="TMX30" s="85"/>
      <c r="TMY30" s="85"/>
      <c r="TMZ30" s="85"/>
      <c r="TNA30" s="72"/>
      <c r="TNB30" s="72"/>
      <c r="TNC30" s="72"/>
      <c r="TND30" s="72"/>
      <c r="TNE30" s="72"/>
      <c r="TNF30" s="82"/>
      <c r="TNG30" s="79"/>
      <c r="TNH30" s="85"/>
      <c r="TNI30" s="85"/>
      <c r="TNJ30" s="85"/>
      <c r="TNK30" s="85"/>
      <c r="TNL30" s="85"/>
      <c r="TNM30" s="85"/>
      <c r="TNN30" s="85"/>
      <c r="TNO30" s="85"/>
      <c r="TNP30" s="72"/>
      <c r="TNQ30" s="72"/>
      <c r="TNR30" s="72"/>
      <c r="TNS30" s="72"/>
      <c r="TNT30" s="72"/>
      <c r="TNU30" s="82"/>
      <c r="TNV30" s="79"/>
      <c r="TNW30" s="85"/>
      <c r="TNX30" s="85"/>
      <c r="TNY30" s="85"/>
      <c r="TNZ30" s="85"/>
      <c r="TOA30" s="85"/>
      <c r="TOB30" s="85"/>
      <c r="TOC30" s="85"/>
      <c r="TOD30" s="85"/>
      <c r="TOE30" s="72"/>
      <c r="TOF30" s="72"/>
      <c r="TOG30" s="72"/>
      <c r="TOH30" s="72"/>
      <c r="TOI30" s="72"/>
      <c r="TOJ30" s="82"/>
      <c r="TOK30" s="79"/>
      <c r="TOL30" s="85"/>
      <c r="TOM30" s="85"/>
      <c r="TON30" s="85"/>
      <c r="TOO30" s="85"/>
      <c r="TOP30" s="85"/>
      <c r="TOQ30" s="85"/>
      <c r="TOR30" s="85"/>
      <c r="TOS30" s="85"/>
      <c r="TOT30" s="72"/>
      <c r="TOU30" s="72"/>
      <c r="TOV30" s="72"/>
      <c r="TOW30" s="72"/>
      <c r="TOX30" s="72"/>
      <c r="TOY30" s="82"/>
      <c r="TOZ30" s="79"/>
      <c r="TPA30" s="85"/>
      <c r="TPB30" s="85"/>
      <c r="TPC30" s="85"/>
      <c r="TPD30" s="85"/>
      <c r="TPE30" s="85"/>
      <c r="TPF30" s="85"/>
      <c r="TPG30" s="85"/>
      <c r="TPH30" s="85"/>
      <c r="TPI30" s="72"/>
      <c r="TPJ30" s="72"/>
      <c r="TPK30" s="72"/>
      <c r="TPL30" s="72"/>
      <c r="TPM30" s="72"/>
      <c r="TPN30" s="82"/>
      <c r="TPO30" s="79"/>
      <c r="TPP30" s="85"/>
      <c r="TPQ30" s="85"/>
      <c r="TPR30" s="85"/>
      <c r="TPS30" s="85"/>
      <c r="TPT30" s="85"/>
      <c r="TPU30" s="85"/>
      <c r="TPV30" s="85"/>
      <c r="TPW30" s="85"/>
      <c r="TPX30" s="72"/>
      <c r="TPY30" s="72"/>
      <c r="TPZ30" s="72"/>
      <c r="TQA30" s="72"/>
      <c r="TQB30" s="72"/>
      <c r="TQC30" s="82"/>
      <c r="TQD30" s="79"/>
      <c r="TQE30" s="85"/>
      <c r="TQF30" s="85"/>
      <c r="TQG30" s="85"/>
      <c r="TQH30" s="85"/>
      <c r="TQI30" s="85"/>
      <c r="TQJ30" s="85"/>
      <c r="TQK30" s="85"/>
      <c r="TQL30" s="85"/>
      <c r="TQM30" s="72"/>
      <c r="TQN30" s="72"/>
      <c r="TQO30" s="72"/>
      <c r="TQP30" s="72"/>
      <c r="TQQ30" s="72"/>
      <c r="TQR30" s="82"/>
      <c r="TQS30" s="79"/>
      <c r="TQT30" s="85"/>
      <c r="TQU30" s="85"/>
      <c r="TQV30" s="85"/>
      <c r="TQW30" s="85"/>
      <c r="TQX30" s="85"/>
      <c r="TQY30" s="85"/>
      <c r="TQZ30" s="85"/>
      <c r="TRA30" s="85"/>
      <c r="TRB30" s="72"/>
      <c r="TRC30" s="72"/>
      <c r="TRD30" s="72"/>
      <c r="TRE30" s="72"/>
      <c r="TRF30" s="72"/>
      <c r="TRG30" s="82"/>
      <c r="TRH30" s="79"/>
      <c r="TRI30" s="85"/>
      <c r="TRJ30" s="85"/>
      <c r="TRK30" s="85"/>
      <c r="TRL30" s="85"/>
      <c r="TRM30" s="85"/>
      <c r="TRN30" s="85"/>
      <c r="TRO30" s="85"/>
      <c r="TRP30" s="85"/>
      <c r="TRQ30" s="72"/>
      <c r="TRR30" s="72"/>
      <c r="TRS30" s="72"/>
      <c r="TRT30" s="72"/>
      <c r="TRU30" s="72"/>
      <c r="TRV30" s="82"/>
      <c r="TRW30" s="79"/>
      <c r="TRX30" s="85"/>
      <c r="TRY30" s="85"/>
      <c r="TRZ30" s="85"/>
      <c r="TSA30" s="85"/>
      <c r="TSB30" s="85"/>
      <c r="TSC30" s="85"/>
      <c r="TSD30" s="85"/>
      <c r="TSE30" s="85"/>
      <c r="TSF30" s="72"/>
      <c r="TSG30" s="72"/>
      <c r="TSH30" s="72"/>
      <c r="TSI30" s="72"/>
      <c r="TSJ30" s="72"/>
      <c r="TSK30" s="82"/>
      <c r="TSL30" s="79"/>
      <c r="TSM30" s="85"/>
      <c r="TSN30" s="85"/>
      <c r="TSO30" s="85"/>
      <c r="TSP30" s="85"/>
      <c r="TSQ30" s="85"/>
      <c r="TSR30" s="85"/>
      <c r="TSS30" s="85"/>
      <c r="TST30" s="85"/>
      <c r="TSU30" s="72"/>
      <c r="TSV30" s="72"/>
      <c r="TSW30" s="72"/>
      <c r="TSX30" s="72"/>
      <c r="TSY30" s="72"/>
      <c r="TSZ30" s="82"/>
      <c r="TTA30" s="79"/>
      <c r="TTB30" s="85"/>
      <c r="TTC30" s="85"/>
      <c r="TTD30" s="85"/>
      <c r="TTE30" s="85"/>
      <c r="TTF30" s="85"/>
      <c r="TTG30" s="85"/>
      <c r="TTH30" s="85"/>
      <c r="TTI30" s="85"/>
      <c r="TTJ30" s="72"/>
      <c r="TTK30" s="72"/>
      <c r="TTL30" s="72"/>
      <c r="TTM30" s="72"/>
      <c r="TTN30" s="72"/>
      <c r="TTO30" s="82"/>
      <c r="TTP30" s="79"/>
      <c r="TTQ30" s="85"/>
      <c r="TTR30" s="85"/>
      <c r="TTS30" s="85"/>
      <c r="TTT30" s="85"/>
      <c r="TTU30" s="85"/>
      <c r="TTV30" s="85"/>
      <c r="TTW30" s="85"/>
      <c r="TTX30" s="85"/>
      <c r="TTY30" s="72"/>
      <c r="TTZ30" s="72"/>
      <c r="TUA30" s="72"/>
      <c r="TUB30" s="72"/>
      <c r="TUC30" s="72"/>
      <c r="TUD30" s="82"/>
      <c r="TUE30" s="79"/>
      <c r="TUF30" s="85"/>
      <c r="TUG30" s="85"/>
      <c r="TUH30" s="85"/>
      <c r="TUI30" s="85"/>
      <c r="TUJ30" s="85"/>
      <c r="TUK30" s="85"/>
      <c r="TUL30" s="85"/>
      <c r="TUM30" s="85"/>
      <c r="TUN30" s="72"/>
      <c r="TUO30" s="72"/>
      <c r="TUP30" s="72"/>
      <c r="TUQ30" s="72"/>
      <c r="TUR30" s="72"/>
      <c r="TUS30" s="82"/>
      <c r="TUT30" s="79"/>
      <c r="TUU30" s="85"/>
      <c r="TUV30" s="85"/>
      <c r="TUW30" s="85"/>
      <c r="TUX30" s="85"/>
      <c r="TUY30" s="85"/>
      <c r="TUZ30" s="85"/>
      <c r="TVA30" s="85"/>
      <c r="TVB30" s="85"/>
      <c r="TVC30" s="72"/>
      <c r="TVD30" s="72"/>
      <c r="TVE30" s="72"/>
      <c r="TVF30" s="72"/>
      <c r="TVG30" s="72"/>
      <c r="TVH30" s="82"/>
      <c r="TVI30" s="79"/>
      <c r="TVJ30" s="85"/>
      <c r="TVK30" s="85"/>
      <c r="TVL30" s="85"/>
      <c r="TVM30" s="85"/>
      <c r="TVN30" s="85"/>
      <c r="TVO30" s="85"/>
      <c r="TVP30" s="85"/>
      <c r="TVQ30" s="85"/>
      <c r="TVR30" s="72"/>
      <c r="TVS30" s="72"/>
      <c r="TVT30" s="72"/>
      <c r="TVU30" s="72"/>
      <c r="TVV30" s="72"/>
      <c r="TVW30" s="82"/>
      <c r="TVX30" s="79"/>
      <c r="TVY30" s="85"/>
      <c r="TVZ30" s="85"/>
      <c r="TWA30" s="85"/>
      <c r="TWB30" s="85"/>
      <c r="TWC30" s="85"/>
      <c r="TWD30" s="85"/>
      <c r="TWE30" s="85"/>
      <c r="TWF30" s="85"/>
      <c r="TWG30" s="72"/>
      <c r="TWH30" s="72"/>
      <c r="TWI30" s="72"/>
      <c r="TWJ30" s="72"/>
      <c r="TWK30" s="72"/>
      <c r="TWL30" s="82"/>
      <c r="TWM30" s="79"/>
      <c r="TWN30" s="85"/>
      <c r="TWO30" s="85"/>
      <c r="TWP30" s="85"/>
      <c r="TWQ30" s="85"/>
      <c r="TWR30" s="85"/>
      <c r="TWS30" s="85"/>
      <c r="TWT30" s="85"/>
      <c r="TWU30" s="85"/>
      <c r="TWV30" s="72"/>
      <c r="TWW30" s="72"/>
      <c r="TWX30" s="72"/>
      <c r="TWY30" s="72"/>
      <c r="TWZ30" s="72"/>
      <c r="TXA30" s="82"/>
      <c r="TXB30" s="79"/>
      <c r="TXC30" s="85"/>
      <c r="TXD30" s="85"/>
      <c r="TXE30" s="85"/>
      <c r="TXF30" s="85"/>
      <c r="TXG30" s="85"/>
      <c r="TXH30" s="85"/>
      <c r="TXI30" s="85"/>
      <c r="TXJ30" s="85"/>
      <c r="TXK30" s="72"/>
      <c r="TXL30" s="72"/>
      <c r="TXM30" s="72"/>
      <c r="TXN30" s="72"/>
      <c r="TXO30" s="72"/>
      <c r="TXP30" s="82"/>
      <c r="TXQ30" s="79"/>
      <c r="TXR30" s="85"/>
      <c r="TXS30" s="85"/>
      <c r="TXT30" s="85"/>
      <c r="TXU30" s="85"/>
      <c r="TXV30" s="85"/>
      <c r="TXW30" s="85"/>
      <c r="TXX30" s="85"/>
      <c r="TXY30" s="85"/>
      <c r="TXZ30" s="72"/>
      <c r="TYA30" s="72"/>
      <c r="TYB30" s="72"/>
      <c r="TYC30" s="72"/>
      <c r="TYD30" s="72"/>
      <c r="TYE30" s="82"/>
      <c r="TYF30" s="79"/>
      <c r="TYG30" s="85"/>
      <c r="TYH30" s="85"/>
      <c r="TYI30" s="85"/>
      <c r="TYJ30" s="85"/>
      <c r="TYK30" s="85"/>
      <c r="TYL30" s="85"/>
      <c r="TYM30" s="85"/>
      <c r="TYN30" s="85"/>
      <c r="TYO30" s="72"/>
      <c r="TYP30" s="72"/>
      <c r="TYQ30" s="72"/>
      <c r="TYR30" s="72"/>
      <c r="TYS30" s="72"/>
      <c r="TYT30" s="82"/>
      <c r="TYU30" s="79"/>
      <c r="TYV30" s="85"/>
      <c r="TYW30" s="85"/>
      <c r="TYX30" s="85"/>
      <c r="TYY30" s="85"/>
      <c r="TYZ30" s="85"/>
      <c r="TZA30" s="85"/>
      <c r="TZB30" s="85"/>
      <c r="TZC30" s="85"/>
      <c r="TZD30" s="72"/>
      <c r="TZE30" s="72"/>
      <c r="TZF30" s="72"/>
      <c r="TZG30" s="72"/>
      <c r="TZH30" s="72"/>
      <c r="TZI30" s="82"/>
      <c r="TZJ30" s="79"/>
      <c r="TZK30" s="85"/>
      <c r="TZL30" s="85"/>
      <c r="TZM30" s="85"/>
      <c r="TZN30" s="85"/>
      <c r="TZO30" s="85"/>
      <c r="TZP30" s="85"/>
      <c r="TZQ30" s="85"/>
      <c r="TZR30" s="85"/>
      <c r="TZS30" s="72"/>
      <c r="TZT30" s="72"/>
      <c r="TZU30" s="72"/>
      <c r="TZV30" s="72"/>
      <c r="TZW30" s="72"/>
      <c r="TZX30" s="82"/>
      <c r="TZY30" s="79"/>
      <c r="TZZ30" s="85"/>
      <c r="UAA30" s="85"/>
      <c r="UAB30" s="85"/>
      <c r="UAC30" s="85"/>
      <c r="UAD30" s="85"/>
      <c r="UAE30" s="85"/>
      <c r="UAF30" s="85"/>
      <c r="UAG30" s="85"/>
      <c r="UAH30" s="72"/>
      <c r="UAI30" s="72"/>
      <c r="UAJ30" s="72"/>
      <c r="UAK30" s="72"/>
      <c r="UAL30" s="72"/>
      <c r="UAM30" s="82"/>
      <c r="UAN30" s="79"/>
      <c r="UAO30" s="85"/>
      <c r="UAP30" s="85"/>
      <c r="UAQ30" s="85"/>
      <c r="UAR30" s="85"/>
      <c r="UAS30" s="85"/>
      <c r="UAT30" s="85"/>
      <c r="UAU30" s="85"/>
      <c r="UAV30" s="85"/>
      <c r="UAW30" s="72"/>
      <c r="UAX30" s="72"/>
      <c r="UAY30" s="72"/>
      <c r="UAZ30" s="72"/>
      <c r="UBA30" s="72"/>
      <c r="UBB30" s="82"/>
      <c r="UBC30" s="79"/>
      <c r="UBD30" s="85"/>
      <c r="UBE30" s="85"/>
      <c r="UBF30" s="85"/>
      <c r="UBG30" s="85"/>
      <c r="UBH30" s="85"/>
      <c r="UBI30" s="85"/>
      <c r="UBJ30" s="85"/>
      <c r="UBK30" s="85"/>
      <c r="UBL30" s="72"/>
      <c r="UBM30" s="72"/>
      <c r="UBN30" s="72"/>
      <c r="UBO30" s="72"/>
      <c r="UBP30" s="72"/>
      <c r="UBQ30" s="82"/>
      <c r="UBR30" s="79"/>
      <c r="UBS30" s="85"/>
      <c r="UBT30" s="85"/>
      <c r="UBU30" s="85"/>
      <c r="UBV30" s="85"/>
      <c r="UBW30" s="85"/>
      <c r="UBX30" s="85"/>
      <c r="UBY30" s="85"/>
      <c r="UBZ30" s="85"/>
      <c r="UCA30" s="72"/>
      <c r="UCB30" s="72"/>
      <c r="UCC30" s="72"/>
      <c r="UCD30" s="72"/>
      <c r="UCE30" s="72"/>
      <c r="UCF30" s="82"/>
      <c r="UCG30" s="79"/>
      <c r="UCH30" s="85"/>
      <c r="UCI30" s="85"/>
      <c r="UCJ30" s="85"/>
      <c r="UCK30" s="85"/>
      <c r="UCL30" s="85"/>
      <c r="UCM30" s="85"/>
      <c r="UCN30" s="85"/>
      <c r="UCO30" s="85"/>
      <c r="UCP30" s="72"/>
      <c r="UCQ30" s="72"/>
      <c r="UCR30" s="72"/>
      <c r="UCS30" s="72"/>
      <c r="UCT30" s="72"/>
      <c r="UCU30" s="82"/>
      <c r="UCV30" s="79"/>
      <c r="UCW30" s="85"/>
      <c r="UCX30" s="85"/>
      <c r="UCY30" s="85"/>
      <c r="UCZ30" s="85"/>
      <c r="UDA30" s="85"/>
      <c r="UDB30" s="85"/>
      <c r="UDC30" s="85"/>
      <c r="UDD30" s="85"/>
      <c r="UDE30" s="72"/>
      <c r="UDF30" s="72"/>
      <c r="UDG30" s="72"/>
      <c r="UDH30" s="72"/>
      <c r="UDI30" s="72"/>
      <c r="UDJ30" s="82"/>
      <c r="UDK30" s="79"/>
      <c r="UDL30" s="85"/>
      <c r="UDM30" s="85"/>
      <c r="UDN30" s="85"/>
      <c r="UDO30" s="85"/>
      <c r="UDP30" s="85"/>
      <c r="UDQ30" s="85"/>
      <c r="UDR30" s="85"/>
      <c r="UDS30" s="85"/>
      <c r="UDT30" s="72"/>
      <c r="UDU30" s="72"/>
      <c r="UDV30" s="72"/>
      <c r="UDW30" s="72"/>
      <c r="UDX30" s="72"/>
      <c r="UDY30" s="82"/>
      <c r="UDZ30" s="79"/>
      <c r="UEA30" s="85"/>
      <c r="UEB30" s="85"/>
      <c r="UEC30" s="85"/>
      <c r="UED30" s="85"/>
      <c r="UEE30" s="85"/>
      <c r="UEF30" s="85"/>
      <c r="UEG30" s="85"/>
      <c r="UEH30" s="85"/>
      <c r="UEI30" s="72"/>
      <c r="UEJ30" s="72"/>
      <c r="UEK30" s="72"/>
      <c r="UEL30" s="72"/>
      <c r="UEM30" s="72"/>
      <c r="UEN30" s="82"/>
      <c r="UEO30" s="79"/>
      <c r="UEP30" s="85"/>
      <c r="UEQ30" s="85"/>
      <c r="UER30" s="85"/>
      <c r="UES30" s="85"/>
      <c r="UET30" s="85"/>
      <c r="UEU30" s="85"/>
      <c r="UEV30" s="85"/>
      <c r="UEW30" s="85"/>
      <c r="UEX30" s="72"/>
      <c r="UEY30" s="72"/>
      <c r="UEZ30" s="72"/>
      <c r="UFA30" s="72"/>
      <c r="UFB30" s="72"/>
      <c r="UFC30" s="82"/>
      <c r="UFD30" s="79"/>
      <c r="UFE30" s="85"/>
      <c r="UFF30" s="85"/>
      <c r="UFG30" s="85"/>
      <c r="UFH30" s="85"/>
      <c r="UFI30" s="85"/>
      <c r="UFJ30" s="85"/>
      <c r="UFK30" s="85"/>
      <c r="UFL30" s="85"/>
      <c r="UFM30" s="72"/>
      <c r="UFN30" s="72"/>
      <c r="UFO30" s="72"/>
      <c r="UFP30" s="72"/>
      <c r="UFQ30" s="72"/>
      <c r="UFR30" s="82"/>
      <c r="UFS30" s="79"/>
      <c r="UFT30" s="85"/>
      <c r="UFU30" s="85"/>
      <c r="UFV30" s="85"/>
      <c r="UFW30" s="85"/>
      <c r="UFX30" s="85"/>
      <c r="UFY30" s="85"/>
      <c r="UFZ30" s="85"/>
      <c r="UGA30" s="85"/>
      <c r="UGB30" s="72"/>
      <c r="UGC30" s="72"/>
      <c r="UGD30" s="72"/>
      <c r="UGE30" s="72"/>
      <c r="UGF30" s="72"/>
      <c r="UGG30" s="82"/>
      <c r="UGH30" s="79"/>
      <c r="UGI30" s="85"/>
      <c r="UGJ30" s="85"/>
      <c r="UGK30" s="85"/>
      <c r="UGL30" s="85"/>
      <c r="UGM30" s="85"/>
      <c r="UGN30" s="85"/>
      <c r="UGO30" s="85"/>
      <c r="UGP30" s="85"/>
      <c r="UGQ30" s="72"/>
      <c r="UGR30" s="72"/>
      <c r="UGS30" s="72"/>
      <c r="UGT30" s="72"/>
      <c r="UGU30" s="72"/>
      <c r="UGV30" s="82"/>
      <c r="UGW30" s="79"/>
      <c r="UGX30" s="85"/>
      <c r="UGY30" s="85"/>
      <c r="UGZ30" s="85"/>
      <c r="UHA30" s="85"/>
      <c r="UHB30" s="85"/>
      <c r="UHC30" s="85"/>
      <c r="UHD30" s="85"/>
      <c r="UHE30" s="85"/>
      <c r="UHF30" s="72"/>
      <c r="UHG30" s="72"/>
      <c r="UHH30" s="72"/>
      <c r="UHI30" s="72"/>
      <c r="UHJ30" s="72"/>
      <c r="UHK30" s="82"/>
      <c r="UHL30" s="79"/>
      <c r="UHM30" s="85"/>
      <c r="UHN30" s="85"/>
      <c r="UHO30" s="85"/>
      <c r="UHP30" s="85"/>
      <c r="UHQ30" s="85"/>
      <c r="UHR30" s="85"/>
      <c r="UHS30" s="85"/>
      <c r="UHT30" s="85"/>
      <c r="UHU30" s="72"/>
      <c r="UHV30" s="72"/>
      <c r="UHW30" s="72"/>
      <c r="UHX30" s="72"/>
      <c r="UHY30" s="72"/>
      <c r="UHZ30" s="82"/>
      <c r="UIA30" s="79"/>
      <c r="UIB30" s="85"/>
      <c r="UIC30" s="85"/>
      <c r="UID30" s="85"/>
      <c r="UIE30" s="85"/>
      <c r="UIF30" s="85"/>
      <c r="UIG30" s="85"/>
      <c r="UIH30" s="85"/>
      <c r="UII30" s="85"/>
      <c r="UIJ30" s="72"/>
      <c r="UIK30" s="72"/>
      <c r="UIL30" s="72"/>
      <c r="UIM30" s="72"/>
      <c r="UIN30" s="72"/>
      <c r="UIO30" s="82"/>
      <c r="UIP30" s="79"/>
      <c r="UIQ30" s="85"/>
      <c r="UIR30" s="85"/>
      <c r="UIS30" s="85"/>
      <c r="UIT30" s="85"/>
      <c r="UIU30" s="85"/>
      <c r="UIV30" s="85"/>
      <c r="UIW30" s="85"/>
      <c r="UIX30" s="85"/>
      <c r="UIY30" s="72"/>
      <c r="UIZ30" s="72"/>
      <c r="UJA30" s="72"/>
      <c r="UJB30" s="72"/>
      <c r="UJC30" s="72"/>
      <c r="UJD30" s="82"/>
      <c r="UJE30" s="79"/>
      <c r="UJF30" s="85"/>
      <c r="UJG30" s="85"/>
      <c r="UJH30" s="85"/>
      <c r="UJI30" s="85"/>
      <c r="UJJ30" s="85"/>
      <c r="UJK30" s="85"/>
      <c r="UJL30" s="85"/>
      <c r="UJM30" s="85"/>
      <c r="UJN30" s="72"/>
      <c r="UJO30" s="72"/>
      <c r="UJP30" s="72"/>
      <c r="UJQ30" s="72"/>
      <c r="UJR30" s="72"/>
      <c r="UJS30" s="82"/>
      <c r="UJT30" s="79"/>
      <c r="UJU30" s="85"/>
      <c r="UJV30" s="85"/>
      <c r="UJW30" s="85"/>
      <c r="UJX30" s="85"/>
      <c r="UJY30" s="85"/>
      <c r="UJZ30" s="85"/>
      <c r="UKA30" s="85"/>
      <c r="UKB30" s="85"/>
      <c r="UKC30" s="72"/>
      <c r="UKD30" s="72"/>
      <c r="UKE30" s="72"/>
      <c r="UKF30" s="72"/>
      <c r="UKG30" s="72"/>
      <c r="UKH30" s="82"/>
      <c r="UKI30" s="79"/>
      <c r="UKJ30" s="85"/>
      <c r="UKK30" s="85"/>
      <c r="UKL30" s="85"/>
      <c r="UKM30" s="85"/>
      <c r="UKN30" s="85"/>
      <c r="UKO30" s="85"/>
      <c r="UKP30" s="85"/>
      <c r="UKQ30" s="85"/>
      <c r="UKR30" s="72"/>
      <c r="UKS30" s="72"/>
      <c r="UKT30" s="72"/>
      <c r="UKU30" s="72"/>
      <c r="UKV30" s="72"/>
      <c r="UKW30" s="82"/>
      <c r="UKX30" s="79"/>
      <c r="UKY30" s="85"/>
      <c r="UKZ30" s="85"/>
      <c r="ULA30" s="85"/>
      <c r="ULB30" s="85"/>
      <c r="ULC30" s="85"/>
      <c r="ULD30" s="85"/>
      <c r="ULE30" s="85"/>
      <c r="ULF30" s="85"/>
      <c r="ULG30" s="72"/>
      <c r="ULH30" s="72"/>
      <c r="ULI30" s="72"/>
      <c r="ULJ30" s="72"/>
      <c r="ULK30" s="72"/>
      <c r="ULL30" s="82"/>
      <c r="ULM30" s="79"/>
      <c r="ULN30" s="85"/>
      <c r="ULO30" s="85"/>
      <c r="ULP30" s="85"/>
      <c r="ULQ30" s="85"/>
      <c r="ULR30" s="85"/>
      <c r="ULS30" s="85"/>
      <c r="ULT30" s="85"/>
      <c r="ULU30" s="85"/>
      <c r="ULV30" s="72"/>
      <c r="ULW30" s="72"/>
      <c r="ULX30" s="72"/>
      <c r="ULY30" s="72"/>
      <c r="ULZ30" s="72"/>
      <c r="UMA30" s="82"/>
      <c r="UMB30" s="79"/>
      <c r="UMC30" s="85"/>
      <c r="UMD30" s="85"/>
      <c r="UME30" s="85"/>
      <c r="UMF30" s="85"/>
      <c r="UMG30" s="85"/>
      <c r="UMH30" s="85"/>
      <c r="UMI30" s="85"/>
      <c r="UMJ30" s="85"/>
      <c r="UMK30" s="72"/>
      <c r="UML30" s="72"/>
      <c r="UMM30" s="72"/>
      <c r="UMN30" s="72"/>
      <c r="UMO30" s="72"/>
      <c r="UMP30" s="82"/>
      <c r="UMQ30" s="79"/>
      <c r="UMR30" s="85"/>
      <c r="UMS30" s="85"/>
      <c r="UMT30" s="85"/>
      <c r="UMU30" s="85"/>
      <c r="UMV30" s="85"/>
      <c r="UMW30" s="85"/>
      <c r="UMX30" s="85"/>
      <c r="UMY30" s="85"/>
      <c r="UMZ30" s="72"/>
      <c r="UNA30" s="72"/>
      <c r="UNB30" s="72"/>
      <c r="UNC30" s="72"/>
      <c r="UND30" s="72"/>
      <c r="UNE30" s="82"/>
      <c r="UNF30" s="79"/>
      <c r="UNG30" s="85"/>
      <c r="UNH30" s="85"/>
      <c r="UNI30" s="85"/>
      <c r="UNJ30" s="85"/>
      <c r="UNK30" s="85"/>
      <c r="UNL30" s="85"/>
      <c r="UNM30" s="85"/>
      <c r="UNN30" s="85"/>
      <c r="UNO30" s="72"/>
      <c r="UNP30" s="72"/>
      <c r="UNQ30" s="72"/>
      <c r="UNR30" s="72"/>
      <c r="UNS30" s="72"/>
      <c r="UNT30" s="82"/>
      <c r="UNU30" s="79"/>
      <c r="UNV30" s="85"/>
      <c r="UNW30" s="85"/>
      <c r="UNX30" s="85"/>
      <c r="UNY30" s="85"/>
      <c r="UNZ30" s="85"/>
      <c r="UOA30" s="85"/>
      <c r="UOB30" s="85"/>
      <c r="UOC30" s="85"/>
      <c r="UOD30" s="72"/>
      <c r="UOE30" s="72"/>
      <c r="UOF30" s="72"/>
      <c r="UOG30" s="72"/>
      <c r="UOH30" s="72"/>
      <c r="UOI30" s="82"/>
      <c r="UOJ30" s="79"/>
      <c r="UOK30" s="85"/>
      <c r="UOL30" s="85"/>
      <c r="UOM30" s="85"/>
      <c r="UON30" s="85"/>
      <c r="UOO30" s="85"/>
      <c r="UOP30" s="85"/>
      <c r="UOQ30" s="85"/>
      <c r="UOR30" s="85"/>
      <c r="UOS30" s="72"/>
      <c r="UOT30" s="72"/>
      <c r="UOU30" s="72"/>
      <c r="UOV30" s="72"/>
      <c r="UOW30" s="72"/>
      <c r="UOX30" s="82"/>
      <c r="UOY30" s="79"/>
      <c r="UOZ30" s="85"/>
      <c r="UPA30" s="85"/>
      <c r="UPB30" s="85"/>
      <c r="UPC30" s="85"/>
      <c r="UPD30" s="85"/>
      <c r="UPE30" s="85"/>
      <c r="UPF30" s="85"/>
      <c r="UPG30" s="85"/>
      <c r="UPH30" s="72"/>
      <c r="UPI30" s="72"/>
      <c r="UPJ30" s="72"/>
      <c r="UPK30" s="72"/>
      <c r="UPL30" s="72"/>
      <c r="UPM30" s="82"/>
      <c r="UPN30" s="79"/>
      <c r="UPO30" s="85"/>
      <c r="UPP30" s="85"/>
      <c r="UPQ30" s="85"/>
      <c r="UPR30" s="85"/>
      <c r="UPS30" s="85"/>
      <c r="UPT30" s="85"/>
      <c r="UPU30" s="85"/>
      <c r="UPV30" s="85"/>
      <c r="UPW30" s="72"/>
      <c r="UPX30" s="72"/>
      <c r="UPY30" s="72"/>
      <c r="UPZ30" s="72"/>
      <c r="UQA30" s="72"/>
      <c r="UQB30" s="82"/>
      <c r="UQC30" s="79"/>
      <c r="UQD30" s="85"/>
      <c r="UQE30" s="85"/>
      <c r="UQF30" s="85"/>
      <c r="UQG30" s="85"/>
      <c r="UQH30" s="85"/>
      <c r="UQI30" s="85"/>
      <c r="UQJ30" s="85"/>
      <c r="UQK30" s="85"/>
      <c r="UQL30" s="72"/>
      <c r="UQM30" s="72"/>
      <c r="UQN30" s="72"/>
      <c r="UQO30" s="72"/>
      <c r="UQP30" s="72"/>
      <c r="UQQ30" s="82"/>
      <c r="UQR30" s="79"/>
      <c r="UQS30" s="85"/>
      <c r="UQT30" s="85"/>
      <c r="UQU30" s="85"/>
      <c r="UQV30" s="85"/>
      <c r="UQW30" s="85"/>
      <c r="UQX30" s="85"/>
      <c r="UQY30" s="85"/>
      <c r="UQZ30" s="85"/>
      <c r="URA30" s="72"/>
      <c r="URB30" s="72"/>
      <c r="URC30" s="72"/>
      <c r="URD30" s="72"/>
      <c r="URE30" s="72"/>
      <c r="URF30" s="82"/>
      <c r="URG30" s="79"/>
      <c r="URH30" s="85"/>
      <c r="URI30" s="85"/>
      <c r="URJ30" s="85"/>
      <c r="URK30" s="85"/>
      <c r="URL30" s="85"/>
      <c r="URM30" s="85"/>
      <c r="URN30" s="85"/>
      <c r="URO30" s="85"/>
      <c r="URP30" s="72"/>
      <c r="URQ30" s="72"/>
      <c r="URR30" s="72"/>
      <c r="URS30" s="72"/>
      <c r="URT30" s="72"/>
      <c r="URU30" s="82"/>
      <c r="URV30" s="79"/>
      <c r="URW30" s="85"/>
      <c r="URX30" s="85"/>
      <c r="URY30" s="85"/>
      <c r="URZ30" s="85"/>
      <c r="USA30" s="85"/>
      <c r="USB30" s="85"/>
      <c r="USC30" s="85"/>
      <c r="USD30" s="85"/>
      <c r="USE30" s="72"/>
      <c r="USF30" s="72"/>
      <c r="USG30" s="72"/>
      <c r="USH30" s="72"/>
      <c r="USI30" s="72"/>
      <c r="USJ30" s="82"/>
      <c r="USK30" s="79"/>
      <c r="USL30" s="85"/>
      <c r="USM30" s="85"/>
      <c r="USN30" s="85"/>
      <c r="USO30" s="85"/>
      <c r="USP30" s="85"/>
      <c r="USQ30" s="85"/>
      <c r="USR30" s="85"/>
      <c r="USS30" s="85"/>
      <c r="UST30" s="72"/>
      <c r="USU30" s="72"/>
      <c r="USV30" s="72"/>
      <c r="USW30" s="72"/>
      <c r="USX30" s="72"/>
      <c r="USY30" s="82"/>
      <c r="USZ30" s="79"/>
      <c r="UTA30" s="85"/>
      <c r="UTB30" s="85"/>
      <c r="UTC30" s="85"/>
      <c r="UTD30" s="85"/>
      <c r="UTE30" s="85"/>
      <c r="UTF30" s="85"/>
      <c r="UTG30" s="85"/>
      <c r="UTH30" s="85"/>
      <c r="UTI30" s="72"/>
      <c r="UTJ30" s="72"/>
      <c r="UTK30" s="72"/>
      <c r="UTL30" s="72"/>
      <c r="UTM30" s="72"/>
      <c r="UTN30" s="82"/>
      <c r="UTO30" s="79"/>
      <c r="UTP30" s="85"/>
      <c r="UTQ30" s="85"/>
      <c r="UTR30" s="85"/>
      <c r="UTS30" s="85"/>
      <c r="UTT30" s="85"/>
      <c r="UTU30" s="85"/>
      <c r="UTV30" s="85"/>
      <c r="UTW30" s="85"/>
      <c r="UTX30" s="72"/>
      <c r="UTY30" s="72"/>
      <c r="UTZ30" s="72"/>
      <c r="UUA30" s="72"/>
      <c r="UUB30" s="72"/>
      <c r="UUC30" s="82"/>
      <c r="UUD30" s="79"/>
      <c r="UUE30" s="85"/>
      <c r="UUF30" s="85"/>
      <c r="UUG30" s="85"/>
      <c r="UUH30" s="85"/>
      <c r="UUI30" s="85"/>
      <c r="UUJ30" s="85"/>
      <c r="UUK30" s="85"/>
      <c r="UUL30" s="85"/>
      <c r="UUM30" s="72"/>
      <c r="UUN30" s="72"/>
      <c r="UUO30" s="72"/>
      <c r="UUP30" s="72"/>
      <c r="UUQ30" s="72"/>
      <c r="UUR30" s="82"/>
      <c r="UUS30" s="79"/>
      <c r="UUT30" s="85"/>
      <c r="UUU30" s="85"/>
      <c r="UUV30" s="85"/>
      <c r="UUW30" s="85"/>
      <c r="UUX30" s="85"/>
      <c r="UUY30" s="85"/>
      <c r="UUZ30" s="85"/>
      <c r="UVA30" s="85"/>
      <c r="UVB30" s="72"/>
      <c r="UVC30" s="72"/>
      <c r="UVD30" s="72"/>
      <c r="UVE30" s="72"/>
      <c r="UVF30" s="72"/>
      <c r="UVG30" s="82"/>
      <c r="UVH30" s="79"/>
      <c r="UVI30" s="85"/>
      <c r="UVJ30" s="85"/>
      <c r="UVK30" s="85"/>
      <c r="UVL30" s="85"/>
      <c r="UVM30" s="85"/>
      <c r="UVN30" s="85"/>
      <c r="UVO30" s="85"/>
      <c r="UVP30" s="85"/>
      <c r="UVQ30" s="72"/>
      <c r="UVR30" s="72"/>
      <c r="UVS30" s="72"/>
      <c r="UVT30" s="72"/>
      <c r="UVU30" s="72"/>
      <c r="UVV30" s="82"/>
      <c r="UVW30" s="79"/>
      <c r="UVX30" s="85"/>
      <c r="UVY30" s="85"/>
      <c r="UVZ30" s="85"/>
      <c r="UWA30" s="85"/>
      <c r="UWB30" s="85"/>
      <c r="UWC30" s="85"/>
      <c r="UWD30" s="85"/>
      <c r="UWE30" s="85"/>
      <c r="UWF30" s="72"/>
      <c r="UWG30" s="72"/>
      <c r="UWH30" s="72"/>
      <c r="UWI30" s="72"/>
      <c r="UWJ30" s="72"/>
      <c r="UWK30" s="82"/>
      <c r="UWL30" s="79"/>
      <c r="UWM30" s="85"/>
      <c r="UWN30" s="85"/>
      <c r="UWO30" s="85"/>
      <c r="UWP30" s="85"/>
      <c r="UWQ30" s="85"/>
      <c r="UWR30" s="85"/>
      <c r="UWS30" s="85"/>
      <c r="UWT30" s="85"/>
      <c r="UWU30" s="72"/>
      <c r="UWV30" s="72"/>
      <c r="UWW30" s="72"/>
      <c r="UWX30" s="72"/>
      <c r="UWY30" s="72"/>
      <c r="UWZ30" s="82"/>
      <c r="UXA30" s="79"/>
      <c r="UXB30" s="85"/>
      <c r="UXC30" s="85"/>
      <c r="UXD30" s="85"/>
      <c r="UXE30" s="85"/>
      <c r="UXF30" s="85"/>
      <c r="UXG30" s="85"/>
      <c r="UXH30" s="85"/>
      <c r="UXI30" s="85"/>
      <c r="UXJ30" s="72"/>
      <c r="UXK30" s="72"/>
      <c r="UXL30" s="72"/>
      <c r="UXM30" s="72"/>
      <c r="UXN30" s="72"/>
      <c r="UXO30" s="82"/>
      <c r="UXP30" s="79"/>
      <c r="UXQ30" s="85"/>
      <c r="UXR30" s="85"/>
      <c r="UXS30" s="85"/>
      <c r="UXT30" s="85"/>
      <c r="UXU30" s="85"/>
      <c r="UXV30" s="85"/>
      <c r="UXW30" s="85"/>
      <c r="UXX30" s="85"/>
      <c r="UXY30" s="72"/>
      <c r="UXZ30" s="72"/>
      <c r="UYA30" s="72"/>
      <c r="UYB30" s="72"/>
      <c r="UYC30" s="72"/>
      <c r="UYD30" s="82"/>
      <c r="UYE30" s="79"/>
      <c r="UYF30" s="85"/>
      <c r="UYG30" s="85"/>
      <c r="UYH30" s="85"/>
      <c r="UYI30" s="85"/>
      <c r="UYJ30" s="85"/>
      <c r="UYK30" s="85"/>
      <c r="UYL30" s="85"/>
      <c r="UYM30" s="85"/>
      <c r="UYN30" s="72"/>
      <c r="UYO30" s="72"/>
      <c r="UYP30" s="72"/>
      <c r="UYQ30" s="72"/>
      <c r="UYR30" s="72"/>
      <c r="UYS30" s="82"/>
      <c r="UYT30" s="79"/>
      <c r="UYU30" s="85"/>
      <c r="UYV30" s="85"/>
      <c r="UYW30" s="85"/>
      <c r="UYX30" s="85"/>
      <c r="UYY30" s="85"/>
      <c r="UYZ30" s="85"/>
      <c r="UZA30" s="85"/>
      <c r="UZB30" s="85"/>
      <c r="UZC30" s="72"/>
      <c r="UZD30" s="72"/>
      <c r="UZE30" s="72"/>
      <c r="UZF30" s="72"/>
      <c r="UZG30" s="72"/>
      <c r="UZH30" s="82"/>
      <c r="UZI30" s="79"/>
      <c r="UZJ30" s="85"/>
      <c r="UZK30" s="85"/>
      <c r="UZL30" s="85"/>
      <c r="UZM30" s="85"/>
      <c r="UZN30" s="85"/>
      <c r="UZO30" s="85"/>
      <c r="UZP30" s="85"/>
      <c r="UZQ30" s="85"/>
      <c r="UZR30" s="72"/>
      <c r="UZS30" s="72"/>
      <c r="UZT30" s="72"/>
      <c r="UZU30" s="72"/>
      <c r="UZV30" s="72"/>
      <c r="UZW30" s="82"/>
      <c r="UZX30" s="79"/>
      <c r="UZY30" s="85"/>
      <c r="UZZ30" s="85"/>
      <c r="VAA30" s="85"/>
      <c r="VAB30" s="85"/>
      <c r="VAC30" s="85"/>
      <c r="VAD30" s="85"/>
      <c r="VAE30" s="85"/>
      <c r="VAF30" s="85"/>
      <c r="VAG30" s="72"/>
      <c r="VAH30" s="72"/>
      <c r="VAI30" s="72"/>
      <c r="VAJ30" s="72"/>
      <c r="VAK30" s="72"/>
      <c r="VAL30" s="82"/>
      <c r="VAM30" s="79"/>
      <c r="VAN30" s="85"/>
      <c r="VAO30" s="85"/>
      <c r="VAP30" s="85"/>
      <c r="VAQ30" s="85"/>
      <c r="VAR30" s="85"/>
      <c r="VAS30" s="85"/>
      <c r="VAT30" s="85"/>
      <c r="VAU30" s="85"/>
      <c r="VAV30" s="72"/>
      <c r="VAW30" s="72"/>
      <c r="VAX30" s="72"/>
      <c r="VAY30" s="72"/>
      <c r="VAZ30" s="72"/>
      <c r="VBA30" s="82"/>
      <c r="VBB30" s="79"/>
      <c r="VBC30" s="85"/>
      <c r="VBD30" s="85"/>
      <c r="VBE30" s="85"/>
      <c r="VBF30" s="85"/>
      <c r="VBG30" s="85"/>
      <c r="VBH30" s="85"/>
      <c r="VBI30" s="85"/>
      <c r="VBJ30" s="85"/>
      <c r="VBK30" s="72"/>
      <c r="VBL30" s="72"/>
      <c r="VBM30" s="72"/>
      <c r="VBN30" s="72"/>
      <c r="VBO30" s="72"/>
      <c r="VBP30" s="82"/>
      <c r="VBQ30" s="79"/>
      <c r="VBR30" s="85"/>
      <c r="VBS30" s="85"/>
      <c r="VBT30" s="85"/>
      <c r="VBU30" s="85"/>
      <c r="VBV30" s="85"/>
      <c r="VBW30" s="85"/>
      <c r="VBX30" s="85"/>
      <c r="VBY30" s="85"/>
      <c r="VBZ30" s="72"/>
      <c r="VCA30" s="72"/>
      <c r="VCB30" s="72"/>
      <c r="VCC30" s="72"/>
      <c r="VCD30" s="72"/>
      <c r="VCE30" s="82"/>
      <c r="VCF30" s="79"/>
      <c r="VCG30" s="85"/>
      <c r="VCH30" s="85"/>
      <c r="VCI30" s="85"/>
      <c r="VCJ30" s="85"/>
      <c r="VCK30" s="85"/>
      <c r="VCL30" s="85"/>
      <c r="VCM30" s="85"/>
      <c r="VCN30" s="85"/>
      <c r="VCO30" s="72"/>
      <c r="VCP30" s="72"/>
      <c r="VCQ30" s="72"/>
      <c r="VCR30" s="72"/>
      <c r="VCS30" s="72"/>
      <c r="VCT30" s="82"/>
      <c r="VCU30" s="79"/>
      <c r="VCV30" s="85"/>
      <c r="VCW30" s="85"/>
      <c r="VCX30" s="85"/>
      <c r="VCY30" s="85"/>
      <c r="VCZ30" s="85"/>
      <c r="VDA30" s="85"/>
      <c r="VDB30" s="85"/>
      <c r="VDC30" s="85"/>
      <c r="VDD30" s="72"/>
      <c r="VDE30" s="72"/>
      <c r="VDF30" s="72"/>
      <c r="VDG30" s="72"/>
      <c r="VDH30" s="72"/>
      <c r="VDI30" s="82"/>
      <c r="VDJ30" s="79"/>
      <c r="VDK30" s="85"/>
      <c r="VDL30" s="85"/>
      <c r="VDM30" s="85"/>
      <c r="VDN30" s="85"/>
      <c r="VDO30" s="85"/>
      <c r="VDP30" s="85"/>
      <c r="VDQ30" s="85"/>
      <c r="VDR30" s="85"/>
      <c r="VDS30" s="72"/>
      <c r="VDT30" s="72"/>
      <c r="VDU30" s="72"/>
      <c r="VDV30" s="72"/>
      <c r="VDW30" s="72"/>
      <c r="VDX30" s="82"/>
      <c r="VDY30" s="79"/>
      <c r="VDZ30" s="85"/>
      <c r="VEA30" s="85"/>
      <c r="VEB30" s="85"/>
      <c r="VEC30" s="85"/>
      <c r="VED30" s="85"/>
      <c r="VEE30" s="85"/>
      <c r="VEF30" s="85"/>
      <c r="VEG30" s="85"/>
      <c r="VEH30" s="72"/>
      <c r="VEI30" s="72"/>
      <c r="VEJ30" s="72"/>
      <c r="VEK30" s="72"/>
      <c r="VEL30" s="72"/>
      <c r="VEM30" s="82"/>
      <c r="VEN30" s="79"/>
      <c r="VEO30" s="85"/>
      <c r="VEP30" s="85"/>
      <c r="VEQ30" s="85"/>
      <c r="VER30" s="85"/>
      <c r="VES30" s="85"/>
      <c r="VET30" s="85"/>
      <c r="VEU30" s="85"/>
      <c r="VEV30" s="85"/>
      <c r="VEW30" s="72"/>
      <c r="VEX30" s="72"/>
      <c r="VEY30" s="72"/>
      <c r="VEZ30" s="72"/>
      <c r="VFA30" s="72"/>
      <c r="VFB30" s="82"/>
      <c r="VFC30" s="79"/>
      <c r="VFD30" s="85"/>
      <c r="VFE30" s="85"/>
      <c r="VFF30" s="85"/>
      <c r="VFG30" s="85"/>
      <c r="VFH30" s="85"/>
      <c r="VFI30" s="85"/>
      <c r="VFJ30" s="85"/>
      <c r="VFK30" s="85"/>
      <c r="VFL30" s="72"/>
      <c r="VFM30" s="72"/>
      <c r="VFN30" s="72"/>
      <c r="VFO30" s="72"/>
      <c r="VFP30" s="72"/>
      <c r="VFQ30" s="82"/>
      <c r="VFR30" s="79"/>
      <c r="VFS30" s="85"/>
      <c r="VFT30" s="85"/>
      <c r="VFU30" s="85"/>
      <c r="VFV30" s="85"/>
      <c r="VFW30" s="85"/>
      <c r="VFX30" s="85"/>
      <c r="VFY30" s="85"/>
      <c r="VFZ30" s="85"/>
      <c r="VGA30" s="72"/>
      <c r="VGB30" s="72"/>
      <c r="VGC30" s="72"/>
      <c r="VGD30" s="72"/>
      <c r="VGE30" s="72"/>
      <c r="VGF30" s="82"/>
      <c r="VGG30" s="79"/>
      <c r="VGH30" s="85"/>
      <c r="VGI30" s="85"/>
      <c r="VGJ30" s="85"/>
      <c r="VGK30" s="85"/>
      <c r="VGL30" s="85"/>
      <c r="VGM30" s="85"/>
      <c r="VGN30" s="85"/>
      <c r="VGO30" s="85"/>
      <c r="VGP30" s="72"/>
      <c r="VGQ30" s="72"/>
      <c r="VGR30" s="72"/>
      <c r="VGS30" s="72"/>
      <c r="VGT30" s="72"/>
      <c r="VGU30" s="82"/>
      <c r="VGV30" s="79"/>
      <c r="VGW30" s="85"/>
      <c r="VGX30" s="85"/>
      <c r="VGY30" s="85"/>
      <c r="VGZ30" s="85"/>
      <c r="VHA30" s="85"/>
      <c r="VHB30" s="85"/>
      <c r="VHC30" s="85"/>
      <c r="VHD30" s="85"/>
      <c r="VHE30" s="72"/>
      <c r="VHF30" s="72"/>
      <c r="VHG30" s="72"/>
      <c r="VHH30" s="72"/>
      <c r="VHI30" s="72"/>
      <c r="VHJ30" s="82"/>
      <c r="VHK30" s="79"/>
      <c r="VHL30" s="85"/>
      <c r="VHM30" s="85"/>
      <c r="VHN30" s="85"/>
      <c r="VHO30" s="85"/>
      <c r="VHP30" s="85"/>
      <c r="VHQ30" s="85"/>
      <c r="VHR30" s="85"/>
      <c r="VHS30" s="85"/>
      <c r="VHT30" s="72"/>
      <c r="VHU30" s="72"/>
      <c r="VHV30" s="72"/>
      <c r="VHW30" s="72"/>
      <c r="VHX30" s="72"/>
      <c r="VHY30" s="82"/>
      <c r="VHZ30" s="79"/>
      <c r="VIA30" s="85"/>
      <c r="VIB30" s="85"/>
      <c r="VIC30" s="85"/>
      <c r="VID30" s="85"/>
      <c r="VIE30" s="85"/>
      <c r="VIF30" s="85"/>
      <c r="VIG30" s="85"/>
      <c r="VIH30" s="85"/>
      <c r="VII30" s="72"/>
      <c r="VIJ30" s="72"/>
      <c r="VIK30" s="72"/>
      <c r="VIL30" s="72"/>
      <c r="VIM30" s="72"/>
      <c r="VIN30" s="82"/>
      <c r="VIO30" s="79"/>
      <c r="VIP30" s="85"/>
      <c r="VIQ30" s="85"/>
      <c r="VIR30" s="85"/>
      <c r="VIS30" s="85"/>
      <c r="VIT30" s="85"/>
      <c r="VIU30" s="85"/>
      <c r="VIV30" s="85"/>
      <c r="VIW30" s="85"/>
      <c r="VIX30" s="72"/>
      <c r="VIY30" s="72"/>
      <c r="VIZ30" s="72"/>
      <c r="VJA30" s="72"/>
      <c r="VJB30" s="72"/>
      <c r="VJC30" s="82"/>
      <c r="VJD30" s="79"/>
      <c r="VJE30" s="85"/>
      <c r="VJF30" s="85"/>
      <c r="VJG30" s="85"/>
      <c r="VJH30" s="85"/>
      <c r="VJI30" s="85"/>
      <c r="VJJ30" s="85"/>
      <c r="VJK30" s="85"/>
      <c r="VJL30" s="85"/>
      <c r="VJM30" s="72"/>
      <c r="VJN30" s="72"/>
      <c r="VJO30" s="72"/>
      <c r="VJP30" s="72"/>
      <c r="VJQ30" s="72"/>
      <c r="VJR30" s="82"/>
      <c r="VJS30" s="79"/>
      <c r="VJT30" s="85"/>
      <c r="VJU30" s="85"/>
      <c r="VJV30" s="85"/>
      <c r="VJW30" s="85"/>
      <c r="VJX30" s="85"/>
      <c r="VJY30" s="85"/>
      <c r="VJZ30" s="85"/>
      <c r="VKA30" s="85"/>
      <c r="VKB30" s="72"/>
      <c r="VKC30" s="72"/>
      <c r="VKD30" s="72"/>
      <c r="VKE30" s="72"/>
      <c r="VKF30" s="72"/>
      <c r="VKG30" s="82"/>
      <c r="VKH30" s="79"/>
      <c r="VKI30" s="85"/>
      <c r="VKJ30" s="85"/>
      <c r="VKK30" s="85"/>
      <c r="VKL30" s="85"/>
      <c r="VKM30" s="85"/>
      <c r="VKN30" s="85"/>
      <c r="VKO30" s="85"/>
      <c r="VKP30" s="85"/>
      <c r="VKQ30" s="72"/>
      <c r="VKR30" s="72"/>
      <c r="VKS30" s="72"/>
      <c r="VKT30" s="72"/>
      <c r="VKU30" s="72"/>
      <c r="VKV30" s="82"/>
      <c r="VKW30" s="79"/>
      <c r="VKX30" s="85"/>
      <c r="VKY30" s="85"/>
      <c r="VKZ30" s="85"/>
      <c r="VLA30" s="85"/>
      <c r="VLB30" s="85"/>
      <c r="VLC30" s="85"/>
      <c r="VLD30" s="85"/>
      <c r="VLE30" s="85"/>
      <c r="VLF30" s="72"/>
      <c r="VLG30" s="72"/>
      <c r="VLH30" s="72"/>
      <c r="VLI30" s="72"/>
      <c r="VLJ30" s="72"/>
      <c r="VLK30" s="82"/>
      <c r="VLL30" s="79"/>
      <c r="VLM30" s="85"/>
      <c r="VLN30" s="85"/>
      <c r="VLO30" s="85"/>
      <c r="VLP30" s="85"/>
      <c r="VLQ30" s="85"/>
      <c r="VLR30" s="85"/>
      <c r="VLS30" s="85"/>
      <c r="VLT30" s="85"/>
      <c r="VLU30" s="72"/>
      <c r="VLV30" s="72"/>
      <c r="VLW30" s="72"/>
      <c r="VLX30" s="72"/>
      <c r="VLY30" s="72"/>
      <c r="VLZ30" s="82"/>
      <c r="VMA30" s="79"/>
      <c r="VMB30" s="85"/>
      <c r="VMC30" s="85"/>
      <c r="VMD30" s="85"/>
      <c r="VME30" s="85"/>
      <c r="VMF30" s="85"/>
      <c r="VMG30" s="85"/>
      <c r="VMH30" s="85"/>
      <c r="VMI30" s="85"/>
      <c r="VMJ30" s="72"/>
      <c r="VMK30" s="72"/>
      <c r="VML30" s="72"/>
      <c r="VMM30" s="72"/>
      <c r="VMN30" s="72"/>
      <c r="VMO30" s="82"/>
      <c r="VMP30" s="79"/>
      <c r="VMQ30" s="85"/>
      <c r="VMR30" s="85"/>
      <c r="VMS30" s="85"/>
      <c r="VMT30" s="85"/>
      <c r="VMU30" s="85"/>
      <c r="VMV30" s="85"/>
      <c r="VMW30" s="85"/>
      <c r="VMX30" s="85"/>
      <c r="VMY30" s="72"/>
      <c r="VMZ30" s="72"/>
      <c r="VNA30" s="72"/>
      <c r="VNB30" s="72"/>
      <c r="VNC30" s="72"/>
      <c r="VND30" s="82"/>
      <c r="VNE30" s="79"/>
      <c r="VNF30" s="85"/>
      <c r="VNG30" s="85"/>
      <c r="VNH30" s="85"/>
      <c r="VNI30" s="85"/>
      <c r="VNJ30" s="85"/>
      <c r="VNK30" s="85"/>
      <c r="VNL30" s="85"/>
      <c r="VNM30" s="85"/>
      <c r="VNN30" s="72"/>
      <c r="VNO30" s="72"/>
      <c r="VNP30" s="72"/>
      <c r="VNQ30" s="72"/>
      <c r="VNR30" s="72"/>
      <c r="VNS30" s="82"/>
      <c r="VNT30" s="79"/>
      <c r="VNU30" s="85"/>
      <c r="VNV30" s="85"/>
      <c r="VNW30" s="85"/>
      <c r="VNX30" s="85"/>
      <c r="VNY30" s="85"/>
      <c r="VNZ30" s="85"/>
      <c r="VOA30" s="85"/>
      <c r="VOB30" s="85"/>
      <c r="VOC30" s="72"/>
      <c r="VOD30" s="72"/>
      <c r="VOE30" s="72"/>
      <c r="VOF30" s="72"/>
      <c r="VOG30" s="72"/>
      <c r="VOH30" s="82"/>
      <c r="VOI30" s="79"/>
      <c r="VOJ30" s="85"/>
      <c r="VOK30" s="85"/>
      <c r="VOL30" s="85"/>
      <c r="VOM30" s="85"/>
      <c r="VON30" s="85"/>
      <c r="VOO30" s="85"/>
      <c r="VOP30" s="85"/>
      <c r="VOQ30" s="85"/>
      <c r="VOR30" s="72"/>
      <c r="VOS30" s="72"/>
      <c r="VOT30" s="72"/>
      <c r="VOU30" s="72"/>
      <c r="VOV30" s="72"/>
      <c r="VOW30" s="82"/>
      <c r="VOX30" s="79"/>
      <c r="VOY30" s="85"/>
      <c r="VOZ30" s="85"/>
      <c r="VPA30" s="85"/>
      <c r="VPB30" s="85"/>
      <c r="VPC30" s="85"/>
      <c r="VPD30" s="85"/>
      <c r="VPE30" s="85"/>
      <c r="VPF30" s="85"/>
      <c r="VPG30" s="72"/>
      <c r="VPH30" s="72"/>
      <c r="VPI30" s="72"/>
      <c r="VPJ30" s="72"/>
      <c r="VPK30" s="72"/>
      <c r="VPL30" s="82"/>
      <c r="VPM30" s="79"/>
      <c r="VPN30" s="85"/>
      <c r="VPO30" s="85"/>
      <c r="VPP30" s="85"/>
      <c r="VPQ30" s="85"/>
      <c r="VPR30" s="85"/>
      <c r="VPS30" s="85"/>
      <c r="VPT30" s="85"/>
      <c r="VPU30" s="85"/>
      <c r="VPV30" s="72"/>
      <c r="VPW30" s="72"/>
      <c r="VPX30" s="72"/>
      <c r="VPY30" s="72"/>
      <c r="VPZ30" s="72"/>
      <c r="VQA30" s="82"/>
      <c r="VQB30" s="79"/>
      <c r="VQC30" s="85"/>
      <c r="VQD30" s="85"/>
      <c r="VQE30" s="85"/>
      <c r="VQF30" s="85"/>
      <c r="VQG30" s="85"/>
      <c r="VQH30" s="85"/>
      <c r="VQI30" s="85"/>
      <c r="VQJ30" s="85"/>
      <c r="VQK30" s="72"/>
      <c r="VQL30" s="72"/>
      <c r="VQM30" s="72"/>
      <c r="VQN30" s="72"/>
      <c r="VQO30" s="72"/>
      <c r="VQP30" s="82"/>
      <c r="VQQ30" s="79"/>
      <c r="VQR30" s="85"/>
      <c r="VQS30" s="85"/>
      <c r="VQT30" s="85"/>
      <c r="VQU30" s="85"/>
      <c r="VQV30" s="85"/>
      <c r="VQW30" s="85"/>
      <c r="VQX30" s="85"/>
      <c r="VQY30" s="85"/>
      <c r="VQZ30" s="72"/>
      <c r="VRA30" s="72"/>
      <c r="VRB30" s="72"/>
      <c r="VRC30" s="72"/>
      <c r="VRD30" s="72"/>
      <c r="VRE30" s="82"/>
      <c r="VRF30" s="79"/>
      <c r="VRG30" s="85"/>
      <c r="VRH30" s="85"/>
      <c r="VRI30" s="85"/>
      <c r="VRJ30" s="85"/>
      <c r="VRK30" s="85"/>
      <c r="VRL30" s="85"/>
      <c r="VRM30" s="85"/>
      <c r="VRN30" s="85"/>
      <c r="VRO30" s="72"/>
      <c r="VRP30" s="72"/>
      <c r="VRQ30" s="72"/>
      <c r="VRR30" s="72"/>
      <c r="VRS30" s="72"/>
      <c r="VRT30" s="82"/>
      <c r="VRU30" s="79"/>
      <c r="VRV30" s="85"/>
      <c r="VRW30" s="85"/>
      <c r="VRX30" s="85"/>
      <c r="VRY30" s="85"/>
      <c r="VRZ30" s="85"/>
      <c r="VSA30" s="85"/>
      <c r="VSB30" s="85"/>
      <c r="VSC30" s="85"/>
      <c r="VSD30" s="72"/>
      <c r="VSE30" s="72"/>
      <c r="VSF30" s="72"/>
      <c r="VSG30" s="72"/>
      <c r="VSH30" s="72"/>
      <c r="VSI30" s="82"/>
      <c r="VSJ30" s="79"/>
      <c r="VSK30" s="85"/>
      <c r="VSL30" s="85"/>
      <c r="VSM30" s="85"/>
      <c r="VSN30" s="85"/>
      <c r="VSO30" s="85"/>
      <c r="VSP30" s="85"/>
      <c r="VSQ30" s="85"/>
      <c r="VSR30" s="85"/>
      <c r="VSS30" s="72"/>
      <c r="VST30" s="72"/>
      <c r="VSU30" s="72"/>
      <c r="VSV30" s="72"/>
      <c r="VSW30" s="72"/>
      <c r="VSX30" s="82"/>
      <c r="VSY30" s="79"/>
      <c r="VSZ30" s="85"/>
      <c r="VTA30" s="85"/>
      <c r="VTB30" s="85"/>
      <c r="VTC30" s="85"/>
      <c r="VTD30" s="85"/>
      <c r="VTE30" s="85"/>
      <c r="VTF30" s="85"/>
      <c r="VTG30" s="85"/>
      <c r="VTH30" s="72"/>
      <c r="VTI30" s="72"/>
      <c r="VTJ30" s="72"/>
      <c r="VTK30" s="72"/>
      <c r="VTL30" s="72"/>
      <c r="VTM30" s="82"/>
      <c r="VTN30" s="79"/>
      <c r="VTO30" s="85"/>
      <c r="VTP30" s="85"/>
      <c r="VTQ30" s="85"/>
      <c r="VTR30" s="85"/>
      <c r="VTS30" s="85"/>
      <c r="VTT30" s="85"/>
      <c r="VTU30" s="85"/>
      <c r="VTV30" s="85"/>
      <c r="VTW30" s="72"/>
      <c r="VTX30" s="72"/>
      <c r="VTY30" s="72"/>
      <c r="VTZ30" s="72"/>
      <c r="VUA30" s="72"/>
      <c r="VUB30" s="82"/>
      <c r="VUC30" s="79"/>
      <c r="VUD30" s="85"/>
      <c r="VUE30" s="85"/>
      <c r="VUF30" s="85"/>
      <c r="VUG30" s="85"/>
      <c r="VUH30" s="85"/>
      <c r="VUI30" s="85"/>
      <c r="VUJ30" s="85"/>
      <c r="VUK30" s="85"/>
      <c r="VUL30" s="72"/>
      <c r="VUM30" s="72"/>
      <c r="VUN30" s="72"/>
      <c r="VUO30" s="72"/>
      <c r="VUP30" s="72"/>
      <c r="VUQ30" s="82"/>
      <c r="VUR30" s="79"/>
      <c r="VUS30" s="85"/>
      <c r="VUT30" s="85"/>
      <c r="VUU30" s="85"/>
      <c r="VUV30" s="85"/>
      <c r="VUW30" s="85"/>
      <c r="VUX30" s="85"/>
      <c r="VUY30" s="85"/>
      <c r="VUZ30" s="85"/>
      <c r="VVA30" s="72"/>
      <c r="VVB30" s="72"/>
      <c r="VVC30" s="72"/>
      <c r="VVD30" s="72"/>
      <c r="VVE30" s="72"/>
      <c r="VVF30" s="82"/>
      <c r="VVG30" s="79"/>
      <c r="VVH30" s="85"/>
      <c r="VVI30" s="85"/>
      <c r="VVJ30" s="85"/>
      <c r="VVK30" s="85"/>
      <c r="VVL30" s="85"/>
      <c r="VVM30" s="85"/>
      <c r="VVN30" s="85"/>
      <c r="VVO30" s="85"/>
      <c r="VVP30" s="72"/>
      <c r="VVQ30" s="72"/>
      <c r="VVR30" s="72"/>
      <c r="VVS30" s="72"/>
      <c r="VVT30" s="72"/>
      <c r="VVU30" s="82"/>
      <c r="VVV30" s="79"/>
      <c r="VVW30" s="85"/>
      <c r="VVX30" s="85"/>
      <c r="VVY30" s="85"/>
      <c r="VVZ30" s="85"/>
      <c r="VWA30" s="85"/>
      <c r="VWB30" s="85"/>
      <c r="VWC30" s="85"/>
      <c r="VWD30" s="85"/>
      <c r="VWE30" s="72"/>
      <c r="VWF30" s="72"/>
      <c r="VWG30" s="72"/>
      <c r="VWH30" s="72"/>
      <c r="VWI30" s="72"/>
      <c r="VWJ30" s="82"/>
      <c r="VWK30" s="79"/>
      <c r="VWL30" s="85"/>
      <c r="VWM30" s="85"/>
      <c r="VWN30" s="85"/>
      <c r="VWO30" s="85"/>
      <c r="VWP30" s="85"/>
      <c r="VWQ30" s="85"/>
      <c r="VWR30" s="85"/>
      <c r="VWS30" s="85"/>
      <c r="VWT30" s="72"/>
      <c r="VWU30" s="72"/>
      <c r="VWV30" s="72"/>
      <c r="VWW30" s="72"/>
      <c r="VWX30" s="72"/>
      <c r="VWY30" s="82"/>
      <c r="VWZ30" s="79"/>
      <c r="VXA30" s="85"/>
      <c r="VXB30" s="85"/>
      <c r="VXC30" s="85"/>
      <c r="VXD30" s="85"/>
      <c r="VXE30" s="85"/>
      <c r="VXF30" s="85"/>
      <c r="VXG30" s="85"/>
      <c r="VXH30" s="85"/>
      <c r="VXI30" s="72"/>
      <c r="VXJ30" s="72"/>
      <c r="VXK30" s="72"/>
      <c r="VXL30" s="72"/>
      <c r="VXM30" s="72"/>
      <c r="VXN30" s="82"/>
      <c r="VXO30" s="79"/>
      <c r="VXP30" s="85"/>
      <c r="VXQ30" s="85"/>
      <c r="VXR30" s="85"/>
      <c r="VXS30" s="85"/>
      <c r="VXT30" s="85"/>
      <c r="VXU30" s="85"/>
      <c r="VXV30" s="85"/>
      <c r="VXW30" s="85"/>
      <c r="VXX30" s="72"/>
      <c r="VXY30" s="72"/>
      <c r="VXZ30" s="72"/>
      <c r="VYA30" s="72"/>
      <c r="VYB30" s="72"/>
      <c r="VYC30" s="82"/>
      <c r="VYD30" s="79"/>
      <c r="VYE30" s="85"/>
      <c r="VYF30" s="85"/>
      <c r="VYG30" s="85"/>
      <c r="VYH30" s="85"/>
      <c r="VYI30" s="85"/>
      <c r="VYJ30" s="85"/>
      <c r="VYK30" s="85"/>
      <c r="VYL30" s="85"/>
      <c r="VYM30" s="72"/>
      <c r="VYN30" s="72"/>
      <c r="VYO30" s="72"/>
      <c r="VYP30" s="72"/>
      <c r="VYQ30" s="72"/>
      <c r="VYR30" s="82"/>
      <c r="VYS30" s="79"/>
      <c r="VYT30" s="85"/>
      <c r="VYU30" s="85"/>
      <c r="VYV30" s="85"/>
      <c r="VYW30" s="85"/>
      <c r="VYX30" s="85"/>
      <c r="VYY30" s="85"/>
      <c r="VYZ30" s="85"/>
      <c r="VZA30" s="85"/>
      <c r="VZB30" s="72"/>
      <c r="VZC30" s="72"/>
      <c r="VZD30" s="72"/>
      <c r="VZE30" s="72"/>
      <c r="VZF30" s="72"/>
      <c r="VZG30" s="82"/>
      <c r="VZH30" s="79"/>
      <c r="VZI30" s="85"/>
      <c r="VZJ30" s="85"/>
      <c r="VZK30" s="85"/>
      <c r="VZL30" s="85"/>
      <c r="VZM30" s="85"/>
      <c r="VZN30" s="85"/>
      <c r="VZO30" s="85"/>
      <c r="VZP30" s="85"/>
      <c r="VZQ30" s="72"/>
      <c r="VZR30" s="72"/>
      <c r="VZS30" s="72"/>
      <c r="VZT30" s="72"/>
      <c r="VZU30" s="72"/>
      <c r="VZV30" s="82"/>
      <c r="VZW30" s="79"/>
      <c r="VZX30" s="85"/>
      <c r="VZY30" s="85"/>
      <c r="VZZ30" s="85"/>
      <c r="WAA30" s="85"/>
      <c r="WAB30" s="85"/>
      <c r="WAC30" s="85"/>
      <c r="WAD30" s="85"/>
      <c r="WAE30" s="85"/>
      <c r="WAF30" s="72"/>
      <c r="WAG30" s="72"/>
      <c r="WAH30" s="72"/>
      <c r="WAI30" s="72"/>
      <c r="WAJ30" s="72"/>
      <c r="WAK30" s="82"/>
      <c r="WAL30" s="79"/>
      <c r="WAM30" s="85"/>
      <c r="WAN30" s="85"/>
      <c r="WAO30" s="85"/>
      <c r="WAP30" s="85"/>
      <c r="WAQ30" s="85"/>
      <c r="WAR30" s="85"/>
      <c r="WAS30" s="85"/>
      <c r="WAT30" s="85"/>
      <c r="WAU30" s="72"/>
      <c r="WAV30" s="72"/>
      <c r="WAW30" s="72"/>
      <c r="WAX30" s="72"/>
      <c r="WAY30" s="72"/>
      <c r="WAZ30" s="82"/>
      <c r="WBA30" s="79"/>
      <c r="WBB30" s="85"/>
      <c r="WBC30" s="85"/>
      <c r="WBD30" s="85"/>
      <c r="WBE30" s="85"/>
      <c r="WBF30" s="85"/>
      <c r="WBG30" s="85"/>
      <c r="WBH30" s="85"/>
      <c r="WBI30" s="85"/>
      <c r="WBJ30" s="72"/>
      <c r="WBK30" s="72"/>
      <c r="WBL30" s="72"/>
      <c r="WBM30" s="72"/>
      <c r="WBN30" s="72"/>
      <c r="WBO30" s="82"/>
      <c r="WBP30" s="79"/>
      <c r="WBQ30" s="85"/>
      <c r="WBR30" s="85"/>
      <c r="WBS30" s="85"/>
      <c r="WBT30" s="85"/>
      <c r="WBU30" s="85"/>
      <c r="WBV30" s="85"/>
      <c r="WBW30" s="85"/>
      <c r="WBX30" s="85"/>
      <c r="WBY30" s="72"/>
      <c r="WBZ30" s="72"/>
      <c r="WCA30" s="72"/>
      <c r="WCB30" s="72"/>
      <c r="WCC30" s="72"/>
      <c r="WCD30" s="82"/>
      <c r="WCE30" s="79"/>
      <c r="WCF30" s="85"/>
      <c r="WCG30" s="85"/>
      <c r="WCH30" s="85"/>
      <c r="WCI30" s="85"/>
      <c r="WCJ30" s="85"/>
      <c r="WCK30" s="85"/>
      <c r="WCL30" s="85"/>
      <c r="WCM30" s="85"/>
      <c r="WCN30" s="72"/>
      <c r="WCO30" s="72"/>
      <c r="WCP30" s="72"/>
      <c r="WCQ30" s="72"/>
      <c r="WCR30" s="72"/>
      <c r="WCS30" s="82"/>
      <c r="WCT30" s="79"/>
      <c r="WCU30" s="85"/>
      <c r="WCV30" s="85"/>
      <c r="WCW30" s="85"/>
      <c r="WCX30" s="85"/>
      <c r="WCY30" s="85"/>
      <c r="WCZ30" s="85"/>
      <c r="WDA30" s="85"/>
      <c r="WDB30" s="85"/>
      <c r="WDC30" s="72"/>
      <c r="WDD30" s="72"/>
      <c r="WDE30" s="72"/>
      <c r="WDF30" s="72"/>
      <c r="WDG30" s="72"/>
      <c r="WDH30" s="82"/>
      <c r="WDI30" s="79"/>
      <c r="WDJ30" s="85"/>
      <c r="WDK30" s="85"/>
      <c r="WDL30" s="85"/>
      <c r="WDM30" s="85"/>
      <c r="WDN30" s="85"/>
      <c r="WDO30" s="85"/>
      <c r="WDP30" s="85"/>
      <c r="WDQ30" s="85"/>
      <c r="WDR30" s="72"/>
      <c r="WDS30" s="72"/>
      <c r="WDT30" s="72"/>
      <c r="WDU30" s="72"/>
      <c r="WDV30" s="72"/>
      <c r="WDW30" s="82"/>
      <c r="WDX30" s="79"/>
      <c r="WDY30" s="85"/>
      <c r="WDZ30" s="85"/>
      <c r="WEA30" s="85"/>
      <c r="WEB30" s="85"/>
      <c r="WEC30" s="85"/>
      <c r="WED30" s="85"/>
      <c r="WEE30" s="85"/>
      <c r="WEF30" s="85"/>
      <c r="WEG30" s="72"/>
      <c r="WEH30" s="72"/>
      <c r="WEI30" s="72"/>
      <c r="WEJ30" s="72"/>
      <c r="WEK30" s="72"/>
      <c r="WEL30" s="82"/>
      <c r="WEM30" s="79"/>
      <c r="WEN30" s="85"/>
      <c r="WEO30" s="85"/>
      <c r="WEP30" s="85"/>
      <c r="WEQ30" s="85"/>
      <c r="WER30" s="85"/>
      <c r="WES30" s="85"/>
      <c r="WET30" s="85"/>
      <c r="WEU30" s="85"/>
      <c r="WEV30" s="72"/>
      <c r="WEW30" s="72"/>
      <c r="WEX30" s="72"/>
      <c r="WEY30" s="72"/>
      <c r="WEZ30" s="72"/>
      <c r="WFA30" s="82"/>
      <c r="WFB30" s="79"/>
      <c r="WFC30" s="85"/>
      <c r="WFD30" s="85"/>
      <c r="WFE30" s="85"/>
      <c r="WFF30" s="85"/>
      <c r="WFG30" s="85"/>
      <c r="WFH30" s="85"/>
      <c r="WFI30" s="85"/>
      <c r="WFJ30" s="85"/>
      <c r="WFK30" s="72"/>
      <c r="WFL30" s="72"/>
      <c r="WFM30" s="72"/>
      <c r="WFN30" s="72"/>
      <c r="WFO30" s="72"/>
      <c r="WFP30" s="82"/>
      <c r="WFQ30" s="79"/>
      <c r="WFR30" s="85"/>
      <c r="WFS30" s="85"/>
      <c r="WFT30" s="85"/>
      <c r="WFU30" s="85"/>
      <c r="WFV30" s="85"/>
      <c r="WFW30" s="85"/>
      <c r="WFX30" s="85"/>
      <c r="WFY30" s="85"/>
      <c r="WFZ30" s="72"/>
      <c r="WGA30" s="72"/>
      <c r="WGB30" s="72"/>
      <c r="WGC30" s="72"/>
      <c r="WGD30" s="72"/>
      <c r="WGE30" s="82"/>
      <c r="WGF30" s="79"/>
      <c r="WGG30" s="85"/>
      <c r="WGH30" s="85"/>
      <c r="WGI30" s="85"/>
      <c r="WGJ30" s="85"/>
      <c r="WGK30" s="85"/>
      <c r="WGL30" s="85"/>
      <c r="WGM30" s="85"/>
      <c r="WGN30" s="85"/>
      <c r="WGO30" s="72"/>
      <c r="WGP30" s="72"/>
      <c r="WGQ30" s="72"/>
      <c r="WGR30" s="72"/>
      <c r="WGS30" s="72"/>
      <c r="WGT30" s="82"/>
      <c r="WGU30" s="79"/>
      <c r="WGV30" s="85"/>
      <c r="WGW30" s="85"/>
      <c r="WGX30" s="85"/>
      <c r="WGY30" s="85"/>
      <c r="WGZ30" s="85"/>
      <c r="WHA30" s="85"/>
      <c r="WHB30" s="85"/>
      <c r="WHC30" s="85"/>
      <c r="WHD30" s="72"/>
      <c r="WHE30" s="72"/>
      <c r="WHF30" s="72"/>
      <c r="WHG30" s="72"/>
      <c r="WHH30" s="72"/>
      <c r="WHI30" s="82"/>
      <c r="WHJ30" s="79"/>
      <c r="WHK30" s="85"/>
      <c r="WHL30" s="85"/>
      <c r="WHM30" s="85"/>
      <c r="WHN30" s="85"/>
      <c r="WHO30" s="85"/>
      <c r="WHP30" s="85"/>
      <c r="WHQ30" s="85"/>
      <c r="WHR30" s="85"/>
      <c r="WHS30" s="72"/>
      <c r="WHT30" s="72"/>
      <c r="WHU30" s="72"/>
      <c r="WHV30" s="72"/>
      <c r="WHW30" s="72"/>
      <c r="WHX30" s="82"/>
      <c r="WHY30" s="79"/>
      <c r="WHZ30" s="85"/>
      <c r="WIA30" s="85"/>
      <c r="WIB30" s="85"/>
      <c r="WIC30" s="85"/>
      <c r="WID30" s="85"/>
      <c r="WIE30" s="85"/>
      <c r="WIF30" s="85"/>
      <c r="WIG30" s="85"/>
      <c r="WIH30" s="72"/>
      <c r="WII30" s="72"/>
      <c r="WIJ30" s="72"/>
      <c r="WIK30" s="72"/>
      <c r="WIL30" s="72"/>
      <c r="WIM30" s="82"/>
      <c r="WIN30" s="79"/>
      <c r="WIO30" s="85"/>
      <c r="WIP30" s="85"/>
      <c r="WIQ30" s="85"/>
      <c r="WIR30" s="85"/>
      <c r="WIS30" s="85"/>
      <c r="WIT30" s="85"/>
      <c r="WIU30" s="85"/>
      <c r="WIV30" s="85"/>
      <c r="WIW30" s="72"/>
      <c r="WIX30" s="72"/>
      <c r="WIY30" s="72"/>
      <c r="WIZ30" s="72"/>
      <c r="WJA30" s="72"/>
      <c r="WJB30" s="82"/>
      <c r="WJC30" s="79"/>
      <c r="WJD30" s="85"/>
      <c r="WJE30" s="85"/>
      <c r="WJF30" s="85"/>
      <c r="WJG30" s="85"/>
      <c r="WJH30" s="85"/>
      <c r="WJI30" s="85"/>
      <c r="WJJ30" s="85"/>
      <c r="WJK30" s="85"/>
      <c r="WJL30" s="72"/>
      <c r="WJM30" s="72"/>
      <c r="WJN30" s="72"/>
      <c r="WJO30" s="72"/>
      <c r="WJP30" s="72"/>
      <c r="WJQ30" s="82"/>
      <c r="WJR30" s="79"/>
      <c r="WJS30" s="85"/>
      <c r="WJT30" s="85"/>
      <c r="WJU30" s="85"/>
      <c r="WJV30" s="85"/>
      <c r="WJW30" s="85"/>
      <c r="WJX30" s="85"/>
      <c r="WJY30" s="85"/>
      <c r="WJZ30" s="85"/>
      <c r="WKA30" s="72"/>
      <c r="WKB30" s="72"/>
      <c r="WKC30" s="72"/>
      <c r="WKD30" s="72"/>
      <c r="WKE30" s="72"/>
      <c r="WKF30" s="82"/>
      <c r="WKG30" s="79"/>
      <c r="WKH30" s="85"/>
      <c r="WKI30" s="85"/>
      <c r="WKJ30" s="85"/>
      <c r="WKK30" s="85"/>
      <c r="WKL30" s="85"/>
      <c r="WKM30" s="85"/>
      <c r="WKN30" s="85"/>
      <c r="WKO30" s="85"/>
      <c r="WKP30" s="72"/>
      <c r="WKQ30" s="72"/>
      <c r="WKR30" s="72"/>
      <c r="WKS30" s="72"/>
      <c r="WKT30" s="72"/>
      <c r="WKU30" s="82"/>
      <c r="WKV30" s="79"/>
      <c r="WKW30" s="85"/>
      <c r="WKX30" s="85"/>
      <c r="WKY30" s="85"/>
      <c r="WKZ30" s="85"/>
      <c r="WLA30" s="85"/>
      <c r="WLB30" s="85"/>
      <c r="WLC30" s="85"/>
      <c r="WLD30" s="85"/>
      <c r="WLE30" s="72"/>
      <c r="WLF30" s="72"/>
      <c r="WLG30" s="72"/>
      <c r="WLH30" s="72"/>
      <c r="WLI30" s="72"/>
      <c r="WLJ30" s="82"/>
      <c r="WLK30" s="79"/>
      <c r="WLL30" s="85"/>
      <c r="WLM30" s="85"/>
      <c r="WLN30" s="85"/>
      <c r="WLO30" s="85"/>
      <c r="WLP30" s="85"/>
      <c r="WLQ30" s="85"/>
      <c r="WLR30" s="85"/>
      <c r="WLS30" s="85"/>
      <c r="WLT30" s="72"/>
      <c r="WLU30" s="72"/>
      <c r="WLV30" s="72"/>
      <c r="WLW30" s="72"/>
      <c r="WLX30" s="72"/>
      <c r="WLY30" s="82"/>
      <c r="WLZ30" s="79"/>
      <c r="WMA30" s="85"/>
      <c r="WMB30" s="85"/>
      <c r="WMC30" s="85"/>
      <c r="WMD30" s="85"/>
      <c r="WME30" s="85"/>
      <c r="WMF30" s="85"/>
      <c r="WMG30" s="85"/>
      <c r="WMH30" s="85"/>
      <c r="WMI30" s="72"/>
      <c r="WMJ30" s="72"/>
      <c r="WMK30" s="72"/>
      <c r="WML30" s="72"/>
      <c r="WMM30" s="72"/>
      <c r="WMN30" s="82"/>
      <c r="WMO30" s="79"/>
      <c r="WMP30" s="85"/>
      <c r="WMQ30" s="85"/>
      <c r="WMR30" s="85"/>
      <c r="WMS30" s="85"/>
      <c r="WMT30" s="85"/>
      <c r="WMU30" s="85"/>
      <c r="WMV30" s="85"/>
      <c r="WMW30" s="85"/>
      <c r="WMX30" s="72"/>
      <c r="WMY30" s="72"/>
      <c r="WMZ30" s="72"/>
      <c r="WNA30" s="72"/>
      <c r="WNB30" s="72"/>
      <c r="WNC30" s="82"/>
      <c r="WND30" s="79"/>
      <c r="WNE30" s="85"/>
      <c r="WNF30" s="85"/>
      <c r="WNG30" s="85"/>
      <c r="WNH30" s="85"/>
      <c r="WNI30" s="85"/>
      <c r="WNJ30" s="85"/>
      <c r="WNK30" s="85"/>
      <c r="WNL30" s="85"/>
      <c r="WNM30" s="72"/>
      <c r="WNN30" s="72"/>
      <c r="WNO30" s="72"/>
      <c r="WNP30" s="72"/>
      <c r="WNQ30" s="72"/>
      <c r="WNR30" s="82"/>
      <c r="WNS30" s="79"/>
      <c r="WNT30" s="85"/>
      <c r="WNU30" s="85"/>
      <c r="WNV30" s="85"/>
      <c r="WNW30" s="85"/>
      <c r="WNX30" s="85"/>
      <c r="WNY30" s="85"/>
      <c r="WNZ30" s="85"/>
      <c r="WOA30" s="85"/>
      <c r="WOB30" s="72"/>
      <c r="WOC30" s="72"/>
      <c r="WOD30" s="72"/>
      <c r="WOE30" s="72"/>
      <c r="WOF30" s="72"/>
      <c r="WOG30" s="82"/>
      <c r="WOH30" s="79"/>
      <c r="WOI30" s="85"/>
      <c r="WOJ30" s="85"/>
      <c r="WOK30" s="85"/>
      <c r="WOL30" s="85"/>
      <c r="WOM30" s="85"/>
      <c r="WON30" s="85"/>
      <c r="WOO30" s="85"/>
      <c r="WOP30" s="85"/>
      <c r="WOQ30" s="72"/>
      <c r="WOR30" s="72"/>
      <c r="WOS30" s="72"/>
      <c r="WOT30" s="72"/>
      <c r="WOU30" s="72"/>
      <c r="WOV30" s="82"/>
      <c r="WOW30" s="79"/>
      <c r="WOX30" s="85"/>
      <c r="WOY30" s="85"/>
      <c r="WOZ30" s="85"/>
      <c r="WPA30" s="85"/>
      <c r="WPB30" s="85"/>
      <c r="WPC30" s="85"/>
      <c r="WPD30" s="85"/>
      <c r="WPE30" s="85"/>
      <c r="WPF30" s="72"/>
      <c r="WPG30" s="72"/>
      <c r="WPH30" s="72"/>
      <c r="WPI30" s="72"/>
      <c r="WPJ30" s="72"/>
      <c r="WPK30" s="82"/>
      <c r="WPL30" s="79"/>
      <c r="WPM30" s="85"/>
      <c r="WPN30" s="85"/>
      <c r="WPO30" s="85"/>
      <c r="WPP30" s="85"/>
      <c r="WPQ30" s="85"/>
      <c r="WPR30" s="85"/>
      <c r="WPS30" s="85"/>
      <c r="WPT30" s="85"/>
      <c r="WPU30" s="72"/>
      <c r="WPV30" s="72"/>
      <c r="WPW30" s="72"/>
      <c r="WPX30" s="72"/>
      <c r="WPY30" s="72"/>
      <c r="WPZ30" s="82"/>
      <c r="WQA30" s="79"/>
      <c r="WQB30" s="85"/>
      <c r="WQC30" s="85"/>
      <c r="WQD30" s="85"/>
      <c r="WQE30" s="85"/>
      <c r="WQF30" s="85"/>
      <c r="WQG30" s="85"/>
      <c r="WQH30" s="85"/>
      <c r="WQI30" s="85"/>
      <c r="WQJ30" s="72"/>
      <c r="WQK30" s="72"/>
      <c r="WQL30" s="72"/>
      <c r="WQM30" s="72"/>
      <c r="WQN30" s="72"/>
      <c r="WQO30" s="82"/>
      <c r="WQP30" s="79"/>
      <c r="WQQ30" s="85"/>
      <c r="WQR30" s="85"/>
      <c r="WQS30" s="85"/>
      <c r="WQT30" s="85"/>
      <c r="WQU30" s="85"/>
      <c r="WQV30" s="85"/>
      <c r="WQW30" s="85"/>
      <c r="WQX30" s="85"/>
      <c r="WQY30" s="72"/>
      <c r="WQZ30" s="72"/>
      <c r="WRA30" s="72"/>
      <c r="WRB30" s="72"/>
      <c r="WRC30" s="72"/>
      <c r="WRD30" s="82"/>
      <c r="WRE30" s="79"/>
      <c r="WRF30" s="85"/>
      <c r="WRG30" s="85"/>
      <c r="WRH30" s="85"/>
      <c r="WRI30" s="85"/>
      <c r="WRJ30" s="85"/>
      <c r="WRK30" s="85"/>
      <c r="WRL30" s="85"/>
      <c r="WRM30" s="85"/>
      <c r="WRN30" s="72"/>
      <c r="WRO30" s="72"/>
      <c r="WRP30" s="72"/>
      <c r="WRQ30" s="72"/>
      <c r="WRR30" s="72"/>
      <c r="WRS30" s="82"/>
      <c r="WRT30" s="79"/>
      <c r="WRU30" s="85"/>
      <c r="WRV30" s="85"/>
      <c r="WRW30" s="85"/>
      <c r="WRX30" s="85"/>
      <c r="WRY30" s="85"/>
      <c r="WRZ30" s="85"/>
      <c r="WSA30" s="85"/>
      <c r="WSB30" s="85"/>
      <c r="WSC30" s="72"/>
      <c r="WSD30" s="72"/>
      <c r="WSE30" s="72"/>
      <c r="WSF30" s="72"/>
      <c r="WSG30" s="72"/>
      <c r="WSH30" s="82"/>
      <c r="WSI30" s="79"/>
      <c r="WSJ30" s="85"/>
      <c r="WSK30" s="85"/>
      <c r="WSL30" s="85"/>
      <c r="WSM30" s="85"/>
      <c r="WSN30" s="85"/>
      <c r="WSO30" s="85"/>
      <c r="WSP30" s="85"/>
      <c r="WSQ30" s="85"/>
      <c r="WSR30" s="72"/>
      <c r="WSS30" s="72"/>
      <c r="WST30" s="72"/>
      <c r="WSU30" s="72"/>
      <c r="WSV30" s="72"/>
      <c r="WSW30" s="82"/>
      <c r="WSX30" s="79"/>
      <c r="WSY30" s="85"/>
      <c r="WSZ30" s="85"/>
      <c r="WTA30" s="85"/>
      <c r="WTB30" s="85"/>
      <c r="WTC30" s="85"/>
      <c r="WTD30" s="85"/>
      <c r="WTE30" s="85"/>
      <c r="WTF30" s="85"/>
      <c r="WTG30" s="72"/>
      <c r="WTH30" s="72"/>
      <c r="WTI30" s="72"/>
      <c r="WTJ30" s="72"/>
      <c r="WTK30" s="72"/>
      <c r="WTL30" s="82"/>
      <c r="WTM30" s="79"/>
      <c r="WTN30" s="85"/>
      <c r="WTO30" s="85"/>
      <c r="WTP30" s="85"/>
      <c r="WTQ30" s="85"/>
      <c r="WTR30" s="85"/>
      <c r="WTS30" s="85"/>
      <c r="WTT30" s="85"/>
      <c r="WTU30" s="85"/>
      <c r="WTV30" s="72"/>
      <c r="WTW30" s="72"/>
      <c r="WTX30" s="72"/>
      <c r="WTY30" s="72"/>
      <c r="WTZ30" s="72"/>
      <c r="WUA30" s="82"/>
      <c r="WUB30" s="79"/>
      <c r="WUC30" s="85"/>
      <c r="WUD30" s="85"/>
      <c r="WUE30" s="85"/>
      <c r="WUF30" s="85"/>
      <c r="WUG30" s="85"/>
      <c r="WUH30" s="85"/>
      <c r="WUI30" s="85"/>
      <c r="WUJ30" s="85"/>
      <c r="WUK30" s="72"/>
      <c r="WUL30" s="72"/>
      <c r="WUM30" s="72"/>
      <c r="WUN30" s="72"/>
      <c r="WUO30" s="72"/>
      <c r="WUP30" s="82"/>
      <c r="WUQ30" s="79"/>
      <c r="WUR30" s="85"/>
      <c r="WUS30" s="85"/>
      <c r="WUT30" s="85"/>
      <c r="WUU30" s="85"/>
      <c r="WUV30" s="85"/>
      <c r="WUW30" s="85"/>
      <c r="WUX30" s="85"/>
      <c r="WUY30" s="85"/>
      <c r="WUZ30" s="72"/>
      <c r="WVA30" s="72"/>
      <c r="WVB30" s="72"/>
      <c r="WVC30" s="72"/>
      <c r="WVD30" s="72"/>
      <c r="WVE30" s="82"/>
      <c r="WVF30" s="79"/>
      <c r="WVG30" s="85"/>
      <c r="WVH30" s="85"/>
      <c r="WVI30" s="85"/>
      <c r="WVJ30" s="85"/>
      <c r="WVK30" s="85"/>
      <c r="WVL30" s="85"/>
      <c r="WVM30" s="85"/>
      <c r="WVN30" s="85"/>
      <c r="WVO30" s="72"/>
      <c r="WVP30" s="72"/>
      <c r="WVQ30" s="72"/>
      <c r="WVR30" s="72"/>
      <c r="WVS30" s="72"/>
      <c r="WVT30" s="82"/>
      <c r="WVU30" s="79"/>
      <c r="WVV30" s="85"/>
      <c r="WVW30" s="85"/>
      <c r="WVX30" s="85"/>
      <c r="WVY30" s="85"/>
      <c r="WVZ30" s="85"/>
      <c r="WWA30" s="85"/>
      <c r="WWB30" s="85"/>
      <c r="WWC30" s="85"/>
      <c r="WWD30" s="72"/>
      <c r="WWE30" s="72"/>
      <c r="WWF30" s="72"/>
      <c r="WWG30" s="72"/>
      <c r="WWH30" s="72"/>
      <c r="WWI30" s="82"/>
      <c r="WWJ30" s="79"/>
      <c r="WWK30" s="85"/>
      <c r="WWL30" s="85"/>
      <c r="WWM30" s="85"/>
      <c r="WWN30" s="85"/>
      <c r="WWO30" s="85"/>
      <c r="WWP30" s="85"/>
      <c r="WWQ30" s="85"/>
      <c r="WWR30" s="85"/>
      <c r="WWS30" s="72"/>
      <c r="WWT30" s="72"/>
      <c r="WWU30" s="72"/>
      <c r="WWV30" s="72"/>
      <c r="WWW30" s="72"/>
      <c r="WWX30" s="82"/>
      <c r="WWY30" s="79"/>
      <c r="WWZ30" s="85"/>
      <c r="WXA30" s="85"/>
      <c r="WXB30" s="85"/>
      <c r="WXC30" s="85"/>
      <c r="WXD30" s="85"/>
      <c r="WXE30" s="85"/>
      <c r="WXF30" s="85"/>
      <c r="WXG30" s="85"/>
      <c r="WXH30" s="72"/>
      <c r="WXI30" s="72"/>
      <c r="WXJ30" s="72"/>
      <c r="WXK30" s="72"/>
      <c r="WXL30" s="72"/>
      <c r="WXM30" s="82"/>
      <c r="WXN30" s="79"/>
      <c r="WXO30" s="85"/>
      <c r="WXP30" s="85"/>
      <c r="WXQ30" s="85"/>
      <c r="WXR30" s="85"/>
      <c r="WXS30" s="85"/>
      <c r="WXT30" s="85"/>
      <c r="WXU30" s="85"/>
      <c r="WXV30" s="85"/>
      <c r="WXW30" s="72"/>
      <c r="WXX30" s="72"/>
      <c r="WXY30" s="72"/>
      <c r="WXZ30" s="72"/>
      <c r="WYA30" s="72"/>
      <c r="WYB30" s="82"/>
      <c r="WYC30" s="79"/>
      <c r="WYD30" s="85"/>
      <c r="WYE30" s="85"/>
      <c r="WYF30" s="85"/>
      <c r="WYG30" s="85"/>
      <c r="WYH30" s="85"/>
      <c r="WYI30" s="85"/>
      <c r="WYJ30" s="85"/>
      <c r="WYK30" s="85"/>
      <c r="WYL30" s="72"/>
      <c r="WYM30" s="72"/>
      <c r="WYN30" s="72"/>
      <c r="WYO30" s="72"/>
      <c r="WYP30" s="72"/>
      <c r="WYQ30" s="82"/>
      <c r="WYR30" s="79"/>
      <c r="WYS30" s="85"/>
      <c r="WYT30" s="85"/>
      <c r="WYU30" s="85"/>
      <c r="WYV30" s="85"/>
      <c r="WYW30" s="85"/>
      <c r="WYX30" s="85"/>
      <c r="WYY30" s="85"/>
      <c r="WYZ30" s="85"/>
      <c r="WZA30" s="72"/>
      <c r="WZB30" s="72"/>
      <c r="WZC30" s="72"/>
      <c r="WZD30" s="72"/>
      <c r="WZE30" s="72"/>
      <c r="WZF30" s="82"/>
      <c r="WZG30" s="79"/>
      <c r="WZH30" s="85"/>
      <c r="WZI30" s="85"/>
      <c r="WZJ30" s="85"/>
      <c r="WZK30" s="85"/>
      <c r="WZL30" s="85"/>
      <c r="WZM30" s="85"/>
      <c r="WZN30" s="85"/>
      <c r="WZO30" s="85"/>
      <c r="WZP30" s="72"/>
      <c r="WZQ30" s="72"/>
      <c r="WZR30" s="72"/>
      <c r="WZS30" s="72"/>
      <c r="WZT30" s="72"/>
      <c r="WZU30" s="82"/>
      <c r="WZV30" s="79"/>
      <c r="WZW30" s="85"/>
      <c r="WZX30" s="85"/>
      <c r="WZY30" s="85"/>
      <c r="WZZ30" s="85"/>
      <c r="XAA30" s="85"/>
      <c r="XAB30" s="85"/>
      <c r="XAC30" s="85"/>
      <c r="XAD30" s="85"/>
      <c r="XAE30" s="72"/>
      <c r="XAF30" s="72"/>
      <c r="XAG30" s="72"/>
      <c r="XAH30" s="72"/>
      <c r="XAI30" s="72"/>
      <c r="XAJ30" s="82"/>
      <c r="XAK30" s="79"/>
      <c r="XAL30" s="85"/>
      <c r="XAM30" s="85"/>
      <c r="XAN30" s="85"/>
      <c r="XAO30" s="85"/>
      <c r="XAP30" s="85"/>
      <c r="XAQ30" s="85"/>
      <c r="XAR30" s="85"/>
      <c r="XAS30" s="85"/>
      <c r="XAT30" s="72"/>
      <c r="XAU30" s="72"/>
      <c r="XAV30" s="72"/>
      <c r="XAW30" s="72"/>
      <c r="XAX30" s="72"/>
      <c r="XAY30" s="82"/>
      <c r="XAZ30" s="79"/>
      <c r="XBA30" s="85"/>
      <c r="XBB30" s="85"/>
      <c r="XBC30" s="85"/>
      <c r="XBD30" s="85"/>
      <c r="XBE30" s="85"/>
      <c r="XBF30" s="85"/>
      <c r="XBG30" s="85"/>
      <c r="XBH30" s="85"/>
      <c r="XBI30" s="72"/>
      <c r="XBJ30" s="72"/>
      <c r="XBK30" s="72"/>
      <c r="XBL30" s="72"/>
      <c r="XBM30" s="72"/>
      <c r="XBN30" s="82"/>
      <c r="XBO30" s="79"/>
      <c r="XBP30" s="85"/>
      <c r="XBQ30" s="85"/>
      <c r="XBR30" s="85"/>
      <c r="XBS30" s="85"/>
      <c r="XBT30" s="85"/>
      <c r="XBU30" s="85"/>
      <c r="XBV30" s="85"/>
      <c r="XBW30" s="85"/>
      <c r="XBX30" s="72"/>
      <c r="XBY30" s="72"/>
      <c r="XBZ30" s="72"/>
      <c r="XCA30" s="72"/>
      <c r="XCB30" s="72"/>
      <c r="XCC30" s="82"/>
      <c r="XCD30" s="79"/>
      <c r="XCE30" s="85"/>
      <c r="XCF30" s="85"/>
      <c r="XCG30" s="85"/>
      <c r="XCH30" s="85"/>
      <c r="XCI30" s="85"/>
      <c r="XCJ30" s="85"/>
      <c r="XCK30" s="85"/>
      <c r="XCL30" s="85"/>
      <c r="XCM30" s="72"/>
      <c r="XCN30" s="72"/>
      <c r="XCO30" s="72"/>
      <c r="XCP30" s="72"/>
      <c r="XCQ30" s="72"/>
      <c r="XCR30" s="82"/>
      <c r="XCS30" s="79"/>
      <c r="XCT30" s="85"/>
      <c r="XCU30" s="85"/>
      <c r="XCV30" s="85"/>
      <c r="XCW30" s="85"/>
      <c r="XCX30" s="85"/>
      <c r="XCY30" s="85"/>
      <c r="XCZ30" s="85"/>
      <c r="XDA30" s="85"/>
      <c r="XDB30" s="72"/>
      <c r="XDC30" s="72"/>
      <c r="XDD30" s="72"/>
      <c r="XDE30" s="72"/>
      <c r="XDF30" s="72"/>
      <c r="XDG30" s="82"/>
      <c r="XDH30" s="79"/>
      <c r="XDI30" s="85"/>
      <c r="XDJ30" s="85"/>
      <c r="XDK30" s="85"/>
      <c r="XDL30" s="85"/>
      <c r="XDM30" s="85"/>
      <c r="XDN30" s="85"/>
      <c r="XDO30" s="85"/>
      <c r="XDP30" s="85"/>
      <c r="XDQ30" s="72"/>
      <c r="XDR30" s="72"/>
      <c r="XDS30" s="72"/>
      <c r="XDT30" s="72"/>
      <c r="XDU30" s="72"/>
      <c r="XDV30" s="82"/>
      <c r="XDW30" s="79"/>
      <c r="XDX30" s="85"/>
      <c r="XDY30" s="85"/>
      <c r="XDZ30" s="85"/>
      <c r="XEA30" s="85"/>
      <c r="XEB30" s="85"/>
      <c r="XEC30" s="85"/>
      <c r="XED30" s="85"/>
      <c r="XEE30" s="85"/>
      <c r="XEF30" s="72"/>
      <c r="XEG30" s="72"/>
      <c r="XEH30" s="72"/>
      <c r="XEI30" s="72"/>
      <c r="XEJ30" s="72"/>
      <c r="XEK30" s="82"/>
      <c r="XEL30" s="79"/>
      <c r="XEM30" s="85"/>
      <c r="XEN30" s="85"/>
      <c r="XEO30" s="85"/>
      <c r="XEP30" s="85"/>
      <c r="XEQ30" s="85"/>
      <c r="XER30" s="85"/>
      <c r="XES30" s="85"/>
      <c r="XET30" s="85"/>
      <c r="XEU30" s="72"/>
      <c r="XEV30" s="72"/>
      <c r="XEW30" s="72"/>
      <c r="XEX30" s="72"/>
      <c r="XEY30" s="72"/>
      <c r="XEZ30" s="82"/>
      <c r="XFA30" s="79"/>
      <c r="XFB30" s="85"/>
      <c r="XFC30" s="85"/>
      <c r="XFD30" s="85"/>
    </row>
    <row r="31" spans="1:16384" ht="15" customHeight="1">
      <c r="A31" s="79"/>
      <c r="B31" s="90"/>
      <c r="C31" s="85" t="s">
        <v>252</v>
      </c>
      <c r="D31" s="85"/>
      <c r="E31" s="89"/>
      <c r="F31" s="85" t="s">
        <v>253</v>
      </c>
      <c r="G31" s="72"/>
      <c r="H31" s="90"/>
      <c r="I31" s="85" t="s">
        <v>254</v>
      </c>
      <c r="J31" s="72"/>
      <c r="K31" s="90"/>
      <c r="L31" s="85" t="s">
        <v>255</v>
      </c>
      <c r="M31" s="72"/>
      <c r="N31" s="72"/>
      <c r="O31" s="82"/>
      <c r="P31" s="79"/>
      <c r="X31" s="85"/>
      <c r="Y31" s="72"/>
      <c r="Z31" s="90"/>
      <c r="AA31" s="85"/>
      <c r="AB31" s="72"/>
      <c r="AC31" s="72"/>
      <c r="AD31" s="82"/>
      <c r="AE31" s="79"/>
      <c r="AF31" s="90"/>
      <c r="AG31" s="85"/>
      <c r="AH31" s="85"/>
      <c r="AI31" s="89"/>
      <c r="AJ31" s="85"/>
      <c r="AK31" s="72"/>
      <c r="AL31" s="90"/>
      <c r="AM31" s="85"/>
      <c r="AN31" s="72"/>
      <c r="AO31" s="90"/>
      <c r="AP31" s="85"/>
      <c r="AQ31" s="72"/>
      <c r="AR31" s="72"/>
      <c r="AS31" s="82"/>
      <c r="AT31" s="79"/>
      <c r="AU31" s="90"/>
      <c r="AV31" s="85"/>
      <c r="AW31" s="85"/>
      <c r="AX31" s="89"/>
      <c r="AY31" s="85"/>
      <c r="AZ31" s="72"/>
      <c r="BA31" s="90"/>
      <c r="BB31" s="85"/>
      <c r="BC31" s="72"/>
      <c r="BD31" s="90"/>
      <c r="BE31" s="85"/>
      <c r="BF31" s="72"/>
      <c r="BG31" s="72"/>
      <c r="BH31" s="82"/>
      <c r="BI31" s="79"/>
      <c r="BJ31" s="90"/>
      <c r="BK31" s="85"/>
      <c r="BL31" s="85"/>
      <c r="BM31" s="89"/>
      <c r="BN31" s="85"/>
      <c r="BO31" s="72"/>
      <c r="BP31" s="90"/>
      <c r="BQ31" s="85"/>
      <c r="BR31" s="72"/>
      <c r="BS31" s="90"/>
      <c r="BT31" s="85"/>
      <c r="BU31" s="72"/>
      <c r="BV31" s="72"/>
      <c r="BW31" s="82"/>
      <c r="BX31" s="79"/>
      <c r="BY31" s="90"/>
      <c r="BZ31" s="85"/>
      <c r="CA31" s="85"/>
      <c r="CB31" s="89"/>
      <c r="CC31" s="85"/>
      <c r="CD31" s="72"/>
      <c r="CE31" s="90"/>
      <c r="CF31" s="85"/>
      <c r="CG31" s="72"/>
      <c r="CH31" s="90"/>
      <c r="CI31" s="85"/>
      <c r="CJ31" s="72"/>
      <c r="CK31" s="72"/>
      <c r="CL31" s="82"/>
      <c r="CM31" s="79"/>
      <c r="CN31" s="90"/>
      <c r="CO31" s="85"/>
      <c r="CP31" s="85"/>
      <c r="CQ31" s="89"/>
      <c r="CR31" s="85"/>
      <c r="CS31" s="72"/>
      <c r="CT31" s="90"/>
      <c r="CU31" s="85"/>
      <c r="CV31" s="72"/>
      <c r="CW31" s="90"/>
      <c r="CX31" s="85"/>
      <c r="CY31" s="72"/>
      <c r="CZ31" s="72"/>
      <c r="DA31" s="82"/>
      <c r="DB31" s="79"/>
      <c r="DC31" s="90"/>
      <c r="DD31" s="85"/>
      <c r="DE31" s="85"/>
      <c r="DF31" s="89"/>
      <c r="DG31" s="85"/>
      <c r="DH31" s="72"/>
      <c r="DI31" s="90"/>
      <c r="DJ31" s="85"/>
      <c r="DK31" s="72"/>
      <c r="DL31" s="90"/>
      <c r="DM31" s="85"/>
      <c r="DN31" s="72"/>
      <c r="DO31" s="72"/>
      <c r="DP31" s="82"/>
      <c r="DQ31" s="79"/>
      <c r="DR31" s="90"/>
      <c r="DS31" s="85"/>
      <c r="DT31" s="85"/>
      <c r="DU31" s="89"/>
      <c r="DV31" s="85"/>
      <c r="DW31" s="72"/>
      <c r="DX31" s="90"/>
      <c r="DY31" s="85"/>
      <c r="DZ31" s="72"/>
      <c r="EA31" s="90"/>
      <c r="EB31" s="85"/>
      <c r="EC31" s="72"/>
      <c r="ED31" s="72"/>
      <c r="EE31" s="82"/>
      <c r="EF31" s="79"/>
      <c r="EG31" s="90"/>
      <c r="EH31" s="85"/>
      <c r="EI31" s="85"/>
      <c r="EJ31" s="89"/>
      <c r="EK31" s="85"/>
      <c r="EL31" s="72"/>
      <c r="EM31" s="90"/>
      <c r="EN31" s="85"/>
      <c r="EO31" s="72"/>
      <c r="EP31" s="90"/>
      <c r="EQ31" s="85"/>
      <c r="ER31" s="72"/>
      <c r="ES31" s="72"/>
      <c r="ET31" s="82"/>
      <c r="EU31" s="79"/>
      <c r="EV31" s="90"/>
      <c r="EW31" s="85"/>
      <c r="EX31" s="85"/>
      <c r="EY31" s="89"/>
      <c r="EZ31" s="85"/>
      <c r="FA31" s="72"/>
      <c r="FB31" s="90"/>
      <c r="FC31" s="85"/>
      <c r="FD31" s="72"/>
      <c r="FE31" s="90"/>
      <c r="FF31" s="85"/>
      <c r="FG31" s="72"/>
      <c r="FH31" s="72"/>
      <c r="FI31" s="82"/>
      <c r="FJ31" s="79"/>
      <c r="FK31" s="90"/>
      <c r="FL31" s="85"/>
      <c r="FM31" s="85"/>
      <c r="FN31" s="89"/>
      <c r="FO31" s="85"/>
      <c r="FP31" s="72"/>
      <c r="FQ31" s="90"/>
      <c r="FR31" s="85"/>
      <c r="FS31" s="72"/>
      <c r="FT31" s="90"/>
      <c r="FU31" s="85"/>
      <c r="FV31" s="72"/>
      <c r="FW31" s="72"/>
      <c r="FX31" s="82"/>
      <c r="FY31" s="79"/>
      <c r="FZ31" s="90"/>
      <c r="GA31" s="85"/>
      <c r="GB31" s="85"/>
      <c r="GC31" s="89"/>
      <c r="GD31" s="85"/>
      <c r="GE31" s="72"/>
      <c r="GF31" s="90"/>
      <c r="GG31" s="85"/>
      <c r="GH31" s="72"/>
      <c r="GI31" s="90"/>
      <c r="GJ31" s="85"/>
      <c r="GK31" s="72"/>
      <c r="GL31" s="72"/>
      <c r="GM31" s="82"/>
      <c r="GN31" s="79"/>
      <c r="GO31" s="90"/>
      <c r="GP31" s="85"/>
      <c r="GQ31" s="85"/>
      <c r="GR31" s="89"/>
      <c r="GS31" s="85"/>
      <c r="GT31" s="72"/>
      <c r="GU31" s="90"/>
      <c r="GV31" s="85"/>
      <c r="GW31" s="72"/>
      <c r="GX31" s="90"/>
      <c r="GY31" s="85"/>
      <c r="GZ31" s="72"/>
      <c r="HA31" s="72"/>
      <c r="HB31" s="82"/>
      <c r="HC31" s="79"/>
      <c r="HD31" s="90"/>
      <c r="HE31" s="85"/>
      <c r="HF31" s="85"/>
      <c r="HG31" s="89"/>
      <c r="HH31" s="85"/>
      <c r="HI31" s="72"/>
      <c r="HJ31" s="90"/>
      <c r="HK31" s="85"/>
      <c r="HL31" s="72"/>
      <c r="HM31" s="90"/>
      <c r="HN31" s="85"/>
      <c r="HO31" s="72"/>
      <c r="HP31" s="72"/>
      <c r="HQ31" s="82"/>
      <c r="HR31" s="79"/>
      <c r="HS31" s="90"/>
      <c r="HT31" s="85"/>
      <c r="HU31" s="85"/>
      <c r="HV31" s="89"/>
      <c r="HW31" s="85"/>
      <c r="HX31" s="72"/>
      <c r="HY31" s="90"/>
      <c r="HZ31" s="85"/>
      <c r="IA31" s="72"/>
      <c r="IB31" s="90"/>
      <c r="IC31" s="85"/>
      <c r="ID31" s="72"/>
      <c r="IE31" s="72"/>
      <c r="IF31" s="82"/>
      <c r="IG31" s="79"/>
      <c r="IH31" s="90"/>
      <c r="II31" s="85"/>
      <c r="IJ31" s="85"/>
      <c r="IK31" s="89"/>
      <c r="IL31" s="85"/>
      <c r="IM31" s="72"/>
      <c r="IN31" s="90"/>
      <c r="IO31" s="85"/>
      <c r="IP31" s="72"/>
      <c r="IQ31" s="90"/>
      <c r="IR31" s="85"/>
      <c r="IS31" s="72"/>
      <c r="IT31" s="72"/>
      <c r="IU31" s="82"/>
      <c r="IV31" s="79"/>
      <c r="IW31" s="90"/>
      <c r="IX31" s="85"/>
      <c r="IY31" s="85"/>
      <c r="IZ31" s="89"/>
      <c r="JA31" s="85"/>
      <c r="JB31" s="72"/>
      <c r="JC31" s="90"/>
      <c r="JD31" s="85"/>
      <c r="JE31" s="72"/>
      <c r="JF31" s="90"/>
      <c r="JG31" s="85"/>
      <c r="JH31" s="72"/>
      <c r="JI31" s="72"/>
      <c r="JJ31" s="82"/>
      <c r="JK31" s="79"/>
      <c r="JL31" s="90"/>
      <c r="JM31" s="85"/>
      <c r="JN31" s="85"/>
      <c r="JO31" s="89"/>
      <c r="JP31" s="85"/>
      <c r="JQ31" s="72"/>
      <c r="JR31" s="90"/>
      <c r="JS31" s="85"/>
      <c r="JT31" s="72"/>
      <c r="JU31" s="90"/>
      <c r="JV31" s="85"/>
      <c r="JW31" s="72"/>
      <c r="JX31" s="72"/>
      <c r="JY31" s="82"/>
      <c r="JZ31" s="79"/>
      <c r="KA31" s="90"/>
      <c r="KB31" s="85"/>
      <c r="KC31" s="85"/>
      <c r="KD31" s="89"/>
      <c r="KE31" s="85"/>
      <c r="KF31" s="72"/>
      <c r="KG31" s="90"/>
      <c r="KH31" s="85"/>
      <c r="KI31" s="72"/>
      <c r="KJ31" s="90"/>
      <c r="KK31" s="85"/>
      <c r="KL31" s="72"/>
      <c r="KM31" s="72"/>
      <c r="KN31" s="82"/>
      <c r="KO31" s="79"/>
      <c r="KP31" s="90"/>
      <c r="KQ31" s="85"/>
      <c r="KR31" s="85"/>
      <c r="KS31" s="89"/>
      <c r="KT31" s="85"/>
      <c r="KU31" s="72"/>
      <c r="KV31" s="90"/>
      <c r="KW31" s="85"/>
      <c r="KX31" s="72"/>
      <c r="KY31" s="90"/>
      <c r="KZ31" s="85"/>
      <c r="LA31" s="72"/>
      <c r="LB31" s="72"/>
      <c r="LC31" s="82"/>
      <c r="LD31" s="79"/>
      <c r="LE31" s="90"/>
      <c r="LF31" s="85"/>
      <c r="LG31" s="85"/>
      <c r="LH31" s="89"/>
      <c r="LI31" s="85"/>
      <c r="LJ31" s="72"/>
      <c r="LK31" s="90"/>
      <c r="LL31" s="85"/>
      <c r="LM31" s="72"/>
      <c r="LN31" s="90"/>
      <c r="LO31" s="85"/>
      <c r="LP31" s="72"/>
      <c r="LQ31" s="72"/>
      <c r="LR31" s="82"/>
      <c r="LS31" s="79"/>
      <c r="LT31" s="90"/>
      <c r="LU31" s="85"/>
      <c r="LV31" s="85"/>
      <c r="LW31" s="89"/>
      <c r="LX31" s="85"/>
      <c r="LY31" s="72"/>
      <c r="LZ31" s="90"/>
      <c r="MA31" s="85"/>
      <c r="MB31" s="72"/>
      <c r="MC31" s="90"/>
      <c r="MD31" s="85"/>
      <c r="ME31" s="72"/>
      <c r="MF31" s="72"/>
      <c r="MG31" s="82"/>
      <c r="MH31" s="79"/>
      <c r="MI31" s="90"/>
      <c r="MJ31" s="85"/>
      <c r="MK31" s="85"/>
      <c r="ML31" s="89"/>
      <c r="MM31" s="85"/>
      <c r="MN31" s="72"/>
      <c r="MO31" s="90"/>
      <c r="MP31" s="85"/>
      <c r="MQ31" s="72"/>
      <c r="MR31" s="90"/>
      <c r="MS31" s="85"/>
      <c r="MT31" s="72"/>
      <c r="MU31" s="72"/>
      <c r="MV31" s="82"/>
      <c r="MW31" s="79"/>
      <c r="MX31" s="90"/>
      <c r="MY31" s="85"/>
      <c r="MZ31" s="85"/>
      <c r="NA31" s="89"/>
      <c r="NB31" s="85"/>
      <c r="NC31" s="72"/>
      <c r="ND31" s="90"/>
      <c r="NE31" s="85"/>
      <c r="NF31" s="72"/>
      <c r="NG31" s="90"/>
      <c r="NH31" s="85"/>
      <c r="NI31" s="72"/>
      <c r="NJ31" s="72"/>
      <c r="NK31" s="82"/>
      <c r="NL31" s="79"/>
      <c r="NM31" s="90"/>
      <c r="NN31" s="85"/>
      <c r="NO31" s="85"/>
      <c r="NP31" s="89"/>
      <c r="NQ31" s="85"/>
      <c r="NR31" s="72"/>
      <c r="NS31" s="90"/>
      <c r="NT31" s="85"/>
      <c r="NU31" s="72"/>
      <c r="NV31" s="90"/>
      <c r="NW31" s="85"/>
      <c r="NX31" s="72"/>
      <c r="NY31" s="72"/>
      <c r="NZ31" s="82"/>
      <c r="OA31" s="79"/>
      <c r="OB31" s="90"/>
      <c r="OC31" s="85"/>
      <c r="OD31" s="85"/>
      <c r="OE31" s="89"/>
      <c r="OF31" s="85"/>
      <c r="OG31" s="72"/>
      <c r="OH31" s="90"/>
      <c r="OI31" s="85"/>
      <c r="OJ31" s="72"/>
      <c r="OK31" s="90"/>
      <c r="OL31" s="85"/>
      <c r="OM31" s="72"/>
      <c r="ON31" s="72"/>
      <c r="OO31" s="82"/>
      <c r="OP31" s="79"/>
      <c r="OQ31" s="90"/>
      <c r="OR31" s="85"/>
      <c r="OS31" s="85"/>
      <c r="OT31" s="89"/>
      <c r="OU31" s="85"/>
      <c r="OV31" s="72"/>
      <c r="OW31" s="90"/>
      <c r="OX31" s="85"/>
      <c r="OY31" s="72"/>
      <c r="OZ31" s="90"/>
      <c r="PA31" s="85"/>
      <c r="PB31" s="72"/>
      <c r="PC31" s="72"/>
      <c r="PD31" s="82"/>
      <c r="PE31" s="79"/>
      <c r="PF31" s="90"/>
      <c r="PG31" s="85"/>
      <c r="PH31" s="85"/>
      <c r="PI31" s="89"/>
      <c r="PJ31" s="85"/>
      <c r="PK31" s="72"/>
      <c r="PL31" s="90"/>
      <c r="PM31" s="85"/>
      <c r="PN31" s="72"/>
      <c r="PO31" s="90"/>
      <c r="PP31" s="85"/>
      <c r="PQ31" s="72"/>
      <c r="PR31" s="72"/>
      <c r="PS31" s="82"/>
      <c r="PT31" s="79"/>
      <c r="PU31" s="90"/>
      <c r="PV31" s="85"/>
      <c r="PW31" s="85"/>
      <c r="PX31" s="89"/>
      <c r="PY31" s="85"/>
      <c r="PZ31" s="72"/>
      <c r="QA31" s="90"/>
      <c r="QB31" s="85"/>
      <c r="QC31" s="72"/>
      <c r="QD31" s="90"/>
      <c r="QE31" s="85"/>
      <c r="QF31" s="72"/>
      <c r="QG31" s="72"/>
      <c r="QH31" s="82"/>
      <c r="QI31" s="79"/>
      <c r="QJ31" s="90"/>
      <c r="QK31" s="85"/>
      <c r="QL31" s="85"/>
      <c r="QM31" s="89"/>
      <c r="QN31" s="85"/>
      <c r="QO31" s="72"/>
      <c r="QP31" s="90"/>
      <c r="QQ31" s="85"/>
      <c r="QR31" s="72"/>
      <c r="QS31" s="90"/>
      <c r="QT31" s="85"/>
      <c r="QU31" s="72"/>
      <c r="QV31" s="72"/>
      <c r="QW31" s="82"/>
      <c r="QX31" s="79"/>
      <c r="QY31" s="90"/>
      <c r="QZ31" s="85"/>
      <c r="RA31" s="85"/>
      <c r="RB31" s="89"/>
      <c r="RC31" s="85"/>
      <c r="RD31" s="72"/>
      <c r="RE31" s="90"/>
      <c r="RF31" s="85"/>
      <c r="RG31" s="72"/>
      <c r="RH31" s="90"/>
      <c r="RI31" s="85"/>
      <c r="RJ31" s="72"/>
      <c r="RK31" s="72"/>
      <c r="RL31" s="82"/>
      <c r="RM31" s="79"/>
      <c r="RN31" s="90"/>
      <c r="RO31" s="85"/>
      <c r="RP31" s="85"/>
      <c r="RQ31" s="89"/>
      <c r="RR31" s="85"/>
      <c r="RS31" s="72"/>
      <c r="RT31" s="90"/>
      <c r="RU31" s="85"/>
      <c r="RV31" s="72"/>
      <c r="RW31" s="90"/>
      <c r="RX31" s="85"/>
      <c r="RY31" s="72"/>
      <c r="RZ31" s="72"/>
      <c r="SA31" s="82"/>
      <c r="SB31" s="79"/>
      <c r="SC31" s="90"/>
      <c r="SD31" s="85"/>
      <c r="SE31" s="85"/>
      <c r="SF31" s="89"/>
      <c r="SG31" s="85"/>
      <c r="SH31" s="72"/>
      <c r="SI31" s="90"/>
      <c r="SJ31" s="85"/>
      <c r="SK31" s="72"/>
      <c r="SL31" s="90"/>
      <c r="SM31" s="85"/>
      <c r="SN31" s="72"/>
      <c r="SO31" s="72"/>
      <c r="SP31" s="82"/>
      <c r="SQ31" s="79"/>
      <c r="SR31" s="90"/>
      <c r="SS31" s="85"/>
      <c r="ST31" s="85"/>
      <c r="SU31" s="89"/>
      <c r="SV31" s="85"/>
      <c r="SW31" s="72"/>
      <c r="SX31" s="90"/>
      <c r="SY31" s="85"/>
      <c r="SZ31" s="72"/>
      <c r="TA31" s="90"/>
      <c r="TB31" s="85"/>
      <c r="TC31" s="72"/>
      <c r="TD31" s="72"/>
      <c r="TE31" s="82"/>
      <c r="TF31" s="79"/>
      <c r="TG31" s="90"/>
      <c r="TH31" s="85"/>
      <c r="TI31" s="85"/>
      <c r="TJ31" s="89"/>
      <c r="TK31" s="85"/>
      <c r="TL31" s="72"/>
      <c r="TM31" s="90"/>
      <c r="TN31" s="85"/>
      <c r="TO31" s="72"/>
      <c r="TP31" s="90"/>
      <c r="TQ31" s="85"/>
      <c r="TR31" s="72"/>
      <c r="TS31" s="72"/>
      <c r="TT31" s="82"/>
      <c r="TU31" s="79"/>
      <c r="TV31" s="90"/>
      <c r="TW31" s="85"/>
      <c r="TX31" s="85"/>
      <c r="TY31" s="89"/>
      <c r="TZ31" s="85"/>
      <c r="UA31" s="72"/>
      <c r="UB31" s="90"/>
      <c r="UC31" s="85"/>
      <c r="UD31" s="72"/>
      <c r="UE31" s="90"/>
      <c r="UF31" s="85"/>
      <c r="UG31" s="72"/>
      <c r="UH31" s="72"/>
      <c r="UI31" s="82"/>
      <c r="UJ31" s="79"/>
      <c r="UK31" s="90"/>
      <c r="UL31" s="85"/>
      <c r="UM31" s="85"/>
      <c r="UN31" s="89"/>
      <c r="UO31" s="85"/>
      <c r="UP31" s="72"/>
      <c r="UQ31" s="90"/>
      <c r="UR31" s="85"/>
      <c r="US31" s="72"/>
      <c r="UT31" s="90"/>
      <c r="UU31" s="85"/>
      <c r="UV31" s="72"/>
      <c r="UW31" s="72"/>
      <c r="UX31" s="82"/>
      <c r="UY31" s="79"/>
      <c r="UZ31" s="90"/>
      <c r="VA31" s="85"/>
      <c r="VB31" s="85"/>
      <c r="VC31" s="89"/>
      <c r="VD31" s="85"/>
      <c r="VE31" s="72"/>
      <c r="VF31" s="90"/>
      <c r="VG31" s="85"/>
      <c r="VH31" s="72"/>
      <c r="VI31" s="90"/>
      <c r="VJ31" s="85"/>
      <c r="VK31" s="72"/>
      <c r="VL31" s="72"/>
      <c r="VM31" s="82"/>
      <c r="VN31" s="79"/>
      <c r="VO31" s="90"/>
      <c r="VP31" s="85"/>
      <c r="VQ31" s="85"/>
      <c r="VR31" s="89"/>
      <c r="VS31" s="85"/>
      <c r="VT31" s="72"/>
      <c r="VU31" s="90"/>
      <c r="VV31" s="85"/>
      <c r="VW31" s="72"/>
      <c r="VX31" s="90"/>
      <c r="VY31" s="85"/>
      <c r="VZ31" s="72"/>
      <c r="WA31" s="72"/>
      <c r="WB31" s="82"/>
      <c r="WC31" s="79"/>
      <c r="WD31" s="90"/>
      <c r="WE31" s="85"/>
      <c r="WF31" s="85"/>
      <c r="WG31" s="89"/>
      <c r="WH31" s="85"/>
      <c r="WI31" s="72"/>
      <c r="WJ31" s="90"/>
      <c r="WK31" s="85"/>
      <c r="WL31" s="72"/>
      <c r="WM31" s="90"/>
      <c r="WN31" s="85"/>
      <c r="WO31" s="72"/>
      <c r="WP31" s="72"/>
      <c r="WQ31" s="82"/>
      <c r="WR31" s="79"/>
      <c r="WS31" s="90"/>
      <c r="WT31" s="85"/>
      <c r="WU31" s="85"/>
      <c r="WV31" s="89"/>
      <c r="WW31" s="85"/>
      <c r="WX31" s="72"/>
      <c r="WY31" s="90"/>
      <c r="WZ31" s="85"/>
      <c r="XA31" s="72"/>
      <c r="XB31" s="90"/>
      <c r="XC31" s="85"/>
      <c r="XD31" s="72"/>
      <c r="XE31" s="72"/>
      <c r="XF31" s="82"/>
      <c r="XG31" s="79"/>
      <c r="XH31" s="90"/>
      <c r="XI31" s="85"/>
      <c r="XJ31" s="85"/>
      <c r="XK31" s="89"/>
      <c r="XL31" s="85"/>
      <c r="XM31" s="72"/>
      <c r="XN31" s="90"/>
      <c r="XO31" s="85"/>
      <c r="XP31" s="72"/>
      <c r="XQ31" s="90"/>
      <c r="XR31" s="85"/>
      <c r="XS31" s="72"/>
      <c r="XT31" s="72"/>
      <c r="XU31" s="82"/>
      <c r="XV31" s="79"/>
      <c r="XW31" s="90"/>
      <c r="XX31" s="85"/>
      <c r="XY31" s="85"/>
      <c r="XZ31" s="89"/>
      <c r="YA31" s="85"/>
      <c r="YB31" s="72"/>
      <c r="YC31" s="90"/>
      <c r="YD31" s="85"/>
      <c r="YE31" s="72"/>
      <c r="YF31" s="90"/>
      <c r="YG31" s="85"/>
      <c r="YH31" s="72"/>
      <c r="YI31" s="72"/>
      <c r="YJ31" s="82"/>
      <c r="YK31" s="79"/>
      <c r="YL31" s="90"/>
      <c r="YM31" s="85"/>
      <c r="YN31" s="85"/>
      <c r="YO31" s="89"/>
      <c r="YP31" s="85"/>
      <c r="YQ31" s="72"/>
      <c r="YR31" s="90"/>
      <c r="YS31" s="85"/>
      <c r="YT31" s="72"/>
      <c r="YU31" s="90"/>
      <c r="YV31" s="85"/>
      <c r="YW31" s="72"/>
      <c r="YX31" s="72"/>
      <c r="YY31" s="82"/>
      <c r="YZ31" s="79"/>
      <c r="ZA31" s="90"/>
      <c r="ZB31" s="85"/>
      <c r="ZC31" s="85"/>
      <c r="ZD31" s="89"/>
      <c r="ZE31" s="85"/>
      <c r="ZF31" s="72"/>
      <c r="ZG31" s="90"/>
      <c r="ZH31" s="85"/>
      <c r="ZI31" s="72"/>
      <c r="ZJ31" s="90"/>
      <c r="ZK31" s="85"/>
      <c r="ZL31" s="72"/>
      <c r="ZM31" s="72"/>
      <c r="ZN31" s="82"/>
      <c r="ZO31" s="79"/>
      <c r="ZP31" s="90"/>
      <c r="ZQ31" s="85"/>
      <c r="ZR31" s="85"/>
      <c r="ZS31" s="89"/>
      <c r="ZT31" s="85"/>
      <c r="ZU31" s="72"/>
      <c r="ZV31" s="90"/>
      <c r="ZW31" s="85"/>
      <c r="ZX31" s="72"/>
      <c r="ZY31" s="90"/>
      <c r="ZZ31" s="85"/>
      <c r="AAA31" s="72"/>
      <c r="AAB31" s="72"/>
      <c r="AAC31" s="82"/>
      <c r="AAD31" s="79"/>
      <c r="AAE31" s="90"/>
      <c r="AAF31" s="85"/>
      <c r="AAG31" s="85"/>
      <c r="AAH31" s="89"/>
      <c r="AAI31" s="85"/>
      <c r="AAJ31" s="72"/>
      <c r="AAK31" s="90"/>
      <c r="AAL31" s="85"/>
      <c r="AAM31" s="72"/>
      <c r="AAN31" s="90"/>
      <c r="AAO31" s="85"/>
      <c r="AAP31" s="72"/>
      <c r="AAQ31" s="72"/>
      <c r="AAR31" s="82"/>
      <c r="AAS31" s="79"/>
      <c r="AAT31" s="90"/>
      <c r="AAU31" s="85"/>
      <c r="AAV31" s="85"/>
      <c r="AAW31" s="89"/>
      <c r="AAX31" s="85"/>
      <c r="AAY31" s="72"/>
      <c r="AAZ31" s="90"/>
      <c r="ABA31" s="85"/>
      <c r="ABB31" s="72"/>
      <c r="ABC31" s="90"/>
      <c r="ABD31" s="85"/>
      <c r="ABE31" s="72"/>
      <c r="ABF31" s="72"/>
      <c r="ABG31" s="82"/>
      <c r="ABH31" s="79"/>
      <c r="ABI31" s="90"/>
      <c r="ABJ31" s="85"/>
      <c r="ABK31" s="85"/>
      <c r="ABL31" s="89"/>
      <c r="ABM31" s="85"/>
      <c r="ABN31" s="72"/>
      <c r="ABO31" s="90"/>
      <c r="ABP31" s="85"/>
      <c r="ABQ31" s="72"/>
      <c r="ABR31" s="90"/>
      <c r="ABS31" s="85"/>
      <c r="ABT31" s="72"/>
      <c r="ABU31" s="72"/>
      <c r="ABV31" s="82"/>
      <c r="ABW31" s="79"/>
      <c r="ABX31" s="90"/>
      <c r="ABY31" s="85"/>
      <c r="ABZ31" s="85"/>
      <c r="ACA31" s="89"/>
      <c r="ACB31" s="85"/>
      <c r="ACC31" s="72"/>
      <c r="ACD31" s="90"/>
      <c r="ACE31" s="85"/>
      <c r="ACF31" s="72"/>
      <c r="ACG31" s="90"/>
      <c r="ACH31" s="85"/>
      <c r="ACI31" s="72"/>
      <c r="ACJ31" s="72"/>
      <c r="ACK31" s="82"/>
      <c r="ACL31" s="79"/>
      <c r="ACM31" s="90"/>
      <c r="ACN31" s="85"/>
      <c r="ACO31" s="85"/>
      <c r="ACP31" s="89"/>
      <c r="ACQ31" s="85"/>
      <c r="ACR31" s="72"/>
      <c r="ACS31" s="90"/>
      <c r="ACT31" s="85"/>
      <c r="ACU31" s="72"/>
      <c r="ACV31" s="90"/>
      <c r="ACW31" s="85"/>
      <c r="ACX31" s="72"/>
      <c r="ACY31" s="72"/>
      <c r="ACZ31" s="82"/>
      <c r="ADA31" s="79"/>
      <c r="ADB31" s="90"/>
      <c r="ADC31" s="85"/>
      <c r="ADD31" s="85"/>
      <c r="ADE31" s="89"/>
      <c r="ADF31" s="85"/>
      <c r="ADG31" s="72"/>
      <c r="ADH31" s="90"/>
      <c r="ADI31" s="85"/>
      <c r="ADJ31" s="72"/>
      <c r="ADK31" s="90"/>
      <c r="ADL31" s="85"/>
      <c r="ADM31" s="72"/>
      <c r="ADN31" s="72"/>
      <c r="ADO31" s="82"/>
      <c r="ADP31" s="79"/>
      <c r="ADQ31" s="90"/>
      <c r="ADR31" s="85"/>
      <c r="ADS31" s="85"/>
      <c r="ADT31" s="89"/>
      <c r="ADU31" s="85"/>
      <c r="ADV31" s="72"/>
      <c r="ADW31" s="90"/>
      <c r="ADX31" s="85"/>
      <c r="ADY31" s="72"/>
      <c r="ADZ31" s="90"/>
      <c r="AEA31" s="85"/>
      <c r="AEB31" s="72"/>
      <c r="AEC31" s="72"/>
      <c r="AED31" s="82"/>
      <c r="AEE31" s="79"/>
      <c r="AEF31" s="90"/>
      <c r="AEG31" s="85"/>
      <c r="AEH31" s="85"/>
      <c r="AEI31" s="89"/>
      <c r="AEJ31" s="85"/>
      <c r="AEK31" s="72"/>
      <c r="AEL31" s="90"/>
      <c r="AEM31" s="85"/>
      <c r="AEN31" s="72"/>
      <c r="AEO31" s="90"/>
      <c r="AEP31" s="85"/>
      <c r="AEQ31" s="72"/>
      <c r="AER31" s="72"/>
      <c r="AES31" s="82"/>
      <c r="AET31" s="79"/>
      <c r="AEU31" s="90"/>
      <c r="AEV31" s="85"/>
      <c r="AEW31" s="85"/>
      <c r="AEX31" s="89"/>
      <c r="AEY31" s="85"/>
      <c r="AEZ31" s="72"/>
      <c r="AFA31" s="90"/>
      <c r="AFB31" s="85"/>
      <c r="AFC31" s="72"/>
      <c r="AFD31" s="90"/>
      <c r="AFE31" s="85"/>
      <c r="AFF31" s="72"/>
      <c r="AFG31" s="72"/>
      <c r="AFH31" s="82"/>
      <c r="AFI31" s="79"/>
      <c r="AFJ31" s="90"/>
      <c r="AFK31" s="85"/>
      <c r="AFL31" s="85"/>
      <c r="AFM31" s="89"/>
      <c r="AFN31" s="85"/>
      <c r="AFO31" s="72"/>
      <c r="AFP31" s="90"/>
      <c r="AFQ31" s="85"/>
      <c r="AFR31" s="72"/>
      <c r="AFS31" s="90"/>
      <c r="AFT31" s="85"/>
      <c r="AFU31" s="72"/>
      <c r="AFV31" s="72"/>
      <c r="AFW31" s="82"/>
      <c r="AFX31" s="79"/>
      <c r="AFY31" s="90"/>
      <c r="AFZ31" s="85"/>
      <c r="AGA31" s="85"/>
      <c r="AGB31" s="89"/>
      <c r="AGC31" s="85"/>
      <c r="AGD31" s="72"/>
      <c r="AGE31" s="90"/>
      <c r="AGF31" s="85"/>
      <c r="AGG31" s="72"/>
      <c r="AGH31" s="90"/>
      <c r="AGI31" s="85"/>
      <c r="AGJ31" s="72"/>
      <c r="AGK31" s="72"/>
      <c r="AGL31" s="82"/>
      <c r="AGM31" s="79"/>
      <c r="AGN31" s="90"/>
      <c r="AGO31" s="85"/>
      <c r="AGP31" s="85"/>
      <c r="AGQ31" s="89"/>
      <c r="AGR31" s="85"/>
      <c r="AGS31" s="72"/>
      <c r="AGT31" s="90"/>
      <c r="AGU31" s="85"/>
      <c r="AGV31" s="72"/>
      <c r="AGW31" s="90"/>
      <c r="AGX31" s="85"/>
      <c r="AGY31" s="72"/>
      <c r="AGZ31" s="72"/>
      <c r="AHA31" s="82"/>
      <c r="AHB31" s="79"/>
      <c r="AHC31" s="90"/>
      <c r="AHD31" s="85"/>
      <c r="AHE31" s="85"/>
      <c r="AHF31" s="89"/>
      <c r="AHG31" s="85"/>
      <c r="AHH31" s="72"/>
      <c r="AHI31" s="90"/>
      <c r="AHJ31" s="85"/>
      <c r="AHK31" s="72"/>
      <c r="AHL31" s="90"/>
      <c r="AHM31" s="85"/>
      <c r="AHN31" s="72"/>
      <c r="AHO31" s="72"/>
      <c r="AHP31" s="82"/>
      <c r="AHQ31" s="79"/>
      <c r="AHR31" s="90"/>
      <c r="AHS31" s="85"/>
      <c r="AHT31" s="85"/>
      <c r="AHU31" s="89"/>
      <c r="AHV31" s="85"/>
      <c r="AHW31" s="72"/>
      <c r="AHX31" s="90"/>
      <c r="AHY31" s="85"/>
      <c r="AHZ31" s="72"/>
      <c r="AIA31" s="90"/>
      <c r="AIB31" s="85"/>
      <c r="AIC31" s="72"/>
      <c r="AID31" s="72"/>
      <c r="AIE31" s="82"/>
      <c r="AIF31" s="79"/>
      <c r="AIG31" s="90"/>
      <c r="AIH31" s="85"/>
      <c r="AII31" s="85"/>
      <c r="AIJ31" s="89"/>
      <c r="AIK31" s="85"/>
      <c r="AIL31" s="72"/>
      <c r="AIM31" s="90"/>
      <c r="AIN31" s="85"/>
      <c r="AIO31" s="72"/>
      <c r="AIP31" s="90"/>
      <c r="AIQ31" s="85"/>
      <c r="AIR31" s="72"/>
      <c r="AIS31" s="72"/>
      <c r="AIT31" s="82"/>
      <c r="AIU31" s="79"/>
      <c r="AIV31" s="90"/>
      <c r="AIW31" s="85"/>
      <c r="AIX31" s="85"/>
      <c r="AIY31" s="89"/>
      <c r="AIZ31" s="85"/>
      <c r="AJA31" s="72"/>
      <c r="AJB31" s="90"/>
      <c r="AJC31" s="85"/>
      <c r="AJD31" s="72"/>
      <c r="AJE31" s="90"/>
      <c r="AJF31" s="85"/>
      <c r="AJG31" s="72"/>
      <c r="AJH31" s="72"/>
      <c r="AJI31" s="82"/>
      <c r="AJJ31" s="79"/>
      <c r="AJK31" s="90"/>
      <c r="AJL31" s="85"/>
      <c r="AJM31" s="85"/>
      <c r="AJN31" s="89"/>
      <c r="AJO31" s="85"/>
      <c r="AJP31" s="72"/>
      <c r="AJQ31" s="90"/>
      <c r="AJR31" s="85"/>
      <c r="AJS31" s="72"/>
      <c r="AJT31" s="90"/>
      <c r="AJU31" s="85"/>
      <c r="AJV31" s="72"/>
      <c r="AJW31" s="72"/>
      <c r="AJX31" s="82"/>
      <c r="AJY31" s="79"/>
      <c r="AJZ31" s="90"/>
      <c r="AKA31" s="85"/>
      <c r="AKB31" s="85"/>
      <c r="AKC31" s="89"/>
      <c r="AKD31" s="85"/>
      <c r="AKE31" s="72"/>
      <c r="AKF31" s="90"/>
      <c r="AKG31" s="85"/>
      <c r="AKH31" s="72"/>
      <c r="AKI31" s="90"/>
      <c r="AKJ31" s="85"/>
      <c r="AKK31" s="72"/>
      <c r="AKL31" s="72"/>
      <c r="AKM31" s="82"/>
      <c r="AKN31" s="79"/>
      <c r="AKO31" s="90"/>
      <c r="AKP31" s="85"/>
      <c r="AKQ31" s="85"/>
      <c r="AKR31" s="89"/>
      <c r="AKS31" s="85"/>
      <c r="AKT31" s="72"/>
      <c r="AKU31" s="90"/>
      <c r="AKV31" s="85"/>
      <c r="AKW31" s="72"/>
      <c r="AKX31" s="90"/>
      <c r="AKY31" s="85"/>
      <c r="AKZ31" s="72"/>
      <c r="ALA31" s="72"/>
      <c r="ALB31" s="82"/>
      <c r="ALC31" s="79"/>
      <c r="ALD31" s="90"/>
      <c r="ALE31" s="85"/>
      <c r="ALF31" s="85"/>
      <c r="ALG31" s="89"/>
      <c r="ALH31" s="85"/>
      <c r="ALI31" s="72"/>
      <c r="ALJ31" s="90"/>
      <c r="ALK31" s="85"/>
      <c r="ALL31" s="72"/>
      <c r="ALM31" s="90"/>
      <c r="ALN31" s="85"/>
      <c r="ALO31" s="72"/>
      <c r="ALP31" s="72"/>
      <c r="ALQ31" s="82"/>
      <c r="ALR31" s="79"/>
      <c r="ALS31" s="90"/>
      <c r="ALT31" s="85"/>
      <c r="ALU31" s="85"/>
      <c r="ALV31" s="89"/>
      <c r="ALW31" s="85"/>
      <c r="ALX31" s="72"/>
      <c r="ALY31" s="90"/>
      <c r="ALZ31" s="85"/>
      <c r="AMA31" s="72"/>
      <c r="AMB31" s="90"/>
      <c r="AMC31" s="85"/>
      <c r="AMD31" s="72"/>
      <c r="AME31" s="72"/>
      <c r="AMF31" s="82"/>
      <c r="AMG31" s="79"/>
      <c r="AMH31" s="90"/>
      <c r="AMI31" s="85"/>
      <c r="AMJ31" s="85"/>
      <c r="AMK31" s="89"/>
      <c r="AML31" s="85"/>
      <c r="AMM31" s="72"/>
      <c r="AMN31" s="90"/>
      <c r="AMO31" s="85"/>
      <c r="AMP31" s="72"/>
      <c r="AMQ31" s="90"/>
      <c r="AMR31" s="85"/>
      <c r="AMS31" s="72"/>
      <c r="AMT31" s="72"/>
      <c r="AMU31" s="82"/>
      <c r="AMV31" s="79"/>
      <c r="AMW31" s="90"/>
      <c r="AMX31" s="85"/>
      <c r="AMY31" s="85"/>
      <c r="AMZ31" s="89"/>
      <c r="ANA31" s="85"/>
      <c r="ANB31" s="72"/>
      <c r="ANC31" s="90"/>
      <c r="AND31" s="85"/>
      <c r="ANE31" s="72"/>
      <c r="ANF31" s="90"/>
      <c r="ANG31" s="85"/>
      <c r="ANH31" s="72"/>
      <c r="ANI31" s="72"/>
      <c r="ANJ31" s="82"/>
      <c r="ANK31" s="79"/>
      <c r="ANL31" s="90"/>
      <c r="ANM31" s="85"/>
      <c r="ANN31" s="85"/>
      <c r="ANO31" s="89"/>
      <c r="ANP31" s="85"/>
      <c r="ANQ31" s="72"/>
      <c r="ANR31" s="90"/>
      <c r="ANS31" s="85"/>
      <c r="ANT31" s="72"/>
      <c r="ANU31" s="90"/>
      <c r="ANV31" s="85"/>
      <c r="ANW31" s="72"/>
      <c r="ANX31" s="72"/>
      <c r="ANY31" s="82"/>
      <c r="ANZ31" s="79"/>
      <c r="AOA31" s="90"/>
      <c r="AOB31" s="85"/>
      <c r="AOC31" s="85"/>
      <c r="AOD31" s="89"/>
      <c r="AOE31" s="85"/>
      <c r="AOF31" s="72"/>
      <c r="AOG31" s="90"/>
      <c r="AOH31" s="85"/>
      <c r="AOI31" s="72"/>
      <c r="AOJ31" s="90"/>
      <c r="AOK31" s="85"/>
      <c r="AOL31" s="72"/>
      <c r="AOM31" s="72"/>
      <c r="AON31" s="82"/>
      <c r="AOO31" s="79"/>
      <c r="AOP31" s="90"/>
      <c r="AOQ31" s="85"/>
      <c r="AOR31" s="85"/>
      <c r="AOS31" s="89"/>
      <c r="AOT31" s="85"/>
      <c r="AOU31" s="72"/>
      <c r="AOV31" s="90"/>
      <c r="AOW31" s="85"/>
      <c r="AOX31" s="72"/>
      <c r="AOY31" s="90"/>
      <c r="AOZ31" s="85"/>
      <c r="APA31" s="72"/>
      <c r="APB31" s="72"/>
      <c r="APC31" s="82"/>
      <c r="APD31" s="79"/>
      <c r="APE31" s="90"/>
      <c r="APF31" s="85"/>
      <c r="APG31" s="85"/>
      <c r="APH31" s="89"/>
      <c r="API31" s="85"/>
      <c r="APJ31" s="72"/>
      <c r="APK31" s="90"/>
      <c r="APL31" s="85"/>
      <c r="APM31" s="72"/>
      <c r="APN31" s="90"/>
      <c r="APO31" s="85"/>
      <c r="APP31" s="72"/>
      <c r="APQ31" s="72"/>
      <c r="APR31" s="82"/>
      <c r="APS31" s="79"/>
      <c r="APT31" s="90"/>
      <c r="APU31" s="85"/>
      <c r="APV31" s="85"/>
      <c r="APW31" s="89"/>
      <c r="APX31" s="85"/>
      <c r="APY31" s="72"/>
      <c r="APZ31" s="90"/>
      <c r="AQA31" s="85"/>
      <c r="AQB31" s="72"/>
      <c r="AQC31" s="90"/>
      <c r="AQD31" s="85"/>
      <c r="AQE31" s="72"/>
      <c r="AQF31" s="72"/>
      <c r="AQG31" s="82"/>
      <c r="AQH31" s="79"/>
      <c r="AQI31" s="90"/>
      <c r="AQJ31" s="85"/>
      <c r="AQK31" s="85"/>
      <c r="AQL31" s="89"/>
      <c r="AQM31" s="85"/>
      <c r="AQN31" s="72"/>
      <c r="AQO31" s="90"/>
      <c r="AQP31" s="85"/>
      <c r="AQQ31" s="72"/>
      <c r="AQR31" s="90"/>
      <c r="AQS31" s="85"/>
      <c r="AQT31" s="72"/>
      <c r="AQU31" s="72"/>
      <c r="AQV31" s="82"/>
      <c r="AQW31" s="79"/>
      <c r="AQX31" s="90"/>
      <c r="AQY31" s="85"/>
      <c r="AQZ31" s="85"/>
      <c r="ARA31" s="89"/>
      <c r="ARB31" s="85"/>
      <c r="ARC31" s="72"/>
      <c r="ARD31" s="90"/>
      <c r="ARE31" s="85"/>
      <c r="ARF31" s="72"/>
      <c r="ARG31" s="90"/>
      <c r="ARH31" s="85"/>
      <c r="ARI31" s="72"/>
      <c r="ARJ31" s="72"/>
      <c r="ARK31" s="82"/>
      <c r="ARL31" s="79"/>
      <c r="ARM31" s="90"/>
      <c r="ARN31" s="85"/>
      <c r="ARO31" s="85"/>
      <c r="ARP31" s="89"/>
      <c r="ARQ31" s="85"/>
      <c r="ARR31" s="72"/>
      <c r="ARS31" s="90"/>
      <c r="ART31" s="85"/>
      <c r="ARU31" s="72"/>
      <c r="ARV31" s="90"/>
      <c r="ARW31" s="85"/>
      <c r="ARX31" s="72"/>
      <c r="ARY31" s="72"/>
      <c r="ARZ31" s="82"/>
      <c r="ASA31" s="79"/>
      <c r="ASB31" s="90"/>
      <c r="ASC31" s="85"/>
      <c r="ASD31" s="85"/>
      <c r="ASE31" s="89"/>
      <c r="ASF31" s="85"/>
      <c r="ASG31" s="72"/>
      <c r="ASH31" s="90"/>
      <c r="ASI31" s="85"/>
      <c r="ASJ31" s="72"/>
      <c r="ASK31" s="90"/>
      <c r="ASL31" s="85"/>
      <c r="ASM31" s="72"/>
      <c r="ASN31" s="72"/>
      <c r="ASO31" s="82"/>
      <c r="ASP31" s="79"/>
      <c r="ASQ31" s="90"/>
      <c r="ASR31" s="85"/>
      <c r="ASS31" s="85"/>
      <c r="AST31" s="89"/>
      <c r="ASU31" s="85"/>
      <c r="ASV31" s="72"/>
      <c r="ASW31" s="90"/>
      <c r="ASX31" s="85"/>
      <c r="ASY31" s="72"/>
      <c r="ASZ31" s="90"/>
      <c r="ATA31" s="85"/>
      <c r="ATB31" s="72"/>
      <c r="ATC31" s="72"/>
      <c r="ATD31" s="82"/>
      <c r="ATE31" s="79"/>
      <c r="ATF31" s="90"/>
      <c r="ATG31" s="85"/>
      <c r="ATH31" s="85"/>
      <c r="ATI31" s="89"/>
      <c r="ATJ31" s="85"/>
      <c r="ATK31" s="72"/>
      <c r="ATL31" s="90"/>
      <c r="ATM31" s="85"/>
      <c r="ATN31" s="72"/>
      <c r="ATO31" s="90"/>
      <c r="ATP31" s="85"/>
      <c r="ATQ31" s="72"/>
      <c r="ATR31" s="72"/>
      <c r="ATS31" s="82"/>
      <c r="ATT31" s="79"/>
      <c r="ATU31" s="90"/>
      <c r="ATV31" s="85"/>
      <c r="ATW31" s="85"/>
      <c r="ATX31" s="89"/>
      <c r="ATY31" s="85"/>
      <c r="ATZ31" s="72"/>
      <c r="AUA31" s="90"/>
      <c r="AUB31" s="85"/>
      <c r="AUC31" s="72"/>
      <c r="AUD31" s="90"/>
      <c r="AUE31" s="85"/>
      <c r="AUF31" s="72"/>
      <c r="AUG31" s="72"/>
      <c r="AUH31" s="82"/>
      <c r="AUI31" s="79"/>
      <c r="AUJ31" s="90"/>
      <c r="AUK31" s="85"/>
      <c r="AUL31" s="85"/>
      <c r="AUM31" s="89"/>
      <c r="AUN31" s="85"/>
      <c r="AUO31" s="72"/>
      <c r="AUP31" s="90"/>
      <c r="AUQ31" s="85"/>
      <c r="AUR31" s="72"/>
      <c r="AUS31" s="90"/>
      <c r="AUT31" s="85"/>
      <c r="AUU31" s="72"/>
      <c r="AUV31" s="72"/>
      <c r="AUW31" s="82"/>
      <c r="AUX31" s="79"/>
      <c r="AUY31" s="90"/>
      <c r="AUZ31" s="85"/>
      <c r="AVA31" s="85"/>
      <c r="AVB31" s="89"/>
      <c r="AVC31" s="85"/>
      <c r="AVD31" s="72"/>
      <c r="AVE31" s="90"/>
      <c r="AVF31" s="85"/>
      <c r="AVG31" s="72"/>
      <c r="AVH31" s="90"/>
      <c r="AVI31" s="85"/>
      <c r="AVJ31" s="72"/>
      <c r="AVK31" s="72"/>
      <c r="AVL31" s="82"/>
      <c r="AVM31" s="79"/>
      <c r="AVN31" s="90"/>
      <c r="AVO31" s="85"/>
      <c r="AVP31" s="85"/>
      <c r="AVQ31" s="89"/>
      <c r="AVR31" s="85"/>
      <c r="AVS31" s="72"/>
      <c r="AVT31" s="90"/>
      <c r="AVU31" s="85"/>
      <c r="AVV31" s="72"/>
      <c r="AVW31" s="90"/>
      <c r="AVX31" s="85"/>
      <c r="AVY31" s="72"/>
      <c r="AVZ31" s="72"/>
      <c r="AWA31" s="82"/>
      <c r="AWB31" s="79"/>
      <c r="AWC31" s="90"/>
      <c r="AWD31" s="85"/>
      <c r="AWE31" s="85"/>
      <c r="AWF31" s="89"/>
      <c r="AWG31" s="85"/>
      <c r="AWH31" s="72"/>
      <c r="AWI31" s="90"/>
      <c r="AWJ31" s="85"/>
      <c r="AWK31" s="72"/>
      <c r="AWL31" s="90"/>
      <c r="AWM31" s="85"/>
      <c r="AWN31" s="72"/>
      <c r="AWO31" s="72"/>
      <c r="AWP31" s="82"/>
      <c r="AWQ31" s="79"/>
      <c r="AWR31" s="90"/>
      <c r="AWS31" s="85"/>
      <c r="AWT31" s="85"/>
      <c r="AWU31" s="89"/>
      <c r="AWV31" s="85"/>
      <c r="AWW31" s="72"/>
      <c r="AWX31" s="90"/>
      <c r="AWY31" s="85"/>
      <c r="AWZ31" s="72"/>
      <c r="AXA31" s="90"/>
      <c r="AXB31" s="85"/>
      <c r="AXC31" s="72"/>
      <c r="AXD31" s="72"/>
      <c r="AXE31" s="82"/>
      <c r="AXF31" s="79"/>
      <c r="AXG31" s="90"/>
      <c r="AXH31" s="85"/>
      <c r="AXI31" s="85"/>
      <c r="AXJ31" s="89"/>
      <c r="AXK31" s="85"/>
      <c r="AXL31" s="72"/>
      <c r="AXM31" s="90"/>
      <c r="AXN31" s="85"/>
      <c r="AXO31" s="72"/>
      <c r="AXP31" s="90"/>
      <c r="AXQ31" s="85"/>
      <c r="AXR31" s="72"/>
      <c r="AXS31" s="72"/>
      <c r="AXT31" s="82"/>
      <c r="AXU31" s="79"/>
      <c r="AXV31" s="90"/>
      <c r="AXW31" s="85"/>
      <c r="AXX31" s="85"/>
      <c r="AXY31" s="89"/>
      <c r="AXZ31" s="85"/>
      <c r="AYA31" s="72"/>
      <c r="AYB31" s="90"/>
      <c r="AYC31" s="85"/>
      <c r="AYD31" s="72"/>
      <c r="AYE31" s="90"/>
      <c r="AYF31" s="85"/>
      <c r="AYG31" s="72"/>
      <c r="AYH31" s="72"/>
      <c r="AYI31" s="82"/>
      <c r="AYJ31" s="79"/>
      <c r="AYK31" s="90"/>
      <c r="AYL31" s="85"/>
      <c r="AYM31" s="85"/>
      <c r="AYN31" s="89"/>
      <c r="AYO31" s="85"/>
      <c r="AYP31" s="72"/>
      <c r="AYQ31" s="90"/>
      <c r="AYR31" s="85"/>
      <c r="AYS31" s="72"/>
      <c r="AYT31" s="90"/>
      <c r="AYU31" s="85"/>
      <c r="AYV31" s="72"/>
      <c r="AYW31" s="72"/>
      <c r="AYX31" s="82"/>
      <c r="AYY31" s="79"/>
      <c r="AYZ31" s="90"/>
      <c r="AZA31" s="85"/>
      <c r="AZB31" s="85"/>
      <c r="AZC31" s="89"/>
      <c r="AZD31" s="85"/>
      <c r="AZE31" s="72"/>
      <c r="AZF31" s="90"/>
      <c r="AZG31" s="85"/>
      <c r="AZH31" s="72"/>
      <c r="AZI31" s="90"/>
      <c r="AZJ31" s="85"/>
      <c r="AZK31" s="72"/>
      <c r="AZL31" s="72"/>
      <c r="AZM31" s="82"/>
      <c r="AZN31" s="79"/>
      <c r="AZO31" s="90"/>
      <c r="AZP31" s="85"/>
      <c r="AZQ31" s="85"/>
      <c r="AZR31" s="89"/>
      <c r="AZS31" s="85"/>
      <c r="AZT31" s="72"/>
      <c r="AZU31" s="90"/>
      <c r="AZV31" s="85"/>
      <c r="AZW31" s="72"/>
      <c r="AZX31" s="90"/>
      <c r="AZY31" s="85"/>
      <c r="AZZ31" s="72"/>
      <c r="BAA31" s="72"/>
      <c r="BAB31" s="82"/>
      <c r="BAC31" s="79"/>
      <c r="BAD31" s="90"/>
      <c r="BAE31" s="85"/>
      <c r="BAF31" s="85"/>
      <c r="BAG31" s="89"/>
      <c r="BAH31" s="85"/>
      <c r="BAI31" s="72"/>
      <c r="BAJ31" s="90"/>
      <c r="BAK31" s="85"/>
      <c r="BAL31" s="72"/>
      <c r="BAM31" s="90"/>
      <c r="BAN31" s="85"/>
      <c r="BAO31" s="72"/>
      <c r="BAP31" s="72"/>
      <c r="BAQ31" s="82"/>
      <c r="BAR31" s="79"/>
      <c r="BAS31" s="90"/>
      <c r="BAT31" s="85"/>
      <c r="BAU31" s="85"/>
      <c r="BAV31" s="89"/>
      <c r="BAW31" s="85"/>
      <c r="BAX31" s="72"/>
      <c r="BAY31" s="90"/>
      <c r="BAZ31" s="85"/>
      <c r="BBA31" s="72"/>
      <c r="BBB31" s="90"/>
      <c r="BBC31" s="85"/>
      <c r="BBD31" s="72"/>
      <c r="BBE31" s="72"/>
      <c r="BBF31" s="82"/>
      <c r="BBG31" s="79"/>
      <c r="BBH31" s="90"/>
      <c r="BBI31" s="85"/>
      <c r="BBJ31" s="85"/>
      <c r="BBK31" s="89"/>
      <c r="BBL31" s="85"/>
      <c r="BBM31" s="72"/>
      <c r="BBN31" s="90"/>
      <c r="BBO31" s="85"/>
      <c r="BBP31" s="72"/>
      <c r="BBQ31" s="90"/>
      <c r="BBR31" s="85"/>
      <c r="BBS31" s="72"/>
      <c r="BBT31" s="72"/>
      <c r="BBU31" s="82"/>
      <c r="BBV31" s="79"/>
      <c r="BBW31" s="90"/>
      <c r="BBX31" s="85"/>
      <c r="BBY31" s="85"/>
      <c r="BBZ31" s="89"/>
      <c r="BCA31" s="85"/>
      <c r="BCB31" s="72"/>
      <c r="BCC31" s="90"/>
      <c r="BCD31" s="85"/>
      <c r="BCE31" s="72"/>
      <c r="BCF31" s="90"/>
      <c r="BCG31" s="85"/>
      <c r="BCH31" s="72"/>
      <c r="BCI31" s="72"/>
      <c r="BCJ31" s="82"/>
      <c r="BCK31" s="79"/>
      <c r="BCL31" s="90"/>
      <c r="BCM31" s="85"/>
      <c r="BCN31" s="85"/>
      <c r="BCO31" s="89"/>
      <c r="BCP31" s="85"/>
      <c r="BCQ31" s="72"/>
      <c r="BCR31" s="90"/>
      <c r="BCS31" s="85"/>
      <c r="BCT31" s="72"/>
      <c r="BCU31" s="90"/>
      <c r="BCV31" s="85"/>
      <c r="BCW31" s="72"/>
      <c r="BCX31" s="72"/>
      <c r="BCY31" s="82"/>
      <c r="BCZ31" s="79"/>
      <c r="BDA31" s="90"/>
      <c r="BDB31" s="85"/>
      <c r="BDC31" s="85"/>
      <c r="BDD31" s="89"/>
      <c r="BDE31" s="85"/>
      <c r="BDF31" s="72"/>
      <c r="BDG31" s="90"/>
      <c r="BDH31" s="85"/>
      <c r="BDI31" s="72"/>
      <c r="BDJ31" s="90"/>
      <c r="BDK31" s="85"/>
      <c r="BDL31" s="72"/>
      <c r="BDM31" s="72"/>
      <c r="BDN31" s="82"/>
      <c r="BDO31" s="79"/>
      <c r="BDP31" s="90"/>
      <c r="BDQ31" s="85"/>
      <c r="BDR31" s="85"/>
      <c r="BDS31" s="89"/>
      <c r="BDT31" s="85"/>
      <c r="BDU31" s="72"/>
      <c r="BDV31" s="90"/>
      <c r="BDW31" s="85"/>
      <c r="BDX31" s="72"/>
      <c r="BDY31" s="90"/>
      <c r="BDZ31" s="85"/>
      <c r="BEA31" s="72"/>
      <c r="BEB31" s="72"/>
      <c r="BEC31" s="82"/>
      <c r="BED31" s="79"/>
      <c r="BEE31" s="90"/>
      <c r="BEF31" s="85"/>
      <c r="BEG31" s="85"/>
      <c r="BEH31" s="89"/>
      <c r="BEI31" s="85"/>
      <c r="BEJ31" s="72"/>
      <c r="BEK31" s="90"/>
      <c r="BEL31" s="85"/>
      <c r="BEM31" s="72"/>
      <c r="BEN31" s="90"/>
      <c r="BEO31" s="85"/>
      <c r="BEP31" s="72"/>
      <c r="BEQ31" s="72"/>
      <c r="BER31" s="82"/>
      <c r="BES31" s="79"/>
      <c r="BET31" s="90"/>
      <c r="BEU31" s="85"/>
      <c r="BEV31" s="85"/>
      <c r="BEW31" s="89"/>
      <c r="BEX31" s="85"/>
      <c r="BEY31" s="72"/>
      <c r="BEZ31" s="90"/>
      <c r="BFA31" s="85"/>
      <c r="BFB31" s="72"/>
      <c r="BFC31" s="90"/>
      <c r="BFD31" s="85"/>
      <c r="BFE31" s="72"/>
      <c r="BFF31" s="72"/>
      <c r="BFG31" s="82"/>
      <c r="BFH31" s="79"/>
      <c r="BFI31" s="90"/>
      <c r="BFJ31" s="85"/>
      <c r="BFK31" s="85"/>
      <c r="BFL31" s="89"/>
      <c r="BFM31" s="85"/>
      <c r="BFN31" s="72"/>
      <c r="BFO31" s="90"/>
      <c r="BFP31" s="85"/>
      <c r="BFQ31" s="72"/>
      <c r="BFR31" s="90"/>
      <c r="BFS31" s="85"/>
      <c r="BFT31" s="72"/>
      <c r="BFU31" s="72"/>
      <c r="BFV31" s="82"/>
      <c r="BFW31" s="79"/>
      <c r="BFX31" s="90"/>
      <c r="BFY31" s="85"/>
      <c r="BFZ31" s="85"/>
      <c r="BGA31" s="89"/>
      <c r="BGB31" s="85"/>
      <c r="BGC31" s="72"/>
      <c r="BGD31" s="90"/>
      <c r="BGE31" s="85"/>
      <c r="BGF31" s="72"/>
      <c r="BGG31" s="90"/>
      <c r="BGH31" s="85"/>
      <c r="BGI31" s="72"/>
      <c r="BGJ31" s="72"/>
      <c r="BGK31" s="82"/>
      <c r="BGL31" s="79"/>
      <c r="BGM31" s="90"/>
      <c r="BGN31" s="85"/>
      <c r="BGO31" s="85"/>
      <c r="BGP31" s="89"/>
      <c r="BGQ31" s="85"/>
      <c r="BGR31" s="72"/>
      <c r="BGS31" s="90"/>
      <c r="BGT31" s="85"/>
      <c r="BGU31" s="72"/>
      <c r="BGV31" s="90"/>
      <c r="BGW31" s="85"/>
      <c r="BGX31" s="72"/>
      <c r="BGY31" s="72"/>
      <c r="BGZ31" s="82"/>
      <c r="BHA31" s="79"/>
      <c r="BHB31" s="90"/>
      <c r="BHC31" s="85"/>
      <c r="BHD31" s="85"/>
      <c r="BHE31" s="89"/>
      <c r="BHF31" s="85"/>
      <c r="BHG31" s="72"/>
      <c r="BHH31" s="90"/>
      <c r="BHI31" s="85"/>
      <c r="BHJ31" s="72"/>
      <c r="BHK31" s="90"/>
      <c r="BHL31" s="85"/>
      <c r="BHM31" s="72"/>
      <c r="BHN31" s="72"/>
      <c r="BHO31" s="82"/>
      <c r="BHP31" s="79"/>
      <c r="BHQ31" s="90"/>
      <c r="BHR31" s="85"/>
      <c r="BHS31" s="85"/>
      <c r="BHT31" s="89"/>
      <c r="BHU31" s="85"/>
      <c r="BHV31" s="72"/>
      <c r="BHW31" s="90"/>
      <c r="BHX31" s="85"/>
      <c r="BHY31" s="72"/>
      <c r="BHZ31" s="90"/>
      <c r="BIA31" s="85"/>
      <c r="BIB31" s="72"/>
      <c r="BIC31" s="72"/>
      <c r="BID31" s="82"/>
      <c r="BIE31" s="79"/>
      <c r="BIF31" s="90"/>
      <c r="BIG31" s="85"/>
      <c r="BIH31" s="85"/>
      <c r="BII31" s="89"/>
      <c r="BIJ31" s="85"/>
      <c r="BIK31" s="72"/>
      <c r="BIL31" s="90"/>
      <c r="BIM31" s="85"/>
      <c r="BIN31" s="72"/>
      <c r="BIO31" s="90"/>
      <c r="BIP31" s="85"/>
      <c r="BIQ31" s="72"/>
      <c r="BIR31" s="72"/>
      <c r="BIS31" s="82"/>
      <c r="BIT31" s="79"/>
      <c r="BIU31" s="90"/>
      <c r="BIV31" s="85"/>
      <c r="BIW31" s="85"/>
      <c r="BIX31" s="89"/>
      <c r="BIY31" s="85"/>
      <c r="BIZ31" s="72"/>
      <c r="BJA31" s="90"/>
      <c r="BJB31" s="85"/>
      <c r="BJC31" s="72"/>
      <c r="BJD31" s="90"/>
      <c r="BJE31" s="85"/>
      <c r="BJF31" s="72"/>
      <c r="BJG31" s="72"/>
      <c r="BJH31" s="82"/>
      <c r="BJI31" s="79"/>
      <c r="BJJ31" s="90"/>
      <c r="BJK31" s="85"/>
      <c r="BJL31" s="85"/>
      <c r="BJM31" s="89"/>
      <c r="BJN31" s="85"/>
      <c r="BJO31" s="72"/>
      <c r="BJP31" s="90"/>
      <c r="BJQ31" s="85"/>
      <c r="BJR31" s="72"/>
      <c r="BJS31" s="90"/>
      <c r="BJT31" s="85"/>
      <c r="BJU31" s="72"/>
      <c r="BJV31" s="72"/>
      <c r="BJW31" s="82"/>
      <c r="BJX31" s="79"/>
      <c r="BJY31" s="90"/>
      <c r="BJZ31" s="85"/>
      <c r="BKA31" s="85"/>
      <c r="BKB31" s="89"/>
      <c r="BKC31" s="85"/>
      <c r="BKD31" s="72"/>
      <c r="BKE31" s="90"/>
      <c r="BKF31" s="85"/>
      <c r="BKG31" s="72"/>
      <c r="BKH31" s="90"/>
      <c r="BKI31" s="85"/>
      <c r="BKJ31" s="72"/>
      <c r="BKK31" s="72"/>
      <c r="BKL31" s="82"/>
      <c r="BKM31" s="79"/>
      <c r="BKN31" s="90"/>
      <c r="BKO31" s="85"/>
      <c r="BKP31" s="85"/>
      <c r="BKQ31" s="89"/>
      <c r="BKR31" s="85"/>
      <c r="BKS31" s="72"/>
      <c r="BKT31" s="90"/>
      <c r="BKU31" s="85"/>
      <c r="BKV31" s="72"/>
      <c r="BKW31" s="90"/>
      <c r="BKX31" s="85"/>
      <c r="BKY31" s="72"/>
      <c r="BKZ31" s="72"/>
      <c r="BLA31" s="82"/>
      <c r="BLB31" s="79"/>
      <c r="BLC31" s="90"/>
      <c r="BLD31" s="85"/>
      <c r="BLE31" s="85"/>
      <c r="BLF31" s="89"/>
      <c r="BLG31" s="85"/>
      <c r="BLH31" s="72"/>
      <c r="BLI31" s="90"/>
      <c r="BLJ31" s="85"/>
      <c r="BLK31" s="72"/>
      <c r="BLL31" s="90"/>
      <c r="BLM31" s="85"/>
      <c r="BLN31" s="72"/>
      <c r="BLO31" s="72"/>
      <c r="BLP31" s="82"/>
      <c r="BLQ31" s="79"/>
      <c r="BLR31" s="90"/>
      <c r="BLS31" s="85"/>
      <c r="BLT31" s="85"/>
      <c r="BLU31" s="89"/>
      <c r="BLV31" s="85"/>
      <c r="BLW31" s="72"/>
      <c r="BLX31" s="90"/>
      <c r="BLY31" s="85"/>
      <c r="BLZ31" s="72"/>
      <c r="BMA31" s="90"/>
      <c r="BMB31" s="85"/>
      <c r="BMC31" s="72"/>
      <c r="BMD31" s="72"/>
      <c r="BME31" s="82"/>
      <c r="BMF31" s="79"/>
      <c r="BMG31" s="90"/>
      <c r="BMH31" s="85"/>
      <c r="BMI31" s="85"/>
      <c r="BMJ31" s="89"/>
      <c r="BMK31" s="85"/>
      <c r="BML31" s="72"/>
      <c r="BMM31" s="90"/>
      <c r="BMN31" s="85"/>
      <c r="BMO31" s="72"/>
      <c r="BMP31" s="90"/>
      <c r="BMQ31" s="85"/>
      <c r="BMR31" s="72"/>
      <c r="BMS31" s="72"/>
      <c r="BMT31" s="82"/>
      <c r="BMU31" s="79"/>
      <c r="BMV31" s="90"/>
      <c r="BMW31" s="85"/>
      <c r="BMX31" s="85"/>
      <c r="BMY31" s="89"/>
      <c r="BMZ31" s="85"/>
      <c r="BNA31" s="72"/>
      <c r="BNB31" s="90"/>
      <c r="BNC31" s="85"/>
      <c r="BND31" s="72"/>
      <c r="BNE31" s="90"/>
      <c r="BNF31" s="85"/>
      <c r="BNG31" s="72"/>
      <c r="BNH31" s="72"/>
      <c r="BNI31" s="82"/>
      <c r="BNJ31" s="79"/>
      <c r="BNK31" s="90"/>
      <c r="BNL31" s="85"/>
      <c r="BNM31" s="85"/>
      <c r="BNN31" s="89"/>
      <c r="BNO31" s="85"/>
      <c r="BNP31" s="72"/>
      <c r="BNQ31" s="90"/>
      <c r="BNR31" s="85"/>
      <c r="BNS31" s="72"/>
      <c r="BNT31" s="90"/>
      <c r="BNU31" s="85"/>
      <c r="BNV31" s="72"/>
      <c r="BNW31" s="72"/>
      <c r="BNX31" s="82"/>
      <c r="BNY31" s="79"/>
      <c r="BNZ31" s="90"/>
      <c r="BOA31" s="85"/>
      <c r="BOB31" s="85"/>
      <c r="BOC31" s="89"/>
      <c r="BOD31" s="85"/>
      <c r="BOE31" s="72"/>
      <c r="BOF31" s="90"/>
      <c r="BOG31" s="85"/>
      <c r="BOH31" s="72"/>
      <c r="BOI31" s="90"/>
      <c r="BOJ31" s="85"/>
      <c r="BOK31" s="72"/>
      <c r="BOL31" s="72"/>
      <c r="BOM31" s="82"/>
      <c r="BON31" s="79"/>
      <c r="BOO31" s="90"/>
      <c r="BOP31" s="85"/>
      <c r="BOQ31" s="85"/>
      <c r="BOR31" s="89"/>
      <c r="BOS31" s="85"/>
      <c r="BOT31" s="72"/>
      <c r="BOU31" s="90"/>
      <c r="BOV31" s="85"/>
      <c r="BOW31" s="72"/>
      <c r="BOX31" s="90"/>
      <c r="BOY31" s="85"/>
      <c r="BOZ31" s="72"/>
      <c r="BPA31" s="72"/>
      <c r="BPB31" s="82"/>
      <c r="BPC31" s="79"/>
      <c r="BPD31" s="90"/>
      <c r="BPE31" s="85"/>
      <c r="BPF31" s="85"/>
      <c r="BPG31" s="89"/>
      <c r="BPH31" s="85"/>
      <c r="BPI31" s="72"/>
      <c r="BPJ31" s="90"/>
      <c r="BPK31" s="85"/>
      <c r="BPL31" s="72"/>
      <c r="BPM31" s="90"/>
      <c r="BPN31" s="85"/>
      <c r="BPO31" s="72"/>
      <c r="BPP31" s="72"/>
      <c r="BPQ31" s="82"/>
      <c r="BPR31" s="79"/>
      <c r="BPS31" s="90"/>
      <c r="BPT31" s="85"/>
      <c r="BPU31" s="85"/>
      <c r="BPV31" s="89"/>
      <c r="BPW31" s="85"/>
      <c r="BPX31" s="72"/>
      <c r="BPY31" s="90"/>
      <c r="BPZ31" s="85"/>
      <c r="BQA31" s="72"/>
      <c r="BQB31" s="90"/>
      <c r="BQC31" s="85"/>
      <c r="BQD31" s="72"/>
      <c r="BQE31" s="72"/>
      <c r="BQF31" s="82"/>
      <c r="BQG31" s="79"/>
      <c r="BQH31" s="90"/>
      <c r="BQI31" s="85"/>
      <c r="BQJ31" s="85"/>
      <c r="BQK31" s="89"/>
      <c r="BQL31" s="85"/>
      <c r="BQM31" s="72"/>
      <c r="BQN31" s="90"/>
      <c r="BQO31" s="85"/>
      <c r="BQP31" s="72"/>
      <c r="BQQ31" s="90"/>
      <c r="BQR31" s="85"/>
      <c r="BQS31" s="72"/>
      <c r="BQT31" s="72"/>
      <c r="BQU31" s="82"/>
      <c r="BQV31" s="79"/>
      <c r="BQW31" s="90"/>
      <c r="BQX31" s="85"/>
      <c r="BQY31" s="85"/>
      <c r="BQZ31" s="89"/>
      <c r="BRA31" s="85"/>
      <c r="BRB31" s="72"/>
      <c r="BRC31" s="90"/>
      <c r="BRD31" s="85"/>
      <c r="BRE31" s="72"/>
      <c r="BRF31" s="90"/>
      <c r="BRG31" s="85"/>
      <c r="BRH31" s="72"/>
      <c r="BRI31" s="72"/>
      <c r="BRJ31" s="82"/>
      <c r="BRK31" s="79"/>
      <c r="BRL31" s="90"/>
      <c r="BRM31" s="85"/>
      <c r="BRN31" s="85"/>
      <c r="BRO31" s="89"/>
      <c r="BRP31" s="85"/>
      <c r="BRQ31" s="72"/>
      <c r="BRR31" s="90"/>
      <c r="BRS31" s="85"/>
      <c r="BRT31" s="72"/>
      <c r="BRU31" s="90"/>
      <c r="BRV31" s="85"/>
      <c r="BRW31" s="72"/>
      <c r="BRX31" s="72"/>
      <c r="BRY31" s="82"/>
      <c r="BRZ31" s="79"/>
      <c r="BSA31" s="90"/>
      <c r="BSB31" s="85"/>
      <c r="BSC31" s="85"/>
      <c r="BSD31" s="89"/>
      <c r="BSE31" s="85"/>
      <c r="BSF31" s="72"/>
      <c r="BSG31" s="90"/>
      <c r="BSH31" s="85"/>
      <c r="BSI31" s="72"/>
      <c r="BSJ31" s="90"/>
      <c r="BSK31" s="85"/>
      <c r="BSL31" s="72"/>
      <c r="BSM31" s="72"/>
      <c r="BSN31" s="82"/>
      <c r="BSO31" s="79"/>
      <c r="BSP31" s="90"/>
      <c r="BSQ31" s="85"/>
      <c r="BSR31" s="85"/>
      <c r="BSS31" s="89"/>
      <c r="BST31" s="85"/>
      <c r="BSU31" s="72"/>
      <c r="BSV31" s="90"/>
      <c r="BSW31" s="85"/>
      <c r="BSX31" s="72"/>
      <c r="BSY31" s="90"/>
      <c r="BSZ31" s="85"/>
      <c r="BTA31" s="72"/>
      <c r="BTB31" s="72"/>
      <c r="BTC31" s="82"/>
      <c r="BTD31" s="79"/>
      <c r="BTE31" s="90"/>
      <c r="BTF31" s="85"/>
      <c r="BTG31" s="85"/>
      <c r="BTH31" s="89"/>
      <c r="BTI31" s="85"/>
      <c r="BTJ31" s="72"/>
      <c r="BTK31" s="90"/>
      <c r="BTL31" s="85"/>
      <c r="BTM31" s="72"/>
      <c r="BTN31" s="90"/>
      <c r="BTO31" s="85"/>
      <c r="BTP31" s="72"/>
      <c r="BTQ31" s="72"/>
      <c r="BTR31" s="82"/>
      <c r="BTS31" s="79"/>
      <c r="BTT31" s="90"/>
      <c r="BTU31" s="85"/>
      <c r="BTV31" s="85"/>
      <c r="BTW31" s="89"/>
      <c r="BTX31" s="85"/>
      <c r="BTY31" s="72"/>
      <c r="BTZ31" s="90"/>
      <c r="BUA31" s="85"/>
      <c r="BUB31" s="72"/>
      <c r="BUC31" s="90"/>
      <c r="BUD31" s="85"/>
      <c r="BUE31" s="72"/>
      <c r="BUF31" s="72"/>
      <c r="BUG31" s="82"/>
      <c r="BUH31" s="79"/>
      <c r="BUI31" s="90"/>
      <c r="BUJ31" s="85"/>
      <c r="BUK31" s="85"/>
      <c r="BUL31" s="89"/>
      <c r="BUM31" s="85"/>
      <c r="BUN31" s="72"/>
      <c r="BUO31" s="90"/>
      <c r="BUP31" s="85"/>
      <c r="BUQ31" s="72"/>
      <c r="BUR31" s="90"/>
      <c r="BUS31" s="85"/>
      <c r="BUT31" s="72"/>
      <c r="BUU31" s="72"/>
      <c r="BUV31" s="82"/>
      <c r="BUW31" s="79"/>
      <c r="BUX31" s="90"/>
      <c r="BUY31" s="85"/>
      <c r="BUZ31" s="85"/>
      <c r="BVA31" s="89"/>
      <c r="BVB31" s="85"/>
      <c r="BVC31" s="72"/>
      <c r="BVD31" s="90"/>
      <c r="BVE31" s="85"/>
      <c r="BVF31" s="72"/>
      <c r="BVG31" s="90"/>
      <c r="BVH31" s="85"/>
      <c r="BVI31" s="72"/>
      <c r="BVJ31" s="72"/>
      <c r="BVK31" s="82"/>
      <c r="BVL31" s="79"/>
      <c r="BVM31" s="90"/>
      <c r="BVN31" s="85"/>
      <c r="BVO31" s="85"/>
      <c r="BVP31" s="89"/>
      <c r="BVQ31" s="85"/>
      <c r="BVR31" s="72"/>
      <c r="BVS31" s="90"/>
      <c r="BVT31" s="85"/>
      <c r="BVU31" s="72"/>
      <c r="BVV31" s="90"/>
      <c r="BVW31" s="85"/>
      <c r="BVX31" s="72"/>
      <c r="BVY31" s="72"/>
      <c r="BVZ31" s="82"/>
      <c r="BWA31" s="79"/>
      <c r="BWB31" s="90"/>
      <c r="BWC31" s="85"/>
      <c r="BWD31" s="85"/>
      <c r="BWE31" s="89"/>
      <c r="BWF31" s="85"/>
      <c r="BWG31" s="72"/>
      <c r="BWH31" s="90"/>
      <c r="BWI31" s="85"/>
      <c r="BWJ31" s="72"/>
      <c r="BWK31" s="90"/>
      <c r="BWL31" s="85"/>
      <c r="BWM31" s="72"/>
      <c r="BWN31" s="72"/>
      <c r="BWO31" s="82"/>
      <c r="BWP31" s="79"/>
      <c r="BWQ31" s="90"/>
      <c r="BWR31" s="85"/>
      <c r="BWS31" s="85"/>
      <c r="BWT31" s="89"/>
      <c r="BWU31" s="85"/>
      <c r="BWV31" s="72"/>
      <c r="BWW31" s="90"/>
      <c r="BWX31" s="85"/>
      <c r="BWY31" s="72"/>
      <c r="BWZ31" s="90"/>
      <c r="BXA31" s="85"/>
      <c r="BXB31" s="72"/>
      <c r="BXC31" s="72"/>
      <c r="BXD31" s="82"/>
      <c r="BXE31" s="79"/>
      <c r="BXF31" s="90"/>
      <c r="BXG31" s="85"/>
      <c r="BXH31" s="85"/>
      <c r="BXI31" s="89"/>
      <c r="BXJ31" s="85"/>
      <c r="BXK31" s="72"/>
      <c r="BXL31" s="90"/>
      <c r="BXM31" s="85"/>
      <c r="BXN31" s="72"/>
      <c r="BXO31" s="90"/>
      <c r="BXP31" s="85"/>
      <c r="BXQ31" s="72"/>
      <c r="BXR31" s="72"/>
      <c r="BXS31" s="82"/>
      <c r="BXT31" s="79"/>
      <c r="BXU31" s="90"/>
      <c r="BXV31" s="85"/>
      <c r="BXW31" s="85"/>
      <c r="BXX31" s="89"/>
      <c r="BXY31" s="85"/>
      <c r="BXZ31" s="72"/>
      <c r="BYA31" s="90"/>
      <c r="BYB31" s="85"/>
      <c r="BYC31" s="72"/>
      <c r="BYD31" s="90"/>
      <c r="BYE31" s="85"/>
      <c r="BYF31" s="72"/>
      <c r="BYG31" s="72"/>
      <c r="BYH31" s="82"/>
      <c r="BYI31" s="79"/>
      <c r="BYJ31" s="90"/>
      <c r="BYK31" s="85"/>
      <c r="BYL31" s="85"/>
      <c r="BYM31" s="89"/>
      <c r="BYN31" s="85"/>
      <c r="BYO31" s="72"/>
      <c r="BYP31" s="90"/>
      <c r="BYQ31" s="85"/>
      <c r="BYR31" s="72"/>
      <c r="BYS31" s="90"/>
      <c r="BYT31" s="85"/>
      <c r="BYU31" s="72"/>
      <c r="BYV31" s="72"/>
      <c r="BYW31" s="82"/>
      <c r="BYX31" s="79"/>
      <c r="BYY31" s="90"/>
      <c r="BYZ31" s="85"/>
      <c r="BZA31" s="85"/>
      <c r="BZB31" s="89"/>
      <c r="BZC31" s="85"/>
      <c r="BZD31" s="72"/>
      <c r="BZE31" s="90"/>
      <c r="BZF31" s="85"/>
      <c r="BZG31" s="72"/>
      <c r="BZH31" s="90"/>
      <c r="BZI31" s="85"/>
      <c r="BZJ31" s="72"/>
      <c r="BZK31" s="72"/>
      <c r="BZL31" s="82"/>
      <c r="BZM31" s="79"/>
      <c r="BZN31" s="90"/>
      <c r="BZO31" s="85"/>
      <c r="BZP31" s="85"/>
      <c r="BZQ31" s="89"/>
      <c r="BZR31" s="85"/>
      <c r="BZS31" s="72"/>
      <c r="BZT31" s="90"/>
      <c r="BZU31" s="85"/>
      <c r="BZV31" s="72"/>
      <c r="BZW31" s="90"/>
      <c r="BZX31" s="85"/>
      <c r="BZY31" s="72"/>
      <c r="BZZ31" s="72"/>
      <c r="CAA31" s="82"/>
      <c r="CAB31" s="79"/>
      <c r="CAC31" s="90"/>
      <c r="CAD31" s="85"/>
      <c r="CAE31" s="85"/>
      <c r="CAF31" s="89"/>
      <c r="CAG31" s="85"/>
      <c r="CAH31" s="72"/>
      <c r="CAI31" s="90"/>
      <c r="CAJ31" s="85"/>
      <c r="CAK31" s="72"/>
      <c r="CAL31" s="90"/>
      <c r="CAM31" s="85"/>
      <c r="CAN31" s="72"/>
      <c r="CAO31" s="72"/>
      <c r="CAP31" s="82"/>
      <c r="CAQ31" s="79"/>
      <c r="CAR31" s="90"/>
      <c r="CAS31" s="85"/>
      <c r="CAT31" s="85"/>
      <c r="CAU31" s="89"/>
      <c r="CAV31" s="85"/>
      <c r="CAW31" s="72"/>
      <c r="CAX31" s="90"/>
      <c r="CAY31" s="85"/>
      <c r="CAZ31" s="72"/>
      <c r="CBA31" s="90"/>
      <c r="CBB31" s="85"/>
      <c r="CBC31" s="72"/>
      <c r="CBD31" s="72"/>
      <c r="CBE31" s="82"/>
      <c r="CBF31" s="79"/>
      <c r="CBG31" s="90"/>
      <c r="CBH31" s="85"/>
      <c r="CBI31" s="85"/>
      <c r="CBJ31" s="89"/>
      <c r="CBK31" s="85"/>
      <c r="CBL31" s="72"/>
      <c r="CBM31" s="90"/>
      <c r="CBN31" s="85"/>
      <c r="CBO31" s="72"/>
      <c r="CBP31" s="90"/>
      <c r="CBQ31" s="85"/>
      <c r="CBR31" s="72"/>
      <c r="CBS31" s="72"/>
      <c r="CBT31" s="82"/>
      <c r="CBU31" s="79"/>
      <c r="CBV31" s="90"/>
      <c r="CBW31" s="85"/>
      <c r="CBX31" s="85"/>
      <c r="CBY31" s="89"/>
      <c r="CBZ31" s="85"/>
      <c r="CCA31" s="72"/>
      <c r="CCB31" s="90"/>
      <c r="CCC31" s="85"/>
      <c r="CCD31" s="72"/>
      <c r="CCE31" s="90"/>
      <c r="CCF31" s="85"/>
      <c r="CCG31" s="72"/>
      <c r="CCH31" s="72"/>
      <c r="CCI31" s="82"/>
      <c r="CCJ31" s="79"/>
      <c r="CCK31" s="90"/>
      <c r="CCL31" s="85"/>
      <c r="CCM31" s="85"/>
      <c r="CCN31" s="89"/>
      <c r="CCO31" s="85"/>
      <c r="CCP31" s="72"/>
      <c r="CCQ31" s="90"/>
      <c r="CCR31" s="85"/>
      <c r="CCS31" s="72"/>
      <c r="CCT31" s="90"/>
      <c r="CCU31" s="85"/>
      <c r="CCV31" s="72"/>
      <c r="CCW31" s="72"/>
      <c r="CCX31" s="82"/>
      <c r="CCY31" s="79"/>
      <c r="CCZ31" s="90"/>
      <c r="CDA31" s="85"/>
      <c r="CDB31" s="85"/>
      <c r="CDC31" s="89"/>
      <c r="CDD31" s="85"/>
      <c r="CDE31" s="72"/>
      <c r="CDF31" s="90"/>
      <c r="CDG31" s="85"/>
      <c r="CDH31" s="72"/>
      <c r="CDI31" s="90"/>
      <c r="CDJ31" s="85"/>
      <c r="CDK31" s="72"/>
      <c r="CDL31" s="72"/>
      <c r="CDM31" s="82"/>
      <c r="CDN31" s="79"/>
      <c r="CDO31" s="90"/>
      <c r="CDP31" s="85"/>
      <c r="CDQ31" s="85"/>
      <c r="CDR31" s="89"/>
      <c r="CDS31" s="85"/>
      <c r="CDT31" s="72"/>
      <c r="CDU31" s="90"/>
      <c r="CDV31" s="85"/>
      <c r="CDW31" s="72"/>
      <c r="CDX31" s="90"/>
      <c r="CDY31" s="85"/>
      <c r="CDZ31" s="72"/>
      <c r="CEA31" s="72"/>
      <c r="CEB31" s="82"/>
      <c r="CEC31" s="79"/>
      <c r="CED31" s="90"/>
      <c r="CEE31" s="85"/>
      <c r="CEF31" s="85"/>
      <c r="CEG31" s="89"/>
      <c r="CEH31" s="85"/>
      <c r="CEI31" s="72"/>
      <c r="CEJ31" s="90"/>
      <c r="CEK31" s="85"/>
      <c r="CEL31" s="72"/>
      <c r="CEM31" s="90"/>
      <c r="CEN31" s="85"/>
      <c r="CEO31" s="72"/>
      <c r="CEP31" s="72"/>
      <c r="CEQ31" s="82"/>
      <c r="CER31" s="79"/>
      <c r="CES31" s="90"/>
      <c r="CET31" s="85"/>
      <c r="CEU31" s="85"/>
      <c r="CEV31" s="89"/>
      <c r="CEW31" s="85"/>
      <c r="CEX31" s="72"/>
      <c r="CEY31" s="90"/>
      <c r="CEZ31" s="85"/>
      <c r="CFA31" s="72"/>
      <c r="CFB31" s="90"/>
      <c r="CFC31" s="85"/>
      <c r="CFD31" s="72"/>
      <c r="CFE31" s="72"/>
      <c r="CFF31" s="82"/>
      <c r="CFG31" s="79"/>
      <c r="CFH31" s="90"/>
      <c r="CFI31" s="85"/>
      <c r="CFJ31" s="85"/>
      <c r="CFK31" s="89"/>
      <c r="CFL31" s="85"/>
      <c r="CFM31" s="72"/>
      <c r="CFN31" s="90"/>
      <c r="CFO31" s="85"/>
      <c r="CFP31" s="72"/>
      <c r="CFQ31" s="90"/>
      <c r="CFR31" s="85"/>
      <c r="CFS31" s="72"/>
      <c r="CFT31" s="72"/>
      <c r="CFU31" s="82"/>
      <c r="CFV31" s="79"/>
      <c r="CFW31" s="90"/>
      <c r="CFX31" s="85"/>
      <c r="CFY31" s="85"/>
      <c r="CFZ31" s="89"/>
      <c r="CGA31" s="85"/>
      <c r="CGB31" s="72"/>
      <c r="CGC31" s="90"/>
      <c r="CGD31" s="85"/>
      <c r="CGE31" s="72"/>
      <c r="CGF31" s="90"/>
      <c r="CGG31" s="85"/>
      <c r="CGH31" s="72"/>
      <c r="CGI31" s="72"/>
      <c r="CGJ31" s="82"/>
      <c r="CGK31" s="79"/>
      <c r="CGL31" s="90"/>
      <c r="CGM31" s="85"/>
      <c r="CGN31" s="85"/>
      <c r="CGO31" s="89"/>
      <c r="CGP31" s="85"/>
      <c r="CGQ31" s="72"/>
      <c r="CGR31" s="90"/>
      <c r="CGS31" s="85"/>
      <c r="CGT31" s="72"/>
      <c r="CGU31" s="90"/>
      <c r="CGV31" s="85"/>
      <c r="CGW31" s="72"/>
      <c r="CGX31" s="72"/>
      <c r="CGY31" s="82"/>
      <c r="CGZ31" s="79"/>
      <c r="CHA31" s="90"/>
      <c r="CHB31" s="85"/>
      <c r="CHC31" s="85"/>
      <c r="CHD31" s="89"/>
      <c r="CHE31" s="85"/>
      <c r="CHF31" s="72"/>
      <c r="CHG31" s="90"/>
      <c r="CHH31" s="85"/>
      <c r="CHI31" s="72"/>
      <c r="CHJ31" s="90"/>
      <c r="CHK31" s="85"/>
      <c r="CHL31" s="72"/>
      <c r="CHM31" s="72"/>
      <c r="CHN31" s="82"/>
      <c r="CHO31" s="79"/>
      <c r="CHP31" s="90"/>
      <c r="CHQ31" s="85"/>
      <c r="CHR31" s="85"/>
      <c r="CHS31" s="89"/>
      <c r="CHT31" s="85"/>
      <c r="CHU31" s="72"/>
      <c r="CHV31" s="90"/>
      <c r="CHW31" s="85"/>
      <c r="CHX31" s="72"/>
      <c r="CHY31" s="90"/>
      <c r="CHZ31" s="85"/>
      <c r="CIA31" s="72"/>
      <c r="CIB31" s="72"/>
      <c r="CIC31" s="82"/>
      <c r="CID31" s="79"/>
      <c r="CIE31" s="90"/>
      <c r="CIF31" s="85"/>
      <c r="CIG31" s="85"/>
      <c r="CIH31" s="89"/>
      <c r="CII31" s="85"/>
      <c r="CIJ31" s="72"/>
      <c r="CIK31" s="90"/>
      <c r="CIL31" s="85"/>
      <c r="CIM31" s="72"/>
      <c r="CIN31" s="90"/>
      <c r="CIO31" s="85"/>
      <c r="CIP31" s="72"/>
      <c r="CIQ31" s="72"/>
      <c r="CIR31" s="82"/>
      <c r="CIS31" s="79"/>
      <c r="CIT31" s="90"/>
      <c r="CIU31" s="85"/>
      <c r="CIV31" s="85"/>
      <c r="CIW31" s="89"/>
      <c r="CIX31" s="85"/>
      <c r="CIY31" s="72"/>
      <c r="CIZ31" s="90"/>
      <c r="CJA31" s="85"/>
      <c r="CJB31" s="72"/>
      <c r="CJC31" s="90"/>
      <c r="CJD31" s="85"/>
      <c r="CJE31" s="72"/>
      <c r="CJF31" s="72"/>
      <c r="CJG31" s="82"/>
      <c r="CJH31" s="79"/>
      <c r="CJI31" s="90"/>
      <c r="CJJ31" s="85"/>
      <c r="CJK31" s="85"/>
      <c r="CJL31" s="89"/>
      <c r="CJM31" s="85"/>
      <c r="CJN31" s="72"/>
      <c r="CJO31" s="90"/>
      <c r="CJP31" s="85"/>
      <c r="CJQ31" s="72"/>
      <c r="CJR31" s="90"/>
      <c r="CJS31" s="85"/>
      <c r="CJT31" s="72"/>
      <c r="CJU31" s="72"/>
      <c r="CJV31" s="82"/>
      <c r="CJW31" s="79"/>
      <c r="CJX31" s="90"/>
      <c r="CJY31" s="85"/>
      <c r="CJZ31" s="85"/>
      <c r="CKA31" s="89"/>
      <c r="CKB31" s="85"/>
      <c r="CKC31" s="72"/>
      <c r="CKD31" s="90"/>
      <c r="CKE31" s="85"/>
      <c r="CKF31" s="72"/>
      <c r="CKG31" s="90"/>
      <c r="CKH31" s="85"/>
      <c r="CKI31" s="72"/>
      <c r="CKJ31" s="72"/>
      <c r="CKK31" s="82"/>
      <c r="CKL31" s="79"/>
      <c r="CKM31" s="90"/>
      <c r="CKN31" s="85"/>
      <c r="CKO31" s="85"/>
      <c r="CKP31" s="89"/>
      <c r="CKQ31" s="85"/>
      <c r="CKR31" s="72"/>
      <c r="CKS31" s="90"/>
      <c r="CKT31" s="85"/>
      <c r="CKU31" s="72"/>
      <c r="CKV31" s="90"/>
      <c r="CKW31" s="85"/>
      <c r="CKX31" s="72"/>
      <c r="CKY31" s="72"/>
      <c r="CKZ31" s="82"/>
      <c r="CLA31" s="79"/>
      <c r="CLB31" s="90"/>
      <c r="CLC31" s="85"/>
      <c r="CLD31" s="85"/>
      <c r="CLE31" s="89"/>
      <c r="CLF31" s="85"/>
      <c r="CLG31" s="72"/>
      <c r="CLH31" s="90"/>
      <c r="CLI31" s="85"/>
      <c r="CLJ31" s="72"/>
      <c r="CLK31" s="90"/>
      <c r="CLL31" s="85"/>
      <c r="CLM31" s="72"/>
      <c r="CLN31" s="72"/>
      <c r="CLO31" s="82"/>
      <c r="CLP31" s="79"/>
      <c r="CLQ31" s="90"/>
      <c r="CLR31" s="85"/>
      <c r="CLS31" s="85"/>
      <c r="CLT31" s="89"/>
      <c r="CLU31" s="85"/>
      <c r="CLV31" s="72"/>
      <c r="CLW31" s="90"/>
      <c r="CLX31" s="85"/>
      <c r="CLY31" s="72"/>
      <c r="CLZ31" s="90"/>
      <c r="CMA31" s="85"/>
      <c r="CMB31" s="72"/>
      <c r="CMC31" s="72"/>
      <c r="CMD31" s="82"/>
      <c r="CME31" s="79"/>
      <c r="CMF31" s="90"/>
      <c r="CMG31" s="85"/>
      <c r="CMH31" s="85"/>
      <c r="CMI31" s="89"/>
      <c r="CMJ31" s="85"/>
      <c r="CMK31" s="72"/>
      <c r="CML31" s="90"/>
      <c r="CMM31" s="85"/>
      <c r="CMN31" s="72"/>
      <c r="CMO31" s="90"/>
      <c r="CMP31" s="85"/>
      <c r="CMQ31" s="72"/>
      <c r="CMR31" s="72"/>
      <c r="CMS31" s="82"/>
      <c r="CMT31" s="79"/>
      <c r="CMU31" s="90"/>
      <c r="CMV31" s="85"/>
      <c r="CMW31" s="85"/>
      <c r="CMX31" s="89"/>
      <c r="CMY31" s="85"/>
      <c r="CMZ31" s="72"/>
      <c r="CNA31" s="90"/>
      <c r="CNB31" s="85"/>
      <c r="CNC31" s="72"/>
      <c r="CND31" s="90"/>
      <c r="CNE31" s="85"/>
      <c r="CNF31" s="72"/>
      <c r="CNG31" s="72"/>
      <c r="CNH31" s="82"/>
      <c r="CNI31" s="79"/>
      <c r="CNJ31" s="90"/>
      <c r="CNK31" s="85"/>
      <c r="CNL31" s="85"/>
      <c r="CNM31" s="89"/>
      <c r="CNN31" s="85"/>
      <c r="CNO31" s="72"/>
      <c r="CNP31" s="90"/>
      <c r="CNQ31" s="85"/>
      <c r="CNR31" s="72"/>
      <c r="CNS31" s="90"/>
      <c r="CNT31" s="85"/>
      <c r="CNU31" s="72"/>
      <c r="CNV31" s="72"/>
      <c r="CNW31" s="82"/>
      <c r="CNX31" s="79"/>
      <c r="CNY31" s="90"/>
      <c r="CNZ31" s="85"/>
      <c r="COA31" s="85"/>
      <c r="COB31" s="89"/>
      <c r="COC31" s="85"/>
      <c r="COD31" s="72"/>
      <c r="COE31" s="90"/>
      <c r="COF31" s="85"/>
      <c r="COG31" s="72"/>
      <c r="COH31" s="90"/>
      <c r="COI31" s="85"/>
      <c r="COJ31" s="72"/>
      <c r="COK31" s="72"/>
      <c r="COL31" s="82"/>
      <c r="COM31" s="79"/>
      <c r="CON31" s="90"/>
      <c r="COO31" s="85"/>
      <c r="COP31" s="85"/>
      <c r="COQ31" s="89"/>
      <c r="COR31" s="85"/>
      <c r="COS31" s="72"/>
      <c r="COT31" s="90"/>
      <c r="COU31" s="85"/>
      <c r="COV31" s="72"/>
      <c r="COW31" s="90"/>
      <c r="COX31" s="85"/>
      <c r="COY31" s="72"/>
      <c r="COZ31" s="72"/>
      <c r="CPA31" s="82"/>
      <c r="CPB31" s="79"/>
      <c r="CPC31" s="90"/>
      <c r="CPD31" s="85"/>
      <c r="CPE31" s="85"/>
      <c r="CPF31" s="89"/>
      <c r="CPG31" s="85"/>
      <c r="CPH31" s="72"/>
      <c r="CPI31" s="90"/>
      <c r="CPJ31" s="85"/>
      <c r="CPK31" s="72"/>
      <c r="CPL31" s="90"/>
      <c r="CPM31" s="85"/>
      <c r="CPN31" s="72"/>
      <c r="CPO31" s="72"/>
      <c r="CPP31" s="82"/>
      <c r="CPQ31" s="79"/>
      <c r="CPR31" s="90"/>
      <c r="CPS31" s="85"/>
      <c r="CPT31" s="85"/>
      <c r="CPU31" s="89"/>
      <c r="CPV31" s="85"/>
      <c r="CPW31" s="72"/>
      <c r="CPX31" s="90"/>
      <c r="CPY31" s="85"/>
      <c r="CPZ31" s="72"/>
      <c r="CQA31" s="90"/>
      <c r="CQB31" s="85"/>
      <c r="CQC31" s="72"/>
      <c r="CQD31" s="72"/>
      <c r="CQE31" s="82"/>
      <c r="CQF31" s="79"/>
      <c r="CQG31" s="90"/>
      <c r="CQH31" s="85"/>
      <c r="CQI31" s="85"/>
      <c r="CQJ31" s="89"/>
      <c r="CQK31" s="85"/>
      <c r="CQL31" s="72"/>
      <c r="CQM31" s="90"/>
      <c r="CQN31" s="85"/>
      <c r="CQO31" s="72"/>
      <c r="CQP31" s="90"/>
      <c r="CQQ31" s="85"/>
      <c r="CQR31" s="72"/>
      <c r="CQS31" s="72"/>
      <c r="CQT31" s="82"/>
      <c r="CQU31" s="79"/>
      <c r="CQV31" s="90"/>
      <c r="CQW31" s="85"/>
      <c r="CQX31" s="85"/>
      <c r="CQY31" s="89"/>
      <c r="CQZ31" s="85"/>
      <c r="CRA31" s="72"/>
      <c r="CRB31" s="90"/>
      <c r="CRC31" s="85"/>
      <c r="CRD31" s="72"/>
      <c r="CRE31" s="90"/>
      <c r="CRF31" s="85"/>
      <c r="CRG31" s="72"/>
      <c r="CRH31" s="72"/>
      <c r="CRI31" s="82"/>
      <c r="CRJ31" s="79"/>
      <c r="CRK31" s="90"/>
      <c r="CRL31" s="85"/>
      <c r="CRM31" s="85"/>
      <c r="CRN31" s="89"/>
      <c r="CRO31" s="85"/>
      <c r="CRP31" s="72"/>
      <c r="CRQ31" s="90"/>
      <c r="CRR31" s="85"/>
      <c r="CRS31" s="72"/>
      <c r="CRT31" s="90"/>
      <c r="CRU31" s="85"/>
      <c r="CRV31" s="72"/>
      <c r="CRW31" s="72"/>
      <c r="CRX31" s="82"/>
      <c r="CRY31" s="79"/>
      <c r="CRZ31" s="90"/>
      <c r="CSA31" s="85"/>
      <c r="CSB31" s="85"/>
      <c r="CSC31" s="89"/>
      <c r="CSD31" s="85"/>
      <c r="CSE31" s="72"/>
      <c r="CSF31" s="90"/>
      <c r="CSG31" s="85"/>
      <c r="CSH31" s="72"/>
      <c r="CSI31" s="90"/>
      <c r="CSJ31" s="85"/>
      <c r="CSK31" s="72"/>
      <c r="CSL31" s="72"/>
      <c r="CSM31" s="82"/>
      <c r="CSN31" s="79"/>
      <c r="CSO31" s="90"/>
      <c r="CSP31" s="85"/>
      <c r="CSQ31" s="85"/>
      <c r="CSR31" s="89"/>
      <c r="CSS31" s="85"/>
      <c r="CST31" s="72"/>
      <c r="CSU31" s="90"/>
      <c r="CSV31" s="85"/>
      <c r="CSW31" s="72"/>
      <c r="CSX31" s="90"/>
      <c r="CSY31" s="85"/>
      <c r="CSZ31" s="72"/>
      <c r="CTA31" s="72"/>
      <c r="CTB31" s="82"/>
      <c r="CTC31" s="79"/>
      <c r="CTD31" s="90"/>
      <c r="CTE31" s="85"/>
      <c r="CTF31" s="85"/>
      <c r="CTG31" s="89"/>
      <c r="CTH31" s="85"/>
      <c r="CTI31" s="72"/>
      <c r="CTJ31" s="90"/>
      <c r="CTK31" s="85"/>
      <c r="CTL31" s="72"/>
      <c r="CTM31" s="90"/>
      <c r="CTN31" s="85"/>
      <c r="CTO31" s="72"/>
      <c r="CTP31" s="72"/>
      <c r="CTQ31" s="82"/>
      <c r="CTR31" s="79"/>
      <c r="CTS31" s="90"/>
      <c r="CTT31" s="85"/>
      <c r="CTU31" s="85"/>
      <c r="CTV31" s="89"/>
      <c r="CTW31" s="85"/>
      <c r="CTX31" s="72"/>
      <c r="CTY31" s="90"/>
      <c r="CTZ31" s="85"/>
      <c r="CUA31" s="72"/>
      <c r="CUB31" s="90"/>
      <c r="CUC31" s="85"/>
      <c r="CUD31" s="72"/>
      <c r="CUE31" s="72"/>
      <c r="CUF31" s="82"/>
      <c r="CUG31" s="79"/>
      <c r="CUH31" s="90"/>
      <c r="CUI31" s="85"/>
      <c r="CUJ31" s="85"/>
      <c r="CUK31" s="89"/>
      <c r="CUL31" s="85"/>
      <c r="CUM31" s="72"/>
      <c r="CUN31" s="90"/>
      <c r="CUO31" s="85"/>
      <c r="CUP31" s="72"/>
      <c r="CUQ31" s="90"/>
      <c r="CUR31" s="85"/>
      <c r="CUS31" s="72"/>
      <c r="CUT31" s="72"/>
      <c r="CUU31" s="82"/>
      <c r="CUV31" s="79"/>
      <c r="CUW31" s="90"/>
      <c r="CUX31" s="85"/>
      <c r="CUY31" s="85"/>
      <c r="CUZ31" s="89"/>
      <c r="CVA31" s="85"/>
      <c r="CVB31" s="72"/>
      <c r="CVC31" s="90"/>
      <c r="CVD31" s="85"/>
      <c r="CVE31" s="72"/>
      <c r="CVF31" s="90"/>
      <c r="CVG31" s="85"/>
      <c r="CVH31" s="72"/>
      <c r="CVI31" s="72"/>
      <c r="CVJ31" s="82"/>
      <c r="CVK31" s="79"/>
      <c r="CVL31" s="90"/>
      <c r="CVM31" s="85"/>
      <c r="CVN31" s="85"/>
      <c r="CVO31" s="89"/>
      <c r="CVP31" s="85"/>
      <c r="CVQ31" s="72"/>
      <c r="CVR31" s="90"/>
      <c r="CVS31" s="85"/>
      <c r="CVT31" s="72"/>
      <c r="CVU31" s="90"/>
      <c r="CVV31" s="85"/>
      <c r="CVW31" s="72"/>
      <c r="CVX31" s="72"/>
      <c r="CVY31" s="82"/>
      <c r="CVZ31" s="79"/>
      <c r="CWA31" s="90"/>
      <c r="CWB31" s="85"/>
      <c r="CWC31" s="85"/>
      <c r="CWD31" s="89"/>
      <c r="CWE31" s="85"/>
      <c r="CWF31" s="72"/>
      <c r="CWG31" s="90"/>
      <c r="CWH31" s="85"/>
      <c r="CWI31" s="72"/>
      <c r="CWJ31" s="90"/>
      <c r="CWK31" s="85"/>
      <c r="CWL31" s="72"/>
      <c r="CWM31" s="72"/>
      <c r="CWN31" s="82"/>
      <c r="CWO31" s="79"/>
      <c r="CWP31" s="90"/>
      <c r="CWQ31" s="85"/>
      <c r="CWR31" s="85"/>
      <c r="CWS31" s="89"/>
      <c r="CWT31" s="85"/>
      <c r="CWU31" s="72"/>
      <c r="CWV31" s="90"/>
      <c r="CWW31" s="85"/>
      <c r="CWX31" s="72"/>
      <c r="CWY31" s="90"/>
      <c r="CWZ31" s="85"/>
      <c r="CXA31" s="72"/>
      <c r="CXB31" s="72"/>
      <c r="CXC31" s="82"/>
      <c r="CXD31" s="79"/>
      <c r="CXE31" s="90"/>
      <c r="CXF31" s="85"/>
      <c r="CXG31" s="85"/>
      <c r="CXH31" s="89"/>
      <c r="CXI31" s="85"/>
      <c r="CXJ31" s="72"/>
      <c r="CXK31" s="90"/>
      <c r="CXL31" s="85"/>
      <c r="CXM31" s="72"/>
      <c r="CXN31" s="90"/>
      <c r="CXO31" s="85"/>
      <c r="CXP31" s="72"/>
      <c r="CXQ31" s="72"/>
      <c r="CXR31" s="82"/>
      <c r="CXS31" s="79"/>
      <c r="CXT31" s="90"/>
      <c r="CXU31" s="85"/>
      <c r="CXV31" s="85"/>
      <c r="CXW31" s="89"/>
      <c r="CXX31" s="85"/>
      <c r="CXY31" s="72"/>
      <c r="CXZ31" s="90"/>
      <c r="CYA31" s="85"/>
      <c r="CYB31" s="72"/>
      <c r="CYC31" s="90"/>
      <c r="CYD31" s="85"/>
      <c r="CYE31" s="72"/>
      <c r="CYF31" s="72"/>
      <c r="CYG31" s="82"/>
      <c r="CYH31" s="79"/>
      <c r="CYI31" s="90"/>
      <c r="CYJ31" s="85"/>
      <c r="CYK31" s="85"/>
      <c r="CYL31" s="89"/>
      <c r="CYM31" s="85"/>
      <c r="CYN31" s="72"/>
      <c r="CYO31" s="90"/>
      <c r="CYP31" s="85"/>
      <c r="CYQ31" s="72"/>
      <c r="CYR31" s="90"/>
      <c r="CYS31" s="85"/>
      <c r="CYT31" s="72"/>
      <c r="CYU31" s="72"/>
      <c r="CYV31" s="82"/>
      <c r="CYW31" s="79"/>
      <c r="CYX31" s="90"/>
      <c r="CYY31" s="85"/>
      <c r="CYZ31" s="85"/>
      <c r="CZA31" s="89"/>
      <c r="CZB31" s="85"/>
      <c r="CZC31" s="72"/>
      <c r="CZD31" s="90"/>
      <c r="CZE31" s="85"/>
      <c r="CZF31" s="72"/>
      <c r="CZG31" s="90"/>
      <c r="CZH31" s="85"/>
      <c r="CZI31" s="72"/>
      <c r="CZJ31" s="72"/>
      <c r="CZK31" s="82"/>
      <c r="CZL31" s="79"/>
      <c r="CZM31" s="90"/>
      <c r="CZN31" s="85"/>
      <c r="CZO31" s="85"/>
      <c r="CZP31" s="89"/>
      <c r="CZQ31" s="85"/>
      <c r="CZR31" s="72"/>
      <c r="CZS31" s="90"/>
      <c r="CZT31" s="85"/>
      <c r="CZU31" s="72"/>
      <c r="CZV31" s="90"/>
      <c r="CZW31" s="85"/>
      <c r="CZX31" s="72"/>
      <c r="CZY31" s="72"/>
      <c r="CZZ31" s="82"/>
      <c r="DAA31" s="79"/>
      <c r="DAB31" s="90"/>
      <c r="DAC31" s="85"/>
      <c r="DAD31" s="85"/>
      <c r="DAE31" s="89"/>
      <c r="DAF31" s="85"/>
      <c r="DAG31" s="72"/>
      <c r="DAH31" s="90"/>
      <c r="DAI31" s="85"/>
      <c r="DAJ31" s="72"/>
      <c r="DAK31" s="90"/>
      <c r="DAL31" s="85"/>
      <c r="DAM31" s="72"/>
      <c r="DAN31" s="72"/>
      <c r="DAO31" s="82"/>
      <c r="DAP31" s="79"/>
      <c r="DAQ31" s="90"/>
      <c r="DAR31" s="85"/>
      <c r="DAS31" s="85"/>
      <c r="DAT31" s="89"/>
      <c r="DAU31" s="85"/>
      <c r="DAV31" s="72"/>
      <c r="DAW31" s="90"/>
      <c r="DAX31" s="85"/>
      <c r="DAY31" s="72"/>
      <c r="DAZ31" s="90"/>
      <c r="DBA31" s="85"/>
      <c r="DBB31" s="72"/>
      <c r="DBC31" s="72"/>
      <c r="DBD31" s="82"/>
      <c r="DBE31" s="79"/>
      <c r="DBF31" s="90"/>
      <c r="DBG31" s="85"/>
      <c r="DBH31" s="85"/>
      <c r="DBI31" s="89"/>
      <c r="DBJ31" s="85"/>
      <c r="DBK31" s="72"/>
      <c r="DBL31" s="90"/>
      <c r="DBM31" s="85"/>
      <c r="DBN31" s="72"/>
      <c r="DBO31" s="90"/>
      <c r="DBP31" s="85"/>
      <c r="DBQ31" s="72"/>
      <c r="DBR31" s="72"/>
      <c r="DBS31" s="82"/>
      <c r="DBT31" s="79"/>
      <c r="DBU31" s="90"/>
      <c r="DBV31" s="85"/>
      <c r="DBW31" s="85"/>
      <c r="DBX31" s="89"/>
      <c r="DBY31" s="85"/>
      <c r="DBZ31" s="72"/>
      <c r="DCA31" s="90"/>
      <c r="DCB31" s="85"/>
      <c r="DCC31" s="72"/>
      <c r="DCD31" s="90"/>
      <c r="DCE31" s="85"/>
      <c r="DCF31" s="72"/>
      <c r="DCG31" s="72"/>
      <c r="DCH31" s="82"/>
      <c r="DCI31" s="79"/>
      <c r="DCJ31" s="90"/>
      <c r="DCK31" s="85"/>
      <c r="DCL31" s="85"/>
      <c r="DCM31" s="89"/>
      <c r="DCN31" s="85"/>
      <c r="DCO31" s="72"/>
      <c r="DCP31" s="90"/>
      <c r="DCQ31" s="85"/>
      <c r="DCR31" s="72"/>
      <c r="DCS31" s="90"/>
      <c r="DCT31" s="85"/>
      <c r="DCU31" s="72"/>
      <c r="DCV31" s="72"/>
      <c r="DCW31" s="82"/>
      <c r="DCX31" s="79"/>
      <c r="DCY31" s="90"/>
      <c r="DCZ31" s="85"/>
      <c r="DDA31" s="85"/>
      <c r="DDB31" s="89"/>
      <c r="DDC31" s="85"/>
      <c r="DDD31" s="72"/>
      <c r="DDE31" s="90"/>
      <c r="DDF31" s="85"/>
      <c r="DDG31" s="72"/>
      <c r="DDH31" s="90"/>
      <c r="DDI31" s="85"/>
      <c r="DDJ31" s="72"/>
      <c r="DDK31" s="72"/>
      <c r="DDL31" s="82"/>
      <c r="DDM31" s="79"/>
      <c r="DDN31" s="90"/>
      <c r="DDO31" s="85"/>
      <c r="DDP31" s="85"/>
      <c r="DDQ31" s="89"/>
      <c r="DDR31" s="85"/>
      <c r="DDS31" s="72"/>
      <c r="DDT31" s="90"/>
      <c r="DDU31" s="85"/>
      <c r="DDV31" s="72"/>
      <c r="DDW31" s="90"/>
      <c r="DDX31" s="85"/>
      <c r="DDY31" s="72"/>
      <c r="DDZ31" s="72"/>
      <c r="DEA31" s="82"/>
      <c r="DEB31" s="79"/>
      <c r="DEC31" s="90"/>
      <c r="DED31" s="85"/>
      <c r="DEE31" s="85"/>
      <c r="DEF31" s="89"/>
      <c r="DEG31" s="85"/>
      <c r="DEH31" s="72"/>
      <c r="DEI31" s="90"/>
      <c r="DEJ31" s="85"/>
      <c r="DEK31" s="72"/>
      <c r="DEL31" s="90"/>
      <c r="DEM31" s="85"/>
      <c r="DEN31" s="72"/>
      <c r="DEO31" s="72"/>
      <c r="DEP31" s="82"/>
      <c r="DEQ31" s="79"/>
      <c r="DER31" s="90"/>
      <c r="DES31" s="85"/>
      <c r="DET31" s="85"/>
      <c r="DEU31" s="89"/>
      <c r="DEV31" s="85"/>
      <c r="DEW31" s="72"/>
      <c r="DEX31" s="90"/>
      <c r="DEY31" s="85"/>
      <c r="DEZ31" s="72"/>
      <c r="DFA31" s="90"/>
      <c r="DFB31" s="85"/>
      <c r="DFC31" s="72"/>
      <c r="DFD31" s="72"/>
      <c r="DFE31" s="82"/>
      <c r="DFF31" s="79"/>
      <c r="DFG31" s="90"/>
      <c r="DFH31" s="85"/>
      <c r="DFI31" s="85"/>
      <c r="DFJ31" s="89"/>
      <c r="DFK31" s="85"/>
      <c r="DFL31" s="72"/>
      <c r="DFM31" s="90"/>
      <c r="DFN31" s="85"/>
      <c r="DFO31" s="72"/>
      <c r="DFP31" s="90"/>
      <c r="DFQ31" s="85"/>
      <c r="DFR31" s="72"/>
      <c r="DFS31" s="72"/>
      <c r="DFT31" s="82"/>
      <c r="DFU31" s="79"/>
      <c r="DFV31" s="90"/>
      <c r="DFW31" s="85"/>
      <c r="DFX31" s="85"/>
      <c r="DFY31" s="89"/>
      <c r="DFZ31" s="85"/>
      <c r="DGA31" s="72"/>
      <c r="DGB31" s="90"/>
      <c r="DGC31" s="85"/>
      <c r="DGD31" s="72"/>
      <c r="DGE31" s="90"/>
      <c r="DGF31" s="85"/>
      <c r="DGG31" s="72"/>
      <c r="DGH31" s="72"/>
      <c r="DGI31" s="82"/>
      <c r="DGJ31" s="79"/>
      <c r="DGK31" s="90"/>
      <c r="DGL31" s="85"/>
      <c r="DGM31" s="85"/>
      <c r="DGN31" s="89"/>
      <c r="DGO31" s="85"/>
      <c r="DGP31" s="72"/>
      <c r="DGQ31" s="90"/>
      <c r="DGR31" s="85"/>
      <c r="DGS31" s="72"/>
      <c r="DGT31" s="90"/>
      <c r="DGU31" s="85"/>
      <c r="DGV31" s="72"/>
      <c r="DGW31" s="72"/>
      <c r="DGX31" s="82"/>
      <c r="DGY31" s="79"/>
      <c r="DGZ31" s="90"/>
      <c r="DHA31" s="85"/>
      <c r="DHB31" s="85"/>
      <c r="DHC31" s="89"/>
      <c r="DHD31" s="85"/>
      <c r="DHE31" s="72"/>
      <c r="DHF31" s="90"/>
      <c r="DHG31" s="85"/>
      <c r="DHH31" s="72"/>
      <c r="DHI31" s="90"/>
      <c r="DHJ31" s="85"/>
      <c r="DHK31" s="72"/>
      <c r="DHL31" s="72"/>
      <c r="DHM31" s="82"/>
      <c r="DHN31" s="79"/>
      <c r="DHO31" s="90"/>
      <c r="DHP31" s="85"/>
      <c r="DHQ31" s="85"/>
      <c r="DHR31" s="89"/>
      <c r="DHS31" s="85"/>
      <c r="DHT31" s="72"/>
      <c r="DHU31" s="90"/>
      <c r="DHV31" s="85"/>
      <c r="DHW31" s="72"/>
      <c r="DHX31" s="90"/>
      <c r="DHY31" s="85"/>
      <c r="DHZ31" s="72"/>
      <c r="DIA31" s="72"/>
      <c r="DIB31" s="82"/>
      <c r="DIC31" s="79"/>
      <c r="DID31" s="90"/>
      <c r="DIE31" s="85"/>
      <c r="DIF31" s="85"/>
      <c r="DIG31" s="89"/>
      <c r="DIH31" s="85"/>
      <c r="DII31" s="72"/>
      <c r="DIJ31" s="90"/>
      <c r="DIK31" s="85"/>
      <c r="DIL31" s="72"/>
      <c r="DIM31" s="90"/>
      <c r="DIN31" s="85"/>
      <c r="DIO31" s="72"/>
      <c r="DIP31" s="72"/>
      <c r="DIQ31" s="82"/>
      <c r="DIR31" s="79"/>
      <c r="DIS31" s="90"/>
      <c r="DIT31" s="85"/>
      <c r="DIU31" s="85"/>
      <c r="DIV31" s="89"/>
      <c r="DIW31" s="85"/>
      <c r="DIX31" s="72"/>
      <c r="DIY31" s="90"/>
      <c r="DIZ31" s="85"/>
      <c r="DJA31" s="72"/>
      <c r="DJB31" s="90"/>
      <c r="DJC31" s="85"/>
      <c r="DJD31" s="72"/>
      <c r="DJE31" s="72"/>
      <c r="DJF31" s="82"/>
      <c r="DJG31" s="79"/>
      <c r="DJH31" s="90"/>
      <c r="DJI31" s="85"/>
      <c r="DJJ31" s="85"/>
      <c r="DJK31" s="89"/>
      <c r="DJL31" s="85"/>
      <c r="DJM31" s="72"/>
      <c r="DJN31" s="90"/>
      <c r="DJO31" s="85"/>
      <c r="DJP31" s="72"/>
      <c r="DJQ31" s="90"/>
      <c r="DJR31" s="85"/>
      <c r="DJS31" s="72"/>
      <c r="DJT31" s="72"/>
      <c r="DJU31" s="82"/>
      <c r="DJV31" s="79"/>
      <c r="DJW31" s="90"/>
      <c r="DJX31" s="85"/>
      <c r="DJY31" s="85"/>
      <c r="DJZ31" s="89"/>
      <c r="DKA31" s="85"/>
      <c r="DKB31" s="72"/>
      <c r="DKC31" s="90"/>
      <c r="DKD31" s="85"/>
      <c r="DKE31" s="72"/>
      <c r="DKF31" s="90"/>
      <c r="DKG31" s="85"/>
      <c r="DKH31" s="72"/>
      <c r="DKI31" s="72"/>
      <c r="DKJ31" s="82"/>
      <c r="DKK31" s="79"/>
      <c r="DKL31" s="90"/>
      <c r="DKM31" s="85"/>
      <c r="DKN31" s="85"/>
      <c r="DKO31" s="89"/>
      <c r="DKP31" s="85"/>
      <c r="DKQ31" s="72"/>
      <c r="DKR31" s="90"/>
      <c r="DKS31" s="85"/>
      <c r="DKT31" s="72"/>
      <c r="DKU31" s="90"/>
      <c r="DKV31" s="85"/>
      <c r="DKW31" s="72"/>
      <c r="DKX31" s="72"/>
      <c r="DKY31" s="82"/>
      <c r="DKZ31" s="79"/>
      <c r="DLA31" s="90"/>
      <c r="DLB31" s="85"/>
      <c r="DLC31" s="85"/>
      <c r="DLD31" s="89"/>
      <c r="DLE31" s="85"/>
      <c r="DLF31" s="72"/>
      <c r="DLG31" s="90"/>
      <c r="DLH31" s="85"/>
      <c r="DLI31" s="72"/>
      <c r="DLJ31" s="90"/>
      <c r="DLK31" s="85"/>
      <c r="DLL31" s="72"/>
      <c r="DLM31" s="72"/>
      <c r="DLN31" s="82"/>
      <c r="DLO31" s="79"/>
      <c r="DLP31" s="90"/>
      <c r="DLQ31" s="85"/>
      <c r="DLR31" s="85"/>
      <c r="DLS31" s="89"/>
      <c r="DLT31" s="85"/>
      <c r="DLU31" s="72"/>
      <c r="DLV31" s="90"/>
      <c r="DLW31" s="85"/>
      <c r="DLX31" s="72"/>
      <c r="DLY31" s="90"/>
      <c r="DLZ31" s="85"/>
      <c r="DMA31" s="72"/>
      <c r="DMB31" s="72"/>
      <c r="DMC31" s="82"/>
      <c r="DMD31" s="79"/>
      <c r="DME31" s="90"/>
      <c r="DMF31" s="85"/>
      <c r="DMG31" s="85"/>
      <c r="DMH31" s="89"/>
      <c r="DMI31" s="85"/>
      <c r="DMJ31" s="72"/>
      <c r="DMK31" s="90"/>
      <c r="DML31" s="85"/>
      <c r="DMM31" s="72"/>
      <c r="DMN31" s="90"/>
      <c r="DMO31" s="85"/>
      <c r="DMP31" s="72"/>
      <c r="DMQ31" s="72"/>
      <c r="DMR31" s="82"/>
      <c r="DMS31" s="79"/>
      <c r="DMT31" s="90"/>
      <c r="DMU31" s="85"/>
      <c r="DMV31" s="85"/>
      <c r="DMW31" s="89"/>
      <c r="DMX31" s="85"/>
      <c r="DMY31" s="72"/>
      <c r="DMZ31" s="90"/>
      <c r="DNA31" s="85"/>
      <c r="DNB31" s="72"/>
      <c r="DNC31" s="90"/>
      <c r="DND31" s="85"/>
      <c r="DNE31" s="72"/>
      <c r="DNF31" s="72"/>
      <c r="DNG31" s="82"/>
      <c r="DNH31" s="79"/>
      <c r="DNI31" s="90"/>
      <c r="DNJ31" s="85"/>
      <c r="DNK31" s="85"/>
      <c r="DNL31" s="89"/>
      <c r="DNM31" s="85"/>
      <c r="DNN31" s="72"/>
      <c r="DNO31" s="90"/>
      <c r="DNP31" s="85"/>
      <c r="DNQ31" s="72"/>
      <c r="DNR31" s="90"/>
      <c r="DNS31" s="85"/>
      <c r="DNT31" s="72"/>
      <c r="DNU31" s="72"/>
      <c r="DNV31" s="82"/>
      <c r="DNW31" s="79"/>
      <c r="DNX31" s="90"/>
      <c r="DNY31" s="85"/>
      <c r="DNZ31" s="85"/>
      <c r="DOA31" s="89"/>
      <c r="DOB31" s="85"/>
      <c r="DOC31" s="72"/>
      <c r="DOD31" s="90"/>
      <c r="DOE31" s="85"/>
      <c r="DOF31" s="72"/>
      <c r="DOG31" s="90"/>
      <c r="DOH31" s="85"/>
      <c r="DOI31" s="72"/>
      <c r="DOJ31" s="72"/>
      <c r="DOK31" s="82"/>
      <c r="DOL31" s="79"/>
      <c r="DOM31" s="90"/>
      <c r="DON31" s="85"/>
      <c r="DOO31" s="85"/>
      <c r="DOP31" s="89"/>
      <c r="DOQ31" s="85"/>
      <c r="DOR31" s="72"/>
      <c r="DOS31" s="90"/>
      <c r="DOT31" s="85"/>
      <c r="DOU31" s="72"/>
      <c r="DOV31" s="90"/>
      <c r="DOW31" s="85"/>
      <c r="DOX31" s="72"/>
      <c r="DOY31" s="72"/>
      <c r="DOZ31" s="82"/>
      <c r="DPA31" s="79"/>
      <c r="DPB31" s="90"/>
      <c r="DPC31" s="85"/>
      <c r="DPD31" s="85"/>
      <c r="DPE31" s="89"/>
      <c r="DPF31" s="85"/>
      <c r="DPG31" s="72"/>
      <c r="DPH31" s="90"/>
      <c r="DPI31" s="85"/>
      <c r="DPJ31" s="72"/>
      <c r="DPK31" s="90"/>
      <c r="DPL31" s="85"/>
      <c r="DPM31" s="72"/>
      <c r="DPN31" s="72"/>
      <c r="DPO31" s="82"/>
      <c r="DPP31" s="79"/>
      <c r="DPQ31" s="90"/>
      <c r="DPR31" s="85"/>
      <c r="DPS31" s="85"/>
      <c r="DPT31" s="89"/>
      <c r="DPU31" s="85"/>
      <c r="DPV31" s="72"/>
      <c r="DPW31" s="90"/>
      <c r="DPX31" s="85"/>
      <c r="DPY31" s="72"/>
      <c r="DPZ31" s="90"/>
      <c r="DQA31" s="85"/>
      <c r="DQB31" s="72"/>
      <c r="DQC31" s="72"/>
      <c r="DQD31" s="82"/>
      <c r="DQE31" s="79"/>
      <c r="DQF31" s="90"/>
      <c r="DQG31" s="85"/>
      <c r="DQH31" s="85"/>
      <c r="DQI31" s="89"/>
      <c r="DQJ31" s="85"/>
      <c r="DQK31" s="72"/>
      <c r="DQL31" s="90"/>
      <c r="DQM31" s="85"/>
      <c r="DQN31" s="72"/>
      <c r="DQO31" s="90"/>
      <c r="DQP31" s="85"/>
      <c r="DQQ31" s="72"/>
      <c r="DQR31" s="72"/>
      <c r="DQS31" s="82"/>
      <c r="DQT31" s="79"/>
      <c r="DQU31" s="90"/>
      <c r="DQV31" s="85"/>
      <c r="DQW31" s="85"/>
      <c r="DQX31" s="89"/>
      <c r="DQY31" s="85"/>
      <c r="DQZ31" s="72"/>
      <c r="DRA31" s="90"/>
      <c r="DRB31" s="85"/>
      <c r="DRC31" s="72"/>
      <c r="DRD31" s="90"/>
      <c r="DRE31" s="85"/>
      <c r="DRF31" s="72"/>
      <c r="DRG31" s="72"/>
      <c r="DRH31" s="82"/>
      <c r="DRI31" s="79"/>
      <c r="DRJ31" s="90"/>
      <c r="DRK31" s="85"/>
      <c r="DRL31" s="85"/>
      <c r="DRM31" s="89"/>
      <c r="DRN31" s="85"/>
      <c r="DRO31" s="72"/>
      <c r="DRP31" s="90"/>
      <c r="DRQ31" s="85"/>
      <c r="DRR31" s="72"/>
      <c r="DRS31" s="90"/>
      <c r="DRT31" s="85"/>
      <c r="DRU31" s="72"/>
      <c r="DRV31" s="72"/>
      <c r="DRW31" s="82"/>
      <c r="DRX31" s="79"/>
      <c r="DRY31" s="90"/>
      <c r="DRZ31" s="85"/>
      <c r="DSA31" s="85"/>
      <c r="DSB31" s="89"/>
      <c r="DSC31" s="85"/>
      <c r="DSD31" s="72"/>
      <c r="DSE31" s="90"/>
      <c r="DSF31" s="85"/>
      <c r="DSG31" s="72"/>
      <c r="DSH31" s="90"/>
      <c r="DSI31" s="85"/>
      <c r="DSJ31" s="72"/>
      <c r="DSK31" s="72"/>
      <c r="DSL31" s="82"/>
      <c r="DSM31" s="79"/>
      <c r="DSN31" s="90"/>
      <c r="DSO31" s="85"/>
      <c r="DSP31" s="85"/>
      <c r="DSQ31" s="89"/>
      <c r="DSR31" s="85"/>
      <c r="DSS31" s="72"/>
      <c r="DST31" s="90"/>
      <c r="DSU31" s="85"/>
      <c r="DSV31" s="72"/>
      <c r="DSW31" s="90"/>
      <c r="DSX31" s="85"/>
      <c r="DSY31" s="72"/>
      <c r="DSZ31" s="72"/>
      <c r="DTA31" s="82"/>
      <c r="DTB31" s="79"/>
      <c r="DTC31" s="90"/>
      <c r="DTD31" s="85"/>
      <c r="DTE31" s="85"/>
      <c r="DTF31" s="89"/>
      <c r="DTG31" s="85"/>
      <c r="DTH31" s="72"/>
      <c r="DTI31" s="90"/>
      <c r="DTJ31" s="85"/>
      <c r="DTK31" s="72"/>
      <c r="DTL31" s="90"/>
      <c r="DTM31" s="85"/>
      <c r="DTN31" s="72"/>
      <c r="DTO31" s="72"/>
      <c r="DTP31" s="82"/>
      <c r="DTQ31" s="79"/>
      <c r="DTR31" s="90"/>
      <c r="DTS31" s="85"/>
      <c r="DTT31" s="85"/>
      <c r="DTU31" s="89"/>
      <c r="DTV31" s="85"/>
      <c r="DTW31" s="72"/>
      <c r="DTX31" s="90"/>
      <c r="DTY31" s="85"/>
      <c r="DTZ31" s="72"/>
      <c r="DUA31" s="90"/>
      <c r="DUB31" s="85"/>
      <c r="DUC31" s="72"/>
      <c r="DUD31" s="72"/>
      <c r="DUE31" s="82"/>
      <c r="DUF31" s="79"/>
      <c r="DUG31" s="90"/>
      <c r="DUH31" s="85"/>
      <c r="DUI31" s="85"/>
      <c r="DUJ31" s="89"/>
      <c r="DUK31" s="85"/>
      <c r="DUL31" s="72"/>
      <c r="DUM31" s="90"/>
      <c r="DUN31" s="85"/>
      <c r="DUO31" s="72"/>
      <c r="DUP31" s="90"/>
      <c r="DUQ31" s="85"/>
      <c r="DUR31" s="72"/>
      <c r="DUS31" s="72"/>
      <c r="DUT31" s="82"/>
      <c r="DUU31" s="79"/>
      <c r="DUV31" s="90"/>
      <c r="DUW31" s="85"/>
      <c r="DUX31" s="85"/>
      <c r="DUY31" s="89"/>
      <c r="DUZ31" s="85"/>
      <c r="DVA31" s="72"/>
      <c r="DVB31" s="90"/>
      <c r="DVC31" s="85"/>
      <c r="DVD31" s="72"/>
      <c r="DVE31" s="90"/>
      <c r="DVF31" s="85"/>
      <c r="DVG31" s="72"/>
      <c r="DVH31" s="72"/>
      <c r="DVI31" s="82"/>
      <c r="DVJ31" s="79"/>
      <c r="DVK31" s="90"/>
      <c r="DVL31" s="85"/>
      <c r="DVM31" s="85"/>
      <c r="DVN31" s="89"/>
      <c r="DVO31" s="85"/>
      <c r="DVP31" s="72"/>
      <c r="DVQ31" s="90"/>
      <c r="DVR31" s="85"/>
      <c r="DVS31" s="72"/>
      <c r="DVT31" s="90"/>
      <c r="DVU31" s="85"/>
      <c r="DVV31" s="72"/>
      <c r="DVW31" s="72"/>
      <c r="DVX31" s="82"/>
      <c r="DVY31" s="79"/>
      <c r="DVZ31" s="90"/>
      <c r="DWA31" s="85"/>
      <c r="DWB31" s="85"/>
      <c r="DWC31" s="89"/>
      <c r="DWD31" s="85"/>
      <c r="DWE31" s="72"/>
      <c r="DWF31" s="90"/>
      <c r="DWG31" s="85"/>
      <c r="DWH31" s="72"/>
      <c r="DWI31" s="90"/>
      <c r="DWJ31" s="85"/>
      <c r="DWK31" s="72"/>
      <c r="DWL31" s="72"/>
      <c r="DWM31" s="82"/>
      <c r="DWN31" s="79"/>
      <c r="DWO31" s="90"/>
      <c r="DWP31" s="85"/>
      <c r="DWQ31" s="85"/>
      <c r="DWR31" s="89"/>
      <c r="DWS31" s="85"/>
      <c r="DWT31" s="72"/>
      <c r="DWU31" s="90"/>
      <c r="DWV31" s="85"/>
      <c r="DWW31" s="72"/>
      <c r="DWX31" s="90"/>
      <c r="DWY31" s="85"/>
      <c r="DWZ31" s="72"/>
      <c r="DXA31" s="72"/>
      <c r="DXB31" s="82"/>
      <c r="DXC31" s="79"/>
      <c r="DXD31" s="90"/>
      <c r="DXE31" s="85"/>
      <c r="DXF31" s="85"/>
      <c r="DXG31" s="89"/>
      <c r="DXH31" s="85"/>
      <c r="DXI31" s="72"/>
      <c r="DXJ31" s="90"/>
      <c r="DXK31" s="85"/>
      <c r="DXL31" s="72"/>
      <c r="DXM31" s="90"/>
      <c r="DXN31" s="85"/>
      <c r="DXO31" s="72"/>
      <c r="DXP31" s="72"/>
      <c r="DXQ31" s="82"/>
      <c r="DXR31" s="79"/>
      <c r="DXS31" s="90"/>
      <c r="DXT31" s="85"/>
      <c r="DXU31" s="85"/>
      <c r="DXV31" s="89"/>
      <c r="DXW31" s="85"/>
      <c r="DXX31" s="72"/>
      <c r="DXY31" s="90"/>
      <c r="DXZ31" s="85"/>
      <c r="DYA31" s="72"/>
      <c r="DYB31" s="90"/>
      <c r="DYC31" s="85"/>
      <c r="DYD31" s="72"/>
      <c r="DYE31" s="72"/>
      <c r="DYF31" s="82"/>
      <c r="DYG31" s="79"/>
      <c r="DYH31" s="90"/>
      <c r="DYI31" s="85"/>
      <c r="DYJ31" s="85"/>
      <c r="DYK31" s="89"/>
      <c r="DYL31" s="85"/>
      <c r="DYM31" s="72"/>
      <c r="DYN31" s="90"/>
      <c r="DYO31" s="85"/>
      <c r="DYP31" s="72"/>
      <c r="DYQ31" s="90"/>
      <c r="DYR31" s="85"/>
      <c r="DYS31" s="72"/>
      <c r="DYT31" s="72"/>
      <c r="DYU31" s="82"/>
      <c r="DYV31" s="79"/>
      <c r="DYW31" s="90"/>
      <c r="DYX31" s="85"/>
      <c r="DYY31" s="85"/>
      <c r="DYZ31" s="89"/>
      <c r="DZA31" s="85"/>
      <c r="DZB31" s="72"/>
      <c r="DZC31" s="90"/>
      <c r="DZD31" s="85"/>
      <c r="DZE31" s="72"/>
      <c r="DZF31" s="90"/>
      <c r="DZG31" s="85"/>
      <c r="DZH31" s="72"/>
      <c r="DZI31" s="72"/>
      <c r="DZJ31" s="82"/>
      <c r="DZK31" s="79"/>
      <c r="DZL31" s="90"/>
      <c r="DZM31" s="85"/>
      <c r="DZN31" s="85"/>
      <c r="DZO31" s="89"/>
      <c r="DZP31" s="85"/>
      <c r="DZQ31" s="72"/>
      <c r="DZR31" s="90"/>
      <c r="DZS31" s="85"/>
      <c r="DZT31" s="72"/>
      <c r="DZU31" s="90"/>
      <c r="DZV31" s="85"/>
      <c r="DZW31" s="72"/>
      <c r="DZX31" s="72"/>
      <c r="DZY31" s="82"/>
      <c r="DZZ31" s="79"/>
      <c r="EAA31" s="90"/>
      <c r="EAB31" s="85"/>
      <c r="EAC31" s="85"/>
      <c r="EAD31" s="89"/>
      <c r="EAE31" s="85"/>
      <c r="EAF31" s="72"/>
      <c r="EAG31" s="90"/>
      <c r="EAH31" s="85"/>
      <c r="EAI31" s="72"/>
      <c r="EAJ31" s="90"/>
      <c r="EAK31" s="85"/>
      <c r="EAL31" s="72"/>
      <c r="EAM31" s="72"/>
      <c r="EAN31" s="82"/>
      <c r="EAO31" s="79"/>
      <c r="EAP31" s="90"/>
      <c r="EAQ31" s="85"/>
      <c r="EAR31" s="85"/>
      <c r="EAS31" s="89"/>
      <c r="EAT31" s="85"/>
      <c r="EAU31" s="72"/>
      <c r="EAV31" s="90"/>
      <c r="EAW31" s="85"/>
      <c r="EAX31" s="72"/>
      <c r="EAY31" s="90"/>
      <c r="EAZ31" s="85"/>
      <c r="EBA31" s="72"/>
      <c r="EBB31" s="72"/>
      <c r="EBC31" s="82"/>
      <c r="EBD31" s="79"/>
      <c r="EBE31" s="90"/>
      <c r="EBF31" s="85"/>
      <c r="EBG31" s="85"/>
      <c r="EBH31" s="89"/>
      <c r="EBI31" s="85"/>
      <c r="EBJ31" s="72"/>
      <c r="EBK31" s="90"/>
      <c r="EBL31" s="85"/>
      <c r="EBM31" s="72"/>
      <c r="EBN31" s="90"/>
      <c r="EBO31" s="85"/>
      <c r="EBP31" s="72"/>
      <c r="EBQ31" s="72"/>
      <c r="EBR31" s="82"/>
      <c r="EBS31" s="79"/>
      <c r="EBT31" s="90"/>
      <c r="EBU31" s="85"/>
      <c r="EBV31" s="85"/>
      <c r="EBW31" s="89"/>
      <c r="EBX31" s="85"/>
      <c r="EBY31" s="72"/>
      <c r="EBZ31" s="90"/>
      <c r="ECA31" s="85"/>
      <c r="ECB31" s="72"/>
      <c r="ECC31" s="90"/>
      <c r="ECD31" s="85"/>
      <c r="ECE31" s="72"/>
      <c r="ECF31" s="72"/>
      <c r="ECG31" s="82"/>
      <c r="ECH31" s="79"/>
      <c r="ECI31" s="90"/>
      <c r="ECJ31" s="85"/>
      <c r="ECK31" s="85"/>
      <c r="ECL31" s="89"/>
      <c r="ECM31" s="85"/>
      <c r="ECN31" s="72"/>
      <c r="ECO31" s="90"/>
      <c r="ECP31" s="85"/>
      <c r="ECQ31" s="72"/>
      <c r="ECR31" s="90"/>
      <c r="ECS31" s="85"/>
      <c r="ECT31" s="72"/>
      <c r="ECU31" s="72"/>
      <c r="ECV31" s="82"/>
      <c r="ECW31" s="79"/>
      <c r="ECX31" s="90"/>
      <c r="ECY31" s="85"/>
      <c r="ECZ31" s="85"/>
      <c r="EDA31" s="89"/>
      <c r="EDB31" s="85"/>
      <c r="EDC31" s="72"/>
      <c r="EDD31" s="90"/>
      <c r="EDE31" s="85"/>
      <c r="EDF31" s="72"/>
      <c r="EDG31" s="90"/>
      <c r="EDH31" s="85"/>
      <c r="EDI31" s="72"/>
      <c r="EDJ31" s="72"/>
      <c r="EDK31" s="82"/>
      <c r="EDL31" s="79"/>
      <c r="EDM31" s="90"/>
      <c r="EDN31" s="85"/>
      <c r="EDO31" s="85"/>
      <c r="EDP31" s="89"/>
      <c r="EDQ31" s="85"/>
      <c r="EDR31" s="72"/>
      <c r="EDS31" s="90"/>
      <c r="EDT31" s="85"/>
      <c r="EDU31" s="72"/>
      <c r="EDV31" s="90"/>
      <c r="EDW31" s="85"/>
      <c r="EDX31" s="72"/>
      <c r="EDY31" s="72"/>
      <c r="EDZ31" s="82"/>
      <c r="EEA31" s="79"/>
      <c r="EEB31" s="90"/>
      <c r="EEC31" s="85"/>
      <c r="EED31" s="85"/>
      <c r="EEE31" s="89"/>
      <c r="EEF31" s="85"/>
      <c r="EEG31" s="72"/>
      <c r="EEH31" s="90"/>
      <c r="EEI31" s="85"/>
      <c r="EEJ31" s="72"/>
      <c r="EEK31" s="90"/>
      <c r="EEL31" s="85"/>
      <c r="EEM31" s="72"/>
      <c r="EEN31" s="72"/>
      <c r="EEO31" s="82"/>
      <c r="EEP31" s="79"/>
      <c r="EEQ31" s="90"/>
      <c r="EER31" s="85"/>
      <c r="EES31" s="85"/>
      <c r="EET31" s="89"/>
      <c r="EEU31" s="85"/>
      <c r="EEV31" s="72"/>
      <c r="EEW31" s="90"/>
      <c r="EEX31" s="85"/>
      <c r="EEY31" s="72"/>
      <c r="EEZ31" s="90"/>
      <c r="EFA31" s="85"/>
      <c r="EFB31" s="72"/>
      <c r="EFC31" s="72"/>
      <c r="EFD31" s="82"/>
      <c r="EFE31" s="79"/>
      <c r="EFF31" s="90"/>
      <c r="EFG31" s="85"/>
      <c r="EFH31" s="85"/>
      <c r="EFI31" s="89"/>
      <c r="EFJ31" s="85"/>
      <c r="EFK31" s="72"/>
      <c r="EFL31" s="90"/>
      <c r="EFM31" s="85"/>
      <c r="EFN31" s="72"/>
      <c r="EFO31" s="90"/>
      <c r="EFP31" s="85"/>
      <c r="EFQ31" s="72"/>
      <c r="EFR31" s="72"/>
      <c r="EFS31" s="82"/>
      <c r="EFT31" s="79"/>
      <c r="EFU31" s="90"/>
      <c r="EFV31" s="85"/>
      <c r="EFW31" s="85"/>
      <c r="EFX31" s="89"/>
      <c r="EFY31" s="85"/>
      <c r="EFZ31" s="72"/>
      <c r="EGA31" s="90"/>
      <c r="EGB31" s="85"/>
      <c r="EGC31" s="72"/>
      <c r="EGD31" s="90"/>
      <c r="EGE31" s="85"/>
      <c r="EGF31" s="72"/>
      <c r="EGG31" s="72"/>
      <c r="EGH31" s="82"/>
      <c r="EGI31" s="79"/>
      <c r="EGJ31" s="90"/>
      <c r="EGK31" s="85"/>
      <c r="EGL31" s="85"/>
      <c r="EGM31" s="89"/>
      <c r="EGN31" s="85"/>
      <c r="EGO31" s="72"/>
      <c r="EGP31" s="90"/>
      <c r="EGQ31" s="85"/>
      <c r="EGR31" s="72"/>
      <c r="EGS31" s="90"/>
      <c r="EGT31" s="85"/>
      <c r="EGU31" s="72"/>
      <c r="EGV31" s="72"/>
      <c r="EGW31" s="82"/>
      <c r="EGX31" s="79"/>
      <c r="EGY31" s="90"/>
      <c r="EGZ31" s="85"/>
      <c r="EHA31" s="85"/>
      <c r="EHB31" s="89"/>
      <c r="EHC31" s="85"/>
      <c r="EHD31" s="72"/>
      <c r="EHE31" s="90"/>
      <c r="EHF31" s="85"/>
      <c r="EHG31" s="72"/>
      <c r="EHH31" s="90"/>
      <c r="EHI31" s="85"/>
      <c r="EHJ31" s="72"/>
      <c r="EHK31" s="72"/>
      <c r="EHL31" s="82"/>
      <c r="EHM31" s="79"/>
      <c r="EHN31" s="90"/>
      <c r="EHO31" s="85"/>
      <c r="EHP31" s="85"/>
      <c r="EHQ31" s="89"/>
      <c r="EHR31" s="85"/>
      <c r="EHS31" s="72"/>
      <c r="EHT31" s="90"/>
      <c r="EHU31" s="85"/>
      <c r="EHV31" s="72"/>
      <c r="EHW31" s="90"/>
      <c r="EHX31" s="85"/>
      <c r="EHY31" s="72"/>
      <c r="EHZ31" s="72"/>
      <c r="EIA31" s="82"/>
      <c r="EIB31" s="79"/>
      <c r="EIC31" s="90"/>
      <c r="EID31" s="85"/>
      <c r="EIE31" s="85"/>
      <c r="EIF31" s="89"/>
      <c r="EIG31" s="85"/>
      <c r="EIH31" s="72"/>
      <c r="EII31" s="90"/>
      <c r="EIJ31" s="85"/>
      <c r="EIK31" s="72"/>
      <c r="EIL31" s="90"/>
      <c r="EIM31" s="85"/>
      <c r="EIN31" s="72"/>
      <c r="EIO31" s="72"/>
      <c r="EIP31" s="82"/>
      <c r="EIQ31" s="79"/>
      <c r="EIR31" s="90"/>
      <c r="EIS31" s="85"/>
      <c r="EIT31" s="85"/>
      <c r="EIU31" s="89"/>
      <c r="EIV31" s="85"/>
      <c r="EIW31" s="72"/>
      <c r="EIX31" s="90"/>
      <c r="EIY31" s="85"/>
      <c r="EIZ31" s="72"/>
      <c r="EJA31" s="90"/>
      <c r="EJB31" s="85"/>
      <c r="EJC31" s="72"/>
      <c r="EJD31" s="72"/>
      <c r="EJE31" s="82"/>
      <c r="EJF31" s="79"/>
      <c r="EJG31" s="90"/>
      <c r="EJH31" s="85"/>
      <c r="EJI31" s="85"/>
      <c r="EJJ31" s="89"/>
      <c r="EJK31" s="85"/>
      <c r="EJL31" s="72"/>
      <c r="EJM31" s="90"/>
      <c r="EJN31" s="85"/>
      <c r="EJO31" s="72"/>
      <c r="EJP31" s="90"/>
      <c r="EJQ31" s="85"/>
      <c r="EJR31" s="72"/>
      <c r="EJS31" s="72"/>
      <c r="EJT31" s="82"/>
      <c r="EJU31" s="79"/>
      <c r="EJV31" s="90"/>
      <c r="EJW31" s="85"/>
      <c r="EJX31" s="85"/>
      <c r="EJY31" s="89"/>
      <c r="EJZ31" s="85"/>
      <c r="EKA31" s="72"/>
      <c r="EKB31" s="90"/>
      <c r="EKC31" s="85"/>
      <c r="EKD31" s="72"/>
      <c r="EKE31" s="90"/>
      <c r="EKF31" s="85"/>
      <c r="EKG31" s="72"/>
      <c r="EKH31" s="72"/>
      <c r="EKI31" s="82"/>
      <c r="EKJ31" s="79"/>
      <c r="EKK31" s="90"/>
      <c r="EKL31" s="85"/>
      <c r="EKM31" s="85"/>
      <c r="EKN31" s="89"/>
      <c r="EKO31" s="85"/>
      <c r="EKP31" s="72"/>
      <c r="EKQ31" s="90"/>
      <c r="EKR31" s="85"/>
      <c r="EKS31" s="72"/>
      <c r="EKT31" s="90"/>
      <c r="EKU31" s="85"/>
      <c r="EKV31" s="72"/>
      <c r="EKW31" s="72"/>
      <c r="EKX31" s="82"/>
      <c r="EKY31" s="79"/>
      <c r="EKZ31" s="90"/>
      <c r="ELA31" s="85"/>
      <c r="ELB31" s="85"/>
      <c r="ELC31" s="89"/>
      <c r="ELD31" s="85"/>
      <c r="ELE31" s="72"/>
      <c r="ELF31" s="90"/>
      <c r="ELG31" s="85"/>
      <c r="ELH31" s="72"/>
      <c r="ELI31" s="90"/>
      <c r="ELJ31" s="85"/>
      <c r="ELK31" s="72"/>
      <c r="ELL31" s="72"/>
      <c r="ELM31" s="82"/>
      <c r="ELN31" s="79"/>
      <c r="ELO31" s="90"/>
      <c r="ELP31" s="85"/>
      <c r="ELQ31" s="85"/>
      <c r="ELR31" s="89"/>
      <c r="ELS31" s="85"/>
      <c r="ELT31" s="72"/>
      <c r="ELU31" s="90"/>
      <c r="ELV31" s="85"/>
      <c r="ELW31" s="72"/>
      <c r="ELX31" s="90"/>
      <c r="ELY31" s="85"/>
      <c r="ELZ31" s="72"/>
      <c r="EMA31" s="72"/>
      <c r="EMB31" s="82"/>
      <c r="EMC31" s="79"/>
      <c r="EMD31" s="90"/>
      <c r="EME31" s="85"/>
      <c r="EMF31" s="85"/>
      <c r="EMG31" s="89"/>
      <c r="EMH31" s="85"/>
      <c r="EMI31" s="72"/>
      <c r="EMJ31" s="90"/>
      <c r="EMK31" s="85"/>
      <c r="EML31" s="72"/>
      <c r="EMM31" s="90"/>
      <c r="EMN31" s="85"/>
      <c r="EMO31" s="72"/>
      <c r="EMP31" s="72"/>
      <c r="EMQ31" s="82"/>
      <c r="EMR31" s="79"/>
      <c r="EMS31" s="90"/>
      <c r="EMT31" s="85"/>
      <c r="EMU31" s="85"/>
      <c r="EMV31" s="89"/>
      <c r="EMW31" s="85"/>
      <c r="EMX31" s="72"/>
      <c r="EMY31" s="90"/>
      <c r="EMZ31" s="85"/>
      <c r="ENA31" s="72"/>
      <c r="ENB31" s="90"/>
      <c r="ENC31" s="85"/>
      <c r="END31" s="72"/>
      <c r="ENE31" s="72"/>
      <c r="ENF31" s="82"/>
      <c r="ENG31" s="79"/>
      <c r="ENH31" s="90"/>
      <c r="ENI31" s="85"/>
      <c r="ENJ31" s="85"/>
      <c r="ENK31" s="89"/>
      <c r="ENL31" s="85"/>
      <c r="ENM31" s="72"/>
      <c r="ENN31" s="90"/>
      <c r="ENO31" s="85"/>
      <c r="ENP31" s="72"/>
      <c r="ENQ31" s="90"/>
      <c r="ENR31" s="85"/>
      <c r="ENS31" s="72"/>
      <c r="ENT31" s="72"/>
      <c r="ENU31" s="82"/>
      <c r="ENV31" s="79"/>
      <c r="ENW31" s="90"/>
      <c r="ENX31" s="85"/>
      <c r="ENY31" s="85"/>
      <c r="ENZ31" s="89"/>
      <c r="EOA31" s="85"/>
      <c r="EOB31" s="72"/>
      <c r="EOC31" s="90"/>
      <c r="EOD31" s="85"/>
      <c r="EOE31" s="72"/>
      <c r="EOF31" s="90"/>
      <c r="EOG31" s="85"/>
      <c r="EOH31" s="72"/>
      <c r="EOI31" s="72"/>
      <c r="EOJ31" s="82"/>
      <c r="EOK31" s="79"/>
      <c r="EOL31" s="90"/>
      <c r="EOM31" s="85"/>
      <c r="EON31" s="85"/>
      <c r="EOO31" s="89"/>
      <c r="EOP31" s="85"/>
      <c r="EOQ31" s="72"/>
      <c r="EOR31" s="90"/>
      <c r="EOS31" s="85"/>
      <c r="EOT31" s="72"/>
      <c r="EOU31" s="90"/>
      <c r="EOV31" s="85"/>
      <c r="EOW31" s="72"/>
      <c r="EOX31" s="72"/>
      <c r="EOY31" s="82"/>
      <c r="EOZ31" s="79"/>
      <c r="EPA31" s="90"/>
      <c r="EPB31" s="85"/>
      <c r="EPC31" s="85"/>
      <c r="EPD31" s="89"/>
      <c r="EPE31" s="85"/>
      <c r="EPF31" s="72"/>
      <c r="EPG31" s="90"/>
      <c r="EPH31" s="85"/>
      <c r="EPI31" s="72"/>
      <c r="EPJ31" s="90"/>
      <c r="EPK31" s="85"/>
      <c r="EPL31" s="72"/>
      <c r="EPM31" s="72"/>
      <c r="EPN31" s="82"/>
      <c r="EPO31" s="79"/>
      <c r="EPP31" s="90"/>
      <c r="EPQ31" s="85"/>
      <c r="EPR31" s="85"/>
      <c r="EPS31" s="89"/>
      <c r="EPT31" s="85"/>
      <c r="EPU31" s="72"/>
      <c r="EPV31" s="90"/>
      <c r="EPW31" s="85"/>
      <c r="EPX31" s="72"/>
      <c r="EPY31" s="90"/>
      <c r="EPZ31" s="85"/>
      <c r="EQA31" s="72"/>
      <c r="EQB31" s="72"/>
      <c r="EQC31" s="82"/>
      <c r="EQD31" s="79"/>
      <c r="EQE31" s="90"/>
      <c r="EQF31" s="85"/>
      <c r="EQG31" s="85"/>
      <c r="EQH31" s="89"/>
      <c r="EQI31" s="85"/>
      <c r="EQJ31" s="72"/>
      <c r="EQK31" s="90"/>
      <c r="EQL31" s="85"/>
      <c r="EQM31" s="72"/>
      <c r="EQN31" s="90"/>
      <c r="EQO31" s="85"/>
      <c r="EQP31" s="72"/>
      <c r="EQQ31" s="72"/>
      <c r="EQR31" s="82"/>
      <c r="EQS31" s="79"/>
      <c r="EQT31" s="90"/>
      <c r="EQU31" s="85"/>
      <c r="EQV31" s="85"/>
      <c r="EQW31" s="89"/>
      <c r="EQX31" s="85"/>
      <c r="EQY31" s="72"/>
      <c r="EQZ31" s="90"/>
      <c r="ERA31" s="85"/>
      <c r="ERB31" s="72"/>
      <c r="ERC31" s="90"/>
      <c r="ERD31" s="85"/>
      <c r="ERE31" s="72"/>
      <c r="ERF31" s="72"/>
      <c r="ERG31" s="82"/>
      <c r="ERH31" s="79"/>
      <c r="ERI31" s="90"/>
      <c r="ERJ31" s="85"/>
      <c r="ERK31" s="85"/>
      <c r="ERL31" s="89"/>
      <c r="ERM31" s="85"/>
      <c r="ERN31" s="72"/>
      <c r="ERO31" s="90"/>
      <c r="ERP31" s="85"/>
      <c r="ERQ31" s="72"/>
      <c r="ERR31" s="90"/>
      <c r="ERS31" s="85"/>
      <c r="ERT31" s="72"/>
      <c r="ERU31" s="72"/>
      <c r="ERV31" s="82"/>
      <c r="ERW31" s="79"/>
      <c r="ERX31" s="90"/>
      <c r="ERY31" s="85"/>
      <c r="ERZ31" s="85"/>
      <c r="ESA31" s="89"/>
      <c r="ESB31" s="85"/>
      <c r="ESC31" s="72"/>
      <c r="ESD31" s="90"/>
      <c r="ESE31" s="85"/>
      <c r="ESF31" s="72"/>
      <c r="ESG31" s="90"/>
      <c r="ESH31" s="85"/>
      <c r="ESI31" s="72"/>
      <c r="ESJ31" s="72"/>
      <c r="ESK31" s="82"/>
      <c r="ESL31" s="79"/>
      <c r="ESM31" s="90"/>
      <c r="ESN31" s="85"/>
      <c r="ESO31" s="85"/>
      <c r="ESP31" s="89"/>
      <c r="ESQ31" s="85"/>
      <c r="ESR31" s="72"/>
      <c r="ESS31" s="90"/>
      <c r="EST31" s="85"/>
      <c r="ESU31" s="72"/>
      <c r="ESV31" s="90"/>
      <c r="ESW31" s="85"/>
      <c r="ESX31" s="72"/>
      <c r="ESY31" s="72"/>
      <c r="ESZ31" s="82"/>
      <c r="ETA31" s="79"/>
      <c r="ETB31" s="90"/>
      <c r="ETC31" s="85"/>
      <c r="ETD31" s="85"/>
      <c r="ETE31" s="89"/>
      <c r="ETF31" s="85"/>
      <c r="ETG31" s="72"/>
      <c r="ETH31" s="90"/>
      <c r="ETI31" s="85"/>
      <c r="ETJ31" s="72"/>
      <c r="ETK31" s="90"/>
      <c r="ETL31" s="85"/>
      <c r="ETM31" s="72"/>
      <c r="ETN31" s="72"/>
      <c r="ETO31" s="82"/>
      <c r="ETP31" s="79"/>
      <c r="ETQ31" s="90"/>
      <c r="ETR31" s="85"/>
      <c r="ETS31" s="85"/>
      <c r="ETT31" s="89"/>
      <c r="ETU31" s="85"/>
      <c r="ETV31" s="72"/>
      <c r="ETW31" s="90"/>
      <c r="ETX31" s="85"/>
      <c r="ETY31" s="72"/>
      <c r="ETZ31" s="90"/>
      <c r="EUA31" s="85"/>
      <c r="EUB31" s="72"/>
      <c r="EUC31" s="72"/>
      <c r="EUD31" s="82"/>
      <c r="EUE31" s="79"/>
      <c r="EUF31" s="90"/>
      <c r="EUG31" s="85"/>
      <c r="EUH31" s="85"/>
      <c r="EUI31" s="89"/>
      <c r="EUJ31" s="85"/>
      <c r="EUK31" s="72"/>
      <c r="EUL31" s="90"/>
      <c r="EUM31" s="85"/>
      <c r="EUN31" s="72"/>
      <c r="EUO31" s="90"/>
      <c r="EUP31" s="85"/>
      <c r="EUQ31" s="72"/>
      <c r="EUR31" s="72"/>
      <c r="EUS31" s="82"/>
      <c r="EUT31" s="79"/>
      <c r="EUU31" s="90"/>
      <c r="EUV31" s="85"/>
      <c r="EUW31" s="85"/>
      <c r="EUX31" s="89"/>
      <c r="EUY31" s="85"/>
      <c r="EUZ31" s="72"/>
      <c r="EVA31" s="90"/>
      <c r="EVB31" s="85"/>
      <c r="EVC31" s="72"/>
      <c r="EVD31" s="90"/>
      <c r="EVE31" s="85"/>
      <c r="EVF31" s="72"/>
      <c r="EVG31" s="72"/>
      <c r="EVH31" s="82"/>
      <c r="EVI31" s="79"/>
      <c r="EVJ31" s="90"/>
      <c r="EVK31" s="85"/>
      <c r="EVL31" s="85"/>
      <c r="EVM31" s="89"/>
      <c r="EVN31" s="85"/>
      <c r="EVO31" s="72"/>
      <c r="EVP31" s="90"/>
      <c r="EVQ31" s="85"/>
      <c r="EVR31" s="72"/>
      <c r="EVS31" s="90"/>
      <c r="EVT31" s="85"/>
      <c r="EVU31" s="72"/>
      <c r="EVV31" s="72"/>
      <c r="EVW31" s="82"/>
      <c r="EVX31" s="79"/>
      <c r="EVY31" s="90"/>
      <c r="EVZ31" s="85"/>
      <c r="EWA31" s="85"/>
      <c r="EWB31" s="89"/>
      <c r="EWC31" s="85"/>
      <c r="EWD31" s="72"/>
      <c r="EWE31" s="90"/>
      <c r="EWF31" s="85"/>
      <c r="EWG31" s="72"/>
      <c r="EWH31" s="90"/>
      <c r="EWI31" s="85"/>
      <c r="EWJ31" s="72"/>
      <c r="EWK31" s="72"/>
      <c r="EWL31" s="82"/>
      <c r="EWM31" s="79"/>
      <c r="EWN31" s="90"/>
      <c r="EWO31" s="85"/>
      <c r="EWP31" s="85"/>
      <c r="EWQ31" s="89"/>
      <c r="EWR31" s="85"/>
      <c r="EWS31" s="72"/>
      <c r="EWT31" s="90"/>
      <c r="EWU31" s="85"/>
      <c r="EWV31" s="72"/>
      <c r="EWW31" s="90"/>
      <c r="EWX31" s="85"/>
      <c r="EWY31" s="72"/>
      <c r="EWZ31" s="72"/>
      <c r="EXA31" s="82"/>
      <c r="EXB31" s="79"/>
      <c r="EXC31" s="90"/>
      <c r="EXD31" s="85"/>
      <c r="EXE31" s="85"/>
      <c r="EXF31" s="89"/>
      <c r="EXG31" s="85"/>
      <c r="EXH31" s="72"/>
      <c r="EXI31" s="90"/>
      <c r="EXJ31" s="85"/>
      <c r="EXK31" s="72"/>
      <c r="EXL31" s="90"/>
      <c r="EXM31" s="85"/>
      <c r="EXN31" s="72"/>
      <c r="EXO31" s="72"/>
      <c r="EXP31" s="82"/>
      <c r="EXQ31" s="79"/>
      <c r="EXR31" s="90"/>
      <c r="EXS31" s="85"/>
      <c r="EXT31" s="85"/>
      <c r="EXU31" s="89"/>
      <c r="EXV31" s="85"/>
      <c r="EXW31" s="72"/>
      <c r="EXX31" s="90"/>
      <c r="EXY31" s="85"/>
      <c r="EXZ31" s="72"/>
      <c r="EYA31" s="90"/>
      <c r="EYB31" s="85"/>
      <c r="EYC31" s="72"/>
      <c r="EYD31" s="72"/>
      <c r="EYE31" s="82"/>
      <c r="EYF31" s="79"/>
      <c r="EYG31" s="90"/>
      <c r="EYH31" s="85"/>
      <c r="EYI31" s="85"/>
      <c r="EYJ31" s="89"/>
      <c r="EYK31" s="85"/>
      <c r="EYL31" s="72"/>
      <c r="EYM31" s="90"/>
      <c r="EYN31" s="85"/>
      <c r="EYO31" s="72"/>
      <c r="EYP31" s="90"/>
      <c r="EYQ31" s="85"/>
      <c r="EYR31" s="72"/>
      <c r="EYS31" s="72"/>
      <c r="EYT31" s="82"/>
      <c r="EYU31" s="79"/>
      <c r="EYV31" s="90"/>
      <c r="EYW31" s="85"/>
      <c r="EYX31" s="85"/>
      <c r="EYY31" s="89"/>
      <c r="EYZ31" s="85"/>
      <c r="EZA31" s="72"/>
      <c r="EZB31" s="90"/>
      <c r="EZC31" s="85"/>
      <c r="EZD31" s="72"/>
      <c r="EZE31" s="90"/>
      <c r="EZF31" s="85"/>
      <c r="EZG31" s="72"/>
      <c r="EZH31" s="72"/>
      <c r="EZI31" s="82"/>
      <c r="EZJ31" s="79"/>
      <c r="EZK31" s="90"/>
      <c r="EZL31" s="85"/>
      <c r="EZM31" s="85"/>
      <c r="EZN31" s="89"/>
      <c r="EZO31" s="85"/>
      <c r="EZP31" s="72"/>
      <c r="EZQ31" s="90"/>
      <c r="EZR31" s="85"/>
      <c r="EZS31" s="72"/>
      <c r="EZT31" s="90"/>
      <c r="EZU31" s="85"/>
      <c r="EZV31" s="72"/>
      <c r="EZW31" s="72"/>
      <c r="EZX31" s="82"/>
      <c r="EZY31" s="79"/>
      <c r="EZZ31" s="90"/>
      <c r="FAA31" s="85"/>
      <c r="FAB31" s="85"/>
      <c r="FAC31" s="89"/>
      <c r="FAD31" s="85"/>
      <c r="FAE31" s="72"/>
      <c r="FAF31" s="90"/>
      <c r="FAG31" s="85"/>
      <c r="FAH31" s="72"/>
      <c r="FAI31" s="90"/>
      <c r="FAJ31" s="85"/>
      <c r="FAK31" s="72"/>
      <c r="FAL31" s="72"/>
      <c r="FAM31" s="82"/>
      <c r="FAN31" s="79"/>
      <c r="FAO31" s="90"/>
      <c r="FAP31" s="85"/>
      <c r="FAQ31" s="85"/>
      <c r="FAR31" s="89"/>
      <c r="FAS31" s="85"/>
      <c r="FAT31" s="72"/>
      <c r="FAU31" s="90"/>
      <c r="FAV31" s="85"/>
      <c r="FAW31" s="72"/>
      <c r="FAX31" s="90"/>
      <c r="FAY31" s="85"/>
      <c r="FAZ31" s="72"/>
      <c r="FBA31" s="72"/>
      <c r="FBB31" s="82"/>
      <c r="FBC31" s="79"/>
      <c r="FBD31" s="90"/>
      <c r="FBE31" s="85"/>
      <c r="FBF31" s="85"/>
      <c r="FBG31" s="89"/>
      <c r="FBH31" s="85"/>
      <c r="FBI31" s="72"/>
      <c r="FBJ31" s="90"/>
      <c r="FBK31" s="85"/>
      <c r="FBL31" s="72"/>
      <c r="FBM31" s="90"/>
      <c r="FBN31" s="85"/>
      <c r="FBO31" s="72"/>
      <c r="FBP31" s="72"/>
      <c r="FBQ31" s="82"/>
      <c r="FBR31" s="79"/>
      <c r="FBS31" s="90"/>
      <c r="FBT31" s="85"/>
      <c r="FBU31" s="85"/>
      <c r="FBV31" s="89"/>
      <c r="FBW31" s="85"/>
      <c r="FBX31" s="72"/>
      <c r="FBY31" s="90"/>
      <c r="FBZ31" s="85"/>
      <c r="FCA31" s="72"/>
      <c r="FCB31" s="90"/>
      <c r="FCC31" s="85"/>
      <c r="FCD31" s="72"/>
      <c r="FCE31" s="72"/>
      <c r="FCF31" s="82"/>
      <c r="FCG31" s="79"/>
      <c r="FCH31" s="90"/>
      <c r="FCI31" s="85"/>
      <c r="FCJ31" s="85"/>
      <c r="FCK31" s="89"/>
      <c r="FCL31" s="85"/>
      <c r="FCM31" s="72"/>
      <c r="FCN31" s="90"/>
      <c r="FCO31" s="85"/>
      <c r="FCP31" s="72"/>
      <c r="FCQ31" s="90"/>
      <c r="FCR31" s="85"/>
      <c r="FCS31" s="72"/>
      <c r="FCT31" s="72"/>
      <c r="FCU31" s="82"/>
      <c r="FCV31" s="79"/>
      <c r="FCW31" s="90"/>
      <c r="FCX31" s="85"/>
      <c r="FCY31" s="85"/>
      <c r="FCZ31" s="89"/>
      <c r="FDA31" s="85"/>
      <c r="FDB31" s="72"/>
      <c r="FDC31" s="90"/>
      <c r="FDD31" s="85"/>
      <c r="FDE31" s="72"/>
      <c r="FDF31" s="90"/>
      <c r="FDG31" s="85"/>
      <c r="FDH31" s="72"/>
      <c r="FDI31" s="72"/>
      <c r="FDJ31" s="82"/>
      <c r="FDK31" s="79"/>
      <c r="FDL31" s="90"/>
      <c r="FDM31" s="85"/>
      <c r="FDN31" s="85"/>
      <c r="FDO31" s="89"/>
      <c r="FDP31" s="85"/>
      <c r="FDQ31" s="72"/>
      <c r="FDR31" s="90"/>
      <c r="FDS31" s="85"/>
      <c r="FDT31" s="72"/>
      <c r="FDU31" s="90"/>
      <c r="FDV31" s="85"/>
      <c r="FDW31" s="72"/>
      <c r="FDX31" s="72"/>
      <c r="FDY31" s="82"/>
      <c r="FDZ31" s="79"/>
      <c r="FEA31" s="90"/>
      <c r="FEB31" s="85"/>
      <c r="FEC31" s="85"/>
      <c r="FED31" s="89"/>
      <c r="FEE31" s="85"/>
      <c r="FEF31" s="72"/>
      <c r="FEG31" s="90"/>
      <c r="FEH31" s="85"/>
      <c r="FEI31" s="72"/>
      <c r="FEJ31" s="90"/>
      <c r="FEK31" s="85"/>
      <c r="FEL31" s="72"/>
      <c r="FEM31" s="72"/>
      <c r="FEN31" s="82"/>
      <c r="FEO31" s="79"/>
      <c r="FEP31" s="90"/>
      <c r="FEQ31" s="85"/>
      <c r="FER31" s="85"/>
      <c r="FES31" s="89"/>
      <c r="FET31" s="85"/>
      <c r="FEU31" s="72"/>
      <c r="FEV31" s="90"/>
      <c r="FEW31" s="85"/>
      <c r="FEX31" s="72"/>
      <c r="FEY31" s="90"/>
      <c r="FEZ31" s="85"/>
      <c r="FFA31" s="72"/>
      <c r="FFB31" s="72"/>
      <c r="FFC31" s="82"/>
      <c r="FFD31" s="79"/>
      <c r="FFE31" s="90"/>
      <c r="FFF31" s="85"/>
      <c r="FFG31" s="85"/>
      <c r="FFH31" s="89"/>
      <c r="FFI31" s="85"/>
      <c r="FFJ31" s="72"/>
      <c r="FFK31" s="90"/>
      <c r="FFL31" s="85"/>
      <c r="FFM31" s="72"/>
      <c r="FFN31" s="90"/>
      <c r="FFO31" s="85"/>
      <c r="FFP31" s="72"/>
      <c r="FFQ31" s="72"/>
      <c r="FFR31" s="82"/>
      <c r="FFS31" s="79"/>
      <c r="FFT31" s="90"/>
      <c r="FFU31" s="85"/>
      <c r="FFV31" s="85"/>
      <c r="FFW31" s="89"/>
      <c r="FFX31" s="85"/>
      <c r="FFY31" s="72"/>
      <c r="FFZ31" s="90"/>
      <c r="FGA31" s="85"/>
      <c r="FGB31" s="72"/>
      <c r="FGC31" s="90"/>
      <c r="FGD31" s="85"/>
      <c r="FGE31" s="72"/>
      <c r="FGF31" s="72"/>
      <c r="FGG31" s="82"/>
      <c r="FGH31" s="79"/>
      <c r="FGI31" s="90"/>
      <c r="FGJ31" s="85"/>
      <c r="FGK31" s="85"/>
      <c r="FGL31" s="89"/>
      <c r="FGM31" s="85"/>
      <c r="FGN31" s="72"/>
      <c r="FGO31" s="90"/>
      <c r="FGP31" s="85"/>
      <c r="FGQ31" s="72"/>
      <c r="FGR31" s="90"/>
      <c r="FGS31" s="85"/>
      <c r="FGT31" s="72"/>
      <c r="FGU31" s="72"/>
      <c r="FGV31" s="82"/>
      <c r="FGW31" s="79"/>
      <c r="FGX31" s="90"/>
      <c r="FGY31" s="85"/>
      <c r="FGZ31" s="85"/>
      <c r="FHA31" s="89"/>
      <c r="FHB31" s="85"/>
      <c r="FHC31" s="72"/>
      <c r="FHD31" s="90"/>
      <c r="FHE31" s="85"/>
      <c r="FHF31" s="72"/>
      <c r="FHG31" s="90"/>
      <c r="FHH31" s="85"/>
      <c r="FHI31" s="72"/>
      <c r="FHJ31" s="72"/>
      <c r="FHK31" s="82"/>
      <c r="FHL31" s="79"/>
      <c r="FHM31" s="90"/>
      <c r="FHN31" s="85"/>
      <c r="FHO31" s="85"/>
      <c r="FHP31" s="89"/>
      <c r="FHQ31" s="85"/>
      <c r="FHR31" s="72"/>
      <c r="FHS31" s="90"/>
      <c r="FHT31" s="85"/>
      <c r="FHU31" s="72"/>
      <c r="FHV31" s="90"/>
      <c r="FHW31" s="85"/>
      <c r="FHX31" s="72"/>
      <c r="FHY31" s="72"/>
      <c r="FHZ31" s="82"/>
      <c r="FIA31" s="79"/>
      <c r="FIB31" s="90"/>
      <c r="FIC31" s="85"/>
      <c r="FID31" s="85"/>
      <c r="FIE31" s="89"/>
      <c r="FIF31" s="85"/>
      <c r="FIG31" s="72"/>
      <c r="FIH31" s="90"/>
      <c r="FII31" s="85"/>
      <c r="FIJ31" s="72"/>
      <c r="FIK31" s="90"/>
      <c r="FIL31" s="85"/>
      <c r="FIM31" s="72"/>
      <c r="FIN31" s="72"/>
      <c r="FIO31" s="82"/>
      <c r="FIP31" s="79"/>
      <c r="FIQ31" s="90"/>
      <c r="FIR31" s="85"/>
      <c r="FIS31" s="85"/>
      <c r="FIT31" s="89"/>
      <c r="FIU31" s="85"/>
      <c r="FIV31" s="72"/>
      <c r="FIW31" s="90"/>
      <c r="FIX31" s="85"/>
      <c r="FIY31" s="72"/>
      <c r="FIZ31" s="90"/>
      <c r="FJA31" s="85"/>
      <c r="FJB31" s="72"/>
      <c r="FJC31" s="72"/>
      <c r="FJD31" s="82"/>
      <c r="FJE31" s="79"/>
      <c r="FJF31" s="90"/>
      <c r="FJG31" s="85"/>
      <c r="FJH31" s="85"/>
      <c r="FJI31" s="89"/>
      <c r="FJJ31" s="85"/>
      <c r="FJK31" s="72"/>
      <c r="FJL31" s="90"/>
      <c r="FJM31" s="85"/>
      <c r="FJN31" s="72"/>
      <c r="FJO31" s="90"/>
      <c r="FJP31" s="85"/>
      <c r="FJQ31" s="72"/>
      <c r="FJR31" s="72"/>
      <c r="FJS31" s="82"/>
      <c r="FJT31" s="79"/>
      <c r="FJU31" s="90"/>
      <c r="FJV31" s="85"/>
      <c r="FJW31" s="85"/>
      <c r="FJX31" s="89"/>
      <c r="FJY31" s="85"/>
      <c r="FJZ31" s="72"/>
      <c r="FKA31" s="90"/>
      <c r="FKB31" s="85"/>
      <c r="FKC31" s="72"/>
      <c r="FKD31" s="90"/>
      <c r="FKE31" s="85"/>
      <c r="FKF31" s="72"/>
      <c r="FKG31" s="72"/>
      <c r="FKH31" s="82"/>
      <c r="FKI31" s="79"/>
      <c r="FKJ31" s="90"/>
      <c r="FKK31" s="85"/>
      <c r="FKL31" s="85"/>
      <c r="FKM31" s="89"/>
      <c r="FKN31" s="85"/>
      <c r="FKO31" s="72"/>
      <c r="FKP31" s="90"/>
      <c r="FKQ31" s="85"/>
      <c r="FKR31" s="72"/>
      <c r="FKS31" s="90"/>
      <c r="FKT31" s="85"/>
      <c r="FKU31" s="72"/>
      <c r="FKV31" s="72"/>
      <c r="FKW31" s="82"/>
      <c r="FKX31" s="79"/>
      <c r="FKY31" s="90"/>
      <c r="FKZ31" s="85"/>
      <c r="FLA31" s="85"/>
      <c r="FLB31" s="89"/>
      <c r="FLC31" s="85"/>
      <c r="FLD31" s="72"/>
      <c r="FLE31" s="90"/>
      <c r="FLF31" s="85"/>
      <c r="FLG31" s="72"/>
      <c r="FLH31" s="90"/>
      <c r="FLI31" s="85"/>
      <c r="FLJ31" s="72"/>
      <c r="FLK31" s="72"/>
      <c r="FLL31" s="82"/>
      <c r="FLM31" s="79"/>
      <c r="FLN31" s="90"/>
      <c r="FLO31" s="85"/>
      <c r="FLP31" s="85"/>
      <c r="FLQ31" s="89"/>
      <c r="FLR31" s="85"/>
      <c r="FLS31" s="72"/>
      <c r="FLT31" s="90"/>
      <c r="FLU31" s="85"/>
      <c r="FLV31" s="72"/>
      <c r="FLW31" s="90"/>
      <c r="FLX31" s="85"/>
      <c r="FLY31" s="72"/>
      <c r="FLZ31" s="72"/>
      <c r="FMA31" s="82"/>
      <c r="FMB31" s="79"/>
      <c r="FMC31" s="90"/>
      <c r="FMD31" s="85"/>
      <c r="FME31" s="85"/>
      <c r="FMF31" s="89"/>
      <c r="FMG31" s="85"/>
      <c r="FMH31" s="72"/>
      <c r="FMI31" s="90"/>
      <c r="FMJ31" s="85"/>
      <c r="FMK31" s="72"/>
      <c r="FML31" s="90"/>
      <c r="FMM31" s="85"/>
      <c r="FMN31" s="72"/>
      <c r="FMO31" s="72"/>
      <c r="FMP31" s="82"/>
      <c r="FMQ31" s="79"/>
      <c r="FMR31" s="90"/>
      <c r="FMS31" s="85"/>
      <c r="FMT31" s="85"/>
      <c r="FMU31" s="89"/>
      <c r="FMV31" s="85"/>
      <c r="FMW31" s="72"/>
      <c r="FMX31" s="90"/>
      <c r="FMY31" s="85"/>
      <c r="FMZ31" s="72"/>
      <c r="FNA31" s="90"/>
      <c r="FNB31" s="85"/>
      <c r="FNC31" s="72"/>
      <c r="FND31" s="72"/>
      <c r="FNE31" s="82"/>
      <c r="FNF31" s="79"/>
      <c r="FNG31" s="90"/>
      <c r="FNH31" s="85"/>
      <c r="FNI31" s="85"/>
      <c r="FNJ31" s="89"/>
      <c r="FNK31" s="85"/>
      <c r="FNL31" s="72"/>
      <c r="FNM31" s="90"/>
      <c r="FNN31" s="85"/>
      <c r="FNO31" s="72"/>
      <c r="FNP31" s="90"/>
      <c r="FNQ31" s="85"/>
      <c r="FNR31" s="72"/>
      <c r="FNS31" s="72"/>
      <c r="FNT31" s="82"/>
      <c r="FNU31" s="79"/>
      <c r="FNV31" s="90"/>
      <c r="FNW31" s="85"/>
      <c r="FNX31" s="85"/>
      <c r="FNY31" s="89"/>
      <c r="FNZ31" s="85"/>
      <c r="FOA31" s="72"/>
      <c r="FOB31" s="90"/>
      <c r="FOC31" s="85"/>
      <c r="FOD31" s="72"/>
      <c r="FOE31" s="90"/>
      <c r="FOF31" s="85"/>
      <c r="FOG31" s="72"/>
      <c r="FOH31" s="72"/>
      <c r="FOI31" s="82"/>
      <c r="FOJ31" s="79"/>
      <c r="FOK31" s="90"/>
      <c r="FOL31" s="85"/>
      <c r="FOM31" s="85"/>
      <c r="FON31" s="89"/>
      <c r="FOO31" s="85"/>
      <c r="FOP31" s="72"/>
      <c r="FOQ31" s="90"/>
      <c r="FOR31" s="85"/>
      <c r="FOS31" s="72"/>
      <c r="FOT31" s="90"/>
      <c r="FOU31" s="85"/>
      <c r="FOV31" s="72"/>
      <c r="FOW31" s="72"/>
      <c r="FOX31" s="82"/>
      <c r="FOY31" s="79"/>
      <c r="FOZ31" s="90"/>
      <c r="FPA31" s="85"/>
      <c r="FPB31" s="85"/>
      <c r="FPC31" s="89"/>
      <c r="FPD31" s="85"/>
      <c r="FPE31" s="72"/>
      <c r="FPF31" s="90"/>
      <c r="FPG31" s="85"/>
      <c r="FPH31" s="72"/>
      <c r="FPI31" s="90"/>
      <c r="FPJ31" s="85"/>
      <c r="FPK31" s="72"/>
      <c r="FPL31" s="72"/>
      <c r="FPM31" s="82"/>
      <c r="FPN31" s="79"/>
      <c r="FPO31" s="90"/>
      <c r="FPP31" s="85"/>
      <c r="FPQ31" s="85"/>
      <c r="FPR31" s="89"/>
      <c r="FPS31" s="85"/>
      <c r="FPT31" s="72"/>
      <c r="FPU31" s="90"/>
      <c r="FPV31" s="85"/>
      <c r="FPW31" s="72"/>
      <c r="FPX31" s="90"/>
      <c r="FPY31" s="85"/>
      <c r="FPZ31" s="72"/>
      <c r="FQA31" s="72"/>
      <c r="FQB31" s="82"/>
      <c r="FQC31" s="79"/>
      <c r="FQD31" s="90"/>
      <c r="FQE31" s="85"/>
      <c r="FQF31" s="85"/>
      <c r="FQG31" s="89"/>
      <c r="FQH31" s="85"/>
      <c r="FQI31" s="72"/>
      <c r="FQJ31" s="90"/>
      <c r="FQK31" s="85"/>
      <c r="FQL31" s="72"/>
      <c r="FQM31" s="90"/>
      <c r="FQN31" s="85"/>
      <c r="FQO31" s="72"/>
      <c r="FQP31" s="72"/>
      <c r="FQQ31" s="82"/>
      <c r="FQR31" s="79"/>
      <c r="FQS31" s="90"/>
      <c r="FQT31" s="85"/>
      <c r="FQU31" s="85"/>
      <c r="FQV31" s="89"/>
      <c r="FQW31" s="85"/>
      <c r="FQX31" s="72"/>
      <c r="FQY31" s="90"/>
      <c r="FQZ31" s="85"/>
      <c r="FRA31" s="72"/>
      <c r="FRB31" s="90"/>
      <c r="FRC31" s="85"/>
      <c r="FRD31" s="72"/>
      <c r="FRE31" s="72"/>
      <c r="FRF31" s="82"/>
      <c r="FRG31" s="79"/>
      <c r="FRH31" s="90"/>
      <c r="FRI31" s="85"/>
      <c r="FRJ31" s="85"/>
      <c r="FRK31" s="89"/>
      <c r="FRL31" s="85"/>
      <c r="FRM31" s="72"/>
      <c r="FRN31" s="90"/>
      <c r="FRO31" s="85"/>
      <c r="FRP31" s="72"/>
      <c r="FRQ31" s="90"/>
      <c r="FRR31" s="85"/>
      <c r="FRS31" s="72"/>
      <c r="FRT31" s="72"/>
      <c r="FRU31" s="82"/>
      <c r="FRV31" s="79"/>
      <c r="FRW31" s="90"/>
      <c r="FRX31" s="85"/>
      <c r="FRY31" s="85"/>
      <c r="FRZ31" s="89"/>
      <c r="FSA31" s="85"/>
      <c r="FSB31" s="72"/>
      <c r="FSC31" s="90"/>
      <c r="FSD31" s="85"/>
      <c r="FSE31" s="72"/>
      <c r="FSF31" s="90"/>
      <c r="FSG31" s="85"/>
      <c r="FSH31" s="72"/>
      <c r="FSI31" s="72"/>
      <c r="FSJ31" s="82"/>
      <c r="FSK31" s="79"/>
      <c r="FSL31" s="90"/>
      <c r="FSM31" s="85"/>
      <c r="FSN31" s="85"/>
      <c r="FSO31" s="89"/>
      <c r="FSP31" s="85"/>
      <c r="FSQ31" s="72"/>
      <c r="FSR31" s="90"/>
      <c r="FSS31" s="85"/>
      <c r="FST31" s="72"/>
      <c r="FSU31" s="90"/>
      <c r="FSV31" s="85"/>
      <c r="FSW31" s="72"/>
      <c r="FSX31" s="72"/>
      <c r="FSY31" s="82"/>
      <c r="FSZ31" s="79"/>
      <c r="FTA31" s="90"/>
      <c r="FTB31" s="85"/>
      <c r="FTC31" s="85"/>
      <c r="FTD31" s="89"/>
      <c r="FTE31" s="85"/>
      <c r="FTF31" s="72"/>
      <c r="FTG31" s="90"/>
      <c r="FTH31" s="85"/>
      <c r="FTI31" s="72"/>
      <c r="FTJ31" s="90"/>
      <c r="FTK31" s="85"/>
      <c r="FTL31" s="72"/>
      <c r="FTM31" s="72"/>
      <c r="FTN31" s="82"/>
      <c r="FTO31" s="79"/>
      <c r="FTP31" s="90"/>
      <c r="FTQ31" s="85"/>
      <c r="FTR31" s="85"/>
      <c r="FTS31" s="89"/>
      <c r="FTT31" s="85"/>
      <c r="FTU31" s="72"/>
      <c r="FTV31" s="90"/>
      <c r="FTW31" s="85"/>
      <c r="FTX31" s="72"/>
      <c r="FTY31" s="90"/>
      <c r="FTZ31" s="85"/>
      <c r="FUA31" s="72"/>
      <c r="FUB31" s="72"/>
      <c r="FUC31" s="82"/>
      <c r="FUD31" s="79"/>
      <c r="FUE31" s="90"/>
      <c r="FUF31" s="85"/>
      <c r="FUG31" s="85"/>
      <c r="FUH31" s="89"/>
      <c r="FUI31" s="85"/>
      <c r="FUJ31" s="72"/>
      <c r="FUK31" s="90"/>
      <c r="FUL31" s="85"/>
      <c r="FUM31" s="72"/>
      <c r="FUN31" s="90"/>
      <c r="FUO31" s="85"/>
      <c r="FUP31" s="72"/>
      <c r="FUQ31" s="72"/>
      <c r="FUR31" s="82"/>
      <c r="FUS31" s="79"/>
      <c r="FUT31" s="90"/>
      <c r="FUU31" s="85"/>
      <c r="FUV31" s="85"/>
      <c r="FUW31" s="89"/>
      <c r="FUX31" s="85"/>
      <c r="FUY31" s="72"/>
      <c r="FUZ31" s="90"/>
      <c r="FVA31" s="85"/>
      <c r="FVB31" s="72"/>
      <c r="FVC31" s="90"/>
      <c r="FVD31" s="85"/>
      <c r="FVE31" s="72"/>
      <c r="FVF31" s="72"/>
      <c r="FVG31" s="82"/>
      <c r="FVH31" s="79"/>
      <c r="FVI31" s="90"/>
      <c r="FVJ31" s="85"/>
      <c r="FVK31" s="85"/>
      <c r="FVL31" s="89"/>
      <c r="FVM31" s="85"/>
      <c r="FVN31" s="72"/>
      <c r="FVO31" s="90"/>
      <c r="FVP31" s="85"/>
      <c r="FVQ31" s="72"/>
      <c r="FVR31" s="90"/>
      <c r="FVS31" s="85"/>
      <c r="FVT31" s="72"/>
      <c r="FVU31" s="72"/>
      <c r="FVV31" s="82"/>
      <c r="FVW31" s="79"/>
      <c r="FVX31" s="90"/>
      <c r="FVY31" s="85"/>
      <c r="FVZ31" s="85"/>
      <c r="FWA31" s="89"/>
      <c r="FWB31" s="85"/>
      <c r="FWC31" s="72"/>
      <c r="FWD31" s="90"/>
      <c r="FWE31" s="85"/>
      <c r="FWF31" s="72"/>
      <c r="FWG31" s="90"/>
      <c r="FWH31" s="85"/>
      <c r="FWI31" s="72"/>
      <c r="FWJ31" s="72"/>
      <c r="FWK31" s="82"/>
      <c r="FWL31" s="79"/>
      <c r="FWM31" s="90"/>
      <c r="FWN31" s="85"/>
      <c r="FWO31" s="85"/>
      <c r="FWP31" s="89"/>
      <c r="FWQ31" s="85"/>
      <c r="FWR31" s="72"/>
      <c r="FWS31" s="90"/>
      <c r="FWT31" s="85"/>
      <c r="FWU31" s="72"/>
      <c r="FWV31" s="90"/>
      <c r="FWW31" s="85"/>
      <c r="FWX31" s="72"/>
      <c r="FWY31" s="72"/>
      <c r="FWZ31" s="82"/>
      <c r="FXA31" s="79"/>
      <c r="FXB31" s="90"/>
      <c r="FXC31" s="85"/>
      <c r="FXD31" s="85"/>
      <c r="FXE31" s="89"/>
      <c r="FXF31" s="85"/>
      <c r="FXG31" s="72"/>
      <c r="FXH31" s="90"/>
      <c r="FXI31" s="85"/>
      <c r="FXJ31" s="72"/>
      <c r="FXK31" s="90"/>
      <c r="FXL31" s="85"/>
      <c r="FXM31" s="72"/>
      <c r="FXN31" s="72"/>
      <c r="FXO31" s="82"/>
      <c r="FXP31" s="79"/>
      <c r="FXQ31" s="90"/>
      <c r="FXR31" s="85"/>
      <c r="FXS31" s="85"/>
      <c r="FXT31" s="89"/>
      <c r="FXU31" s="85"/>
      <c r="FXV31" s="72"/>
      <c r="FXW31" s="90"/>
      <c r="FXX31" s="85"/>
      <c r="FXY31" s="72"/>
      <c r="FXZ31" s="90"/>
      <c r="FYA31" s="85"/>
      <c r="FYB31" s="72"/>
      <c r="FYC31" s="72"/>
      <c r="FYD31" s="82"/>
      <c r="FYE31" s="79"/>
      <c r="FYF31" s="90"/>
      <c r="FYG31" s="85"/>
      <c r="FYH31" s="85"/>
      <c r="FYI31" s="89"/>
      <c r="FYJ31" s="85"/>
      <c r="FYK31" s="72"/>
      <c r="FYL31" s="90"/>
      <c r="FYM31" s="85"/>
      <c r="FYN31" s="72"/>
      <c r="FYO31" s="90"/>
      <c r="FYP31" s="85"/>
      <c r="FYQ31" s="72"/>
      <c r="FYR31" s="72"/>
      <c r="FYS31" s="82"/>
      <c r="FYT31" s="79"/>
      <c r="FYU31" s="90"/>
      <c r="FYV31" s="85"/>
      <c r="FYW31" s="85"/>
      <c r="FYX31" s="89"/>
      <c r="FYY31" s="85"/>
      <c r="FYZ31" s="72"/>
      <c r="FZA31" s="90"/>
      <c r="FZB31" s="85"/>
      <c r="FZC31" s="72"/>
      <c r="FZD31" s="90"/>
      <c r="FZE31" s="85"/>
      <c r="FZF31" s="72"/>
      <c r="FZG31" s="72"/>
      <c r="FZH31" s="82"/>
      <c r="FZI31" s="79"/>
      <c r="FZJ31" s="90"/>
      <c r="FZK31" s="85"/>
      <c r="FZL31" s="85"/>
      <c r="FZM31" s="89"/>
      <c r="FZN31" s="85"/>
      <c r="FZO31" s="72"/>
      <c r="FZP31" s="90"/>
      <c r="FZQ31" s="85"/>
      <c r="FZR31" s="72"/>
      <c r="FZS31" s="90"/>
      <c r="FZT31" s="85"/>
      <c r="FZU31" s="72"/>
      <c r="FZV31" s="72"/>
      <c r="FZW31" s="82"/>
      <c r="FZX31" s="79"/>
      <c r="FZY31" s="90"/>
      <c r="FZZ31" s="85"/>
      <c r="GAA31" s="85"/>
      <c r="GAB31" s="89"/>
      <c r="GAC31" s="85"/>
      <c r="GAD31" s="72"/>
      <c r="GAE31" s="90"/>
      <c r="GAF31" s="85"/>
      <c r="GAG31" s="72"/>
      <c r="GAH31" s="90"/>
      <c r="GAI31" s="85"/>
      <c r="GAJ31" s="72"/>
      <c r="GAK31" s="72"/>
      <c r="GAL31" s="82"/>
      <c r="GAM31" s="79"/>
      <c r="GAN31" s="90"/>
      <c r="GAO31" s="85"/>
      <c r="GAP31" s="85"/>
      <c r="GAQ31" s="89"/>
      <c r="GAR31" s="85"/>
      <c r="GAS31" s="72"/>
      <c r="GAT31" s="90"/>
      <c r="GAU31" s="85"/>
      <c r="GAV31" s="72"/>
      <c r="GAW31" s="90"/>
      <c r="GAX31" s="85"/>
      <c r="GAY31" s="72"/>
      <c r="GAZ31" s="72"/>
      <c r="GBA31" s="82"/>
      <c r="GBB31" s="79"/>
      <c r="GBC31" s="90"/>
      <c r="GBD31" s="85"/>
      <c r="GBE31" s="85"/>
      <c r="GBF31" s="89"/>
      <c r="GBG31" s="85"/>
      <c r="GBH31" s="72"/>
      <c r="GBI31" s="90"/>
      <c r="GBJ31" s="85"/>
      <c r="GBK31" s="72"/>
      <c r="GBL31" s="90"/>
      <c r="GBM31" s="85"/>
      <c r="GBN31" s="72"/>
      <c r="GBO31" s="72"/>
      <c r="GBP31" s="82"/>
      <c r="GBQ31" s="79"/>
      <c r="GBR31" s="90"/>
      <c r="GBS31" s="85"/>
      <c r="GBT31" s="85"/>
      <c r="GBU31" s="89"/>
      <c r="GBV31" s="85"/>
      <c r="GBW31" s="72"/>
      <c r="GBX31" s="90"/>
      <c r="GBY31" s="85"/>
      <c r="GBZ31" s="72"/>
      <c r="GCA31" s="90"/>
      <c r="GCB31" s="85"/>
      <c r="GCC31" s="72"/>
      <c r="GCD31" s="72"/>
      <c r="GCE31" s="82"/>
      <c r="GCF31" s="79"/>
      <c r="GCG31" s="90"/>
      <c r="GCH31" s="85"/>
      <c r="GCI31" s="85"/>
      <c r="GCJ31" s="89"/>
      <c r="GCK31" s="85"/>
      <c r="GCL31" s="72"/>
      <c r="GCM31" s="90"/>
      <c r="GCN31" s="85"/>
      <c r="GCO31" s="72"/>
      <c r="GCP31" s="90"/>
      <c r="GCQ31" s="85"/>
      <c r="GCR31" s="72"/>
      <c r="GCS31" s="72"/>
      <c r="GCT31" s="82"/>
      <c r="GCU31" s="79"/>
      <c r="GCV31" s="90"/>
      <c r="GCW31" s="85"/>
      <c r="GCX31" s="85"/>
      <c r="GCY31" s="89"/>
      <c r="GCZ31" s="85"/>
      <c r="GDA31" s="72"/>
      <c r="GDB31" s="90"/>
      <c r="GDC31" s="85"/>
      <c r="GDD31" s="72"/>
      <c r="GDE31" s="90"/>
      <c r="GDF31" s="85"/>
      <c r="GDG31" s="72"/>
      <c r="GDH31" s="72"/>
      <c r="GDI31" s="82"/>
      <c r="GDJ31" s="79"/>
      <c r="GDK31" s="90"/>
      <c r="GDL31" s="85"/>
      <c r="GDM31" s="85"/>
      <c r="GDN31" s="89"/>
      <c r="GDO31" s="85"/>
      <c r="GDP31" s="72"/>
      <c r="GDQ31" s="90"/>
      <c r="GDR31" s="85"/>
      <c r="GDS31" s="72"/>
      <c r="GDT31" s="90"/>
      <c r="GDU31" s="85"/>
      <c r="GDV31" s="72"/>
      <c r="GDW31" s="72"/>
      <c r="GDX31" s="82"/>
      <c r="GDY31" s="79"/>
      <c r="GDZ31" s="90"/>
      <c r="GEA31" s="85"/>
      <c r="GEB31" s="85"/>
      <c r="GEC31" s="89"/>
      <c r="GED31" s="85"/>
      <c r="GEE31" s="72"/>
      <c r="GEF31" s="90"/>
      <c r="GEG31" s="85"/>
      <c r="GEH31" s="72"/>
      <c r="GEI31" s="90"/>
      <c r="GEJ31" s="85"/>
      <c r="GEK31" s="72"/>
      <c r="GEL31" s="72"/>
      <c r="GEM31" s="82"/>
      <c r="GEN31" s="79"/>
      <c r="GEO31" s="90"/>
      <c r="GEP31" s="85"/>
      <c r="GEQ31" s="85"/>
      <c r="GER31" s="89"/>
      <c r="GES31" s="85"/>
      <c r="GET31" s="72"/>
      <c r="GEU31" s="90"/>
      <c r="GEV31" s="85"/>
      <c r="GEW31" s="72"/>
      <c r="GEX31" s="90"/>
      <c r="GEY31" s="85"/>
      <c r="GEZ31" s="72"/>
      <c r="GFA31" s="72"/>
      <c r="GFB31" s="82"/>
      <c r="GFC31" s="79"/>
      <c r="GFD31" s="90"/>
      <c r="GFE31" s="85"/>
      <c r="GFF31" s="85"/>
      <c r="GFG31" s="89"/>
      <c r="GFH31" s="85"/>
      <c r="GFI31" s="72"/>
      <c r="GFJ31" s="90"/>
      <c r="GFK31" s="85"/>
      <c r="GFL31" s="72"/>
      <c r="GFM31" s="90"/>
      <c r="GFN31" s="85"/>
      <c r="GFO31" s="72"/>
      <c r="GFP31" s="72"/>
      <c r="GFQ31" s="82"/>
      <c r="GFR31" s="79"/>
      <c r="GFS31" s="90"/>
      <c r="GFT31" s="85"/>
      <c r="GFU31" s="85"/>
      <c r="GFV31" s="89"/>
      <c r="GFW31" s="85"/>
      <c r="GFX31" s="72"/>
      <c r="GFY31" s="90"/>
      <c r="GFZ31" s="85"/>
      <c r="GGA31" s="72"/>
      <c r="GGB31" s="90"/>
      <c r="GGC31" s="85"/>
      <c r="GGD31" s="72"/>
      <c r="GGE31" s="72"/>
      <c r="GGF31" s="82"/>
      <c r="GGG31" s="79"/>
      <c r="GGH31" s="90"/>
      <c r="GGI31" s="85"/>
      <c r="GGJ31" s="85"/>
      <c r="GGK31" s="89"/>
      <c r="GGL31" s="85"/>
      <c r="GGM31" s="72"/>
      <c r="GGN31" s="90"/>
      <c r="GGO31" s="85"/>
      <c r="GGP31" s="72"/>
      <c r="GGQ31" s="90"/>
      <c r="GGR31" s="85"/>
      <c r="GGS31" s="72"/>
      <c r="GGT31" s="72"/>
      <c r="GGU31" s="82"/>
      <c r="GGV31" s="79"/>
      <c r="GGW31" s="90"/>
      <c r="GGX31" s="85"/>
      <c r="GGY31" s="85"/>
      <c r="GGZ31" s="89"/>
      <c r="GHA31" s="85"/>
      <c r="GHB31" s="72"/>
      <c r="GHC31" s="90"/>
      <c r="GHD31" s="85"/>
      <c r="GHE31" s="72"/>
      <c r="GHF31" s="90"/>
      <c r="GHG31" s="85"/>
      <c r="GHH31" s="72"/>
      <c r="GHI31" s="72"/>
      <c r="GHJ31" s="82"/>
      <c r="GHK31" s="79"/>
      <c r="GHL31" s="90"/>
      <c r="GHM31" s="85"/>
      <c r="GHN31" s="85"/>
      <c r="GHO31" s="89"/>
      <c r="GHP31" s="85"/>
      <c r="GHQ31" s="72"/>
      <c r="GHR31" s="90"/>
      <c r="GHS31" s="85"/>
      <c r="GHT31" s="72"/>
      <c r="GHU31" s="90"/>
      <c r="GHV31" s="85"/>
      <c r="GHW31" s="72"/>
      <c r="GHX31" s="72"/>
      <c r="GHY31" s="82"/>
      <c r="GHZ31" s="79"/>
      <c r="GIA31" s="90"/>
      <c r="GIB31" s="85"/>
      <c r="GIC31" s="85"/>
      <c r="GID31" s="89"/>
      <c r="GIE31" s="85"/>
      <c r="GIF31" s="72"/>
      <c r="GIG31" s="90"/>
      <c r="GIH31" s="85"/>
      <c r="GII31" s="72"/>
      <c r="GIJ31" s="90"/>
      <c r="GIK31" s="85"/>
      <c r="GIL31" s="72"/>
      <c r="GIM31" s="72"/>
      <c r="GIN31" s="82"/>
      <c r="GIO31" s="79"/>
      <c r="GIP31" s="90"/>
      <c r="GIQ31" s="85"/>
      <c r="GIR31" s="85"/>
      <c r="GIS31" s="89"/>
      <c r="GIT31" s="85"/>
      <c r="GIU31" s="72"/>
      <c r="GIV31" s="90"/>
      <c r="GIW31" s="85"/>
      <c r="GIX31" s="72"/>
      <c r="GIY31" s="90"/>
      <c r="GIZ31" s="85"/>
      <c r="GJA31" s="72"/>
      <c r="GJB31" s="72"/>
      <c r="GJC31" s="82"/>
      <c r="GJD31" s="79"/>
      <c r="GJE31" s="90"/>
      <c r="GJF31" s="85"/>
      <c r="GJG31" s="85"/>
      <c r="GJH31" s="89"/>
      <c r="GJI31" s="85"/>
      <c r="GJJ31" s="72"/>
      <c r="GJK31" s="90"/>
      <c r="GJL31" s="85"/>
      <c r="GJM31" s="72"/>
      <c r="GJN31" s="90"/>
      <c r="GJO31" s="85"/>
      <c r="GJP31" s="72"/>
      <c r="GJQ31" s="72"/>
      <c r="GJR31" s="82"/>
      <c r="GJS31" s="79"/>
      <c r="GJT31" s="90"/>
      <c r="GJU31" s="85"/>
      <c r="GJV31" s="85"/>
      <c r="GJW31" s="89"/>
      <c r="GJX31" s="85"/>
      <c r="GJY31" s="72"/>
      <c r="GJZ31" s="90"/>
      <c r="GKA31" s="85"/>
      <c r="GKB31" s="72"/>
      <c r="GKC31" s="90"/>
      <c r="GKD31" s="85"/>
      <c r="GKE31" s="72"/>
      <c r="GKF31" s="72"/>
      <c r="GKG31" s="82"/>
      <c r="GKH31" s="79"/>
      <c r="GKI31" s="90"/>
      <c r="GKJ31" s="85"/>
      <c r="GKK31" s="85"/>
      <c r="GKL31" s="89"/>
      <c r="GKM31" s="85"/>
      <c r="GKN31" s="72"/>
      <c r="GKO31" s="90"/>
      <c r="GKP31" s="85"/>
      <c r="GKQ31" s="72"/>
      <c r="GKR31" s="90"/>
      <c r="GKS31" s="85"/>
      <c r="GKT31" s="72"/>
      <c r="GKU31" s="72"/>
      <c r="GKV31" s="82"/>
      <c r="GKW31" s="79"/>
      <c r="GKX31" s="90"/>
      <c r="GKY31" s="85"/>
      <c r="GKZ31" s="85"/>
      <c r="GLA31" s="89"/>
      <c r="GLB31" s="85"/>
      <c r="GLC31" s="72"/>
      <c r="GLD31" s="90"/>
      <c r="GLE31" s="85"/>
      <c r="GLF31" s="72"/>
      <c r="GLG31" s="90"/>
      <c r="GLH31" s="85"/>
      <c r="GLI31" s="72"/>
      <c r="GLJ31" s="72"/>
      <c r="GLK31" s="82"/>
      <c r="GLL31" s="79"/>
      <c r="GLM31" s="90"/>
      <c r="GLN31" s="85"/>
      <c r="GLO31" s="85"/>
      <c r="GLP31" s="89"/>
      <c r="GLQ31" s="85"/>
      <c r="GLR31" s="72"/>
      <c r="GLS31" s="90"/>
      <c r="GLT31" s="85"/>
      <c r="GLU31" s="72"/>
      <c r="GLV31" s="90"/>
      <c r="GLW31" s="85"/>
      <c r="GLX31" s="72"/>
      <c r="GLY31" s="72"/>
      <c r="GLZ31" s="82"/>
      <c r="GMA31" s="79"/>
      <c r="GMB31" s="90"/>
      <c r="GMC31" s="85"/>
      <c r="GMD31" s="85"/>
      <c r="GME31" s="89"/>
      <c r="GMF31" s="85"/>
      <c r="GMG31" s="72"/>
      <c r="GMH31" s="90"/>
      <c r="GMI31" s="85"/>
      <c r="GMJ31" s="72"/>
      <c r="GMK31" s="90"/>
      <c r="GML31" s="85"/>
      <c r="GMM31" s="72"/>
      <c r="GMN31" s="72"/>
      <c r="GMO31" s="82"/>
      <c r="GMP31" s="79"/>
      <c r="GMQ31" s="90"/>
      <c r="GMR31" s="85"/>
      <c r="GMS31" s="85"/>
      <c r="GMT31" s="89"/>
      <c r="GMU31" s="85"/>
      <c r="GMV31" s="72"/>
      <c r="GMW31" s="90"/>
      <c r="GMX31" s="85"/>
      <c r="GMY31" s="72"/>
      <c r="GMZ31" s="90"/>
      <c r="GNA31" s="85"/>
      <c r="GNB31" s="72"/>
      <c r="GNC31" s="72"/>
      <c r="GND31" s="82"/>
      <c r="GNE31" s="79"/>
      <c r="GNF31" s="90"/>
      <c r="GNG31" s="85"/>
      <c r="GNH31" s="85"/>
      <c r="GNI31" s="89"/>
      <c r="GNJ31" s="85"/>
      <c r="GNK31" s="72"/>
      <c r="GNL31" s="90"/>
      <c r="GNM31" s="85"/>
      <c r="GNN31" s="72"/>
      <c r="GNO31" s="90"/>
      <c r="GNP31" s="85"/>
      <c r="GNQ31" s="72"/>
      <c r="GNR31" s="72"/>
      <c r="GNS31" s="82"/>
      <c r="GNT31" s="79"/>
      <c r="GNU31" s="90"/>
      <c r="GNV31" s="85"/>
      <c r="GNW31" s="85"/>
      <c r="GNX31" s="89"/>
      <c r="GNY31" s="85"/>
      <c r="GNZ31" s="72"/>
      <c r="GOA31" s="90"/>
      <c r="GOB31" s="85"/>
      <c r="GOC31" s="72"/>
      <c r="GOD31" s="90"/>
      <c r="GOE31" s="85"/>
      <c r="GOF31" s="72"/>
      <c r="GOG31" s="72"/>
      <c r="GOH31" s="82"/>
      <c r="GOI31" s="79"/>
      <c r="GOJ31" s="90"/>
      <c r="GOK31" s="85"/>
      <c r="GOL31" s="85"/>
      <c r="GOM31" s="89"/>
      <c r="GON31" s="85"/>
      <c r="GOO31" s="72"/>
      <c r="GOP31" s="90"/>
      <c r="GOQ31" s="85"/>
      <c r="GOR31" s="72"/>
      <c r="GOS31" s="90"/>
      <c r="GOT31" s="85"/>
      <c r="GOU31" s="72"/>
      <c r="GOV31" s="72"/>
      <c r="GOW31" s="82"/>
      <c r="GOX31" s="79"/>
      <c r="GOY31" s="90"/>
      <c r="GOZ31" s="85"/>
      <c r="GPA31" s="85"/>
      <c r="GPB31" s="89"/>
      <c r="GPC31" s="85"/>
      <c r="GPD31" s="72"/>
      <c r="GPE31" s="90"/>
      <c r="GPF31" s="85"/>
      <c r="GPG31" s="72"/>
      <c r="GPH31" s="90"/>
      <c r="GPI31" s="85"/>
      <c r="GPJ31" s="72"/>
      <c r="GPK31" s="72"/>
      <c r="GPL31" s="82"/>
      <c r="GPM31" s="79"/>
      <c r="GPN31" s="90"/>
      <c r="GPO31" s="85"/>
      <c r="GPP31" s="85"/>
      <c r="GPQ31" s="89"/>
      <c r="GPR31" s="85"/>
      <c r="GPS31" s="72"/>
      <c r="GPT31" s="90"/>
      <c r="GPU31" s="85"/>
      <c r="GPV31" s="72"/>
      <c r="GPW31" s="90"/>
      <c r="GPX31" s="85"/>
      <c r="GPY31" s="72"/>
      <c r="GPZ31" s="72"/>
      <c r="GQA31" s="82"/>
      <c r="GQB31" s="79"/>
      <c r="GQC31" s="90"/>
      <c r="GQD31" s="85"/>
      <c r="GQE31" s="85"/>
      <c r="GQF31" s="89"/>
      <c r="GQG31" s="85"/>
      <c r="GQH31" s="72"/>
      <c r="GQI31" s="90"/>
      <c r="GQJ31" s="85"/>
      <c r="GQK31" s="72"/>
      <c r="GQL31" s="90"/>
      <c r="GQM31" s="85"/>
      <c r="GQN31" s="72"/>
      <c r="GQO31" s="72"/>
      <c r="GQP31" s="82"/>
      <c r="GQQ31" s="79"/>
      <c r="GQR31" s="90"/>
      <c r="GQS31" s="85"/>
      <c r="GQT31" s="85"/>
      <c r="GQU31" s="89"/>
      <c r="GQV31" s="85"/>
      <c r="GQW31" s="72"/>
      <c r="GQX31" s="90"/>
      <c r="GQY31" s="85"/>
      <c r="GQZ31" s="72"/>
      <c r="GRA31" s="90"/>
      <c r="GRB31" s="85"/>
      <c r="GRC31" s="72"/>
      <c r="GRD31" s="72"/>
      <c r="GRE31" s="82"/>
      <c r="GRF31" s="79"/>
      <c r="GRG31" s="90"/>
      <c r="GRH31" s="85"/>
      <c r="GRI31" s="85"/>
      <c r="GRJ31" s="89"/>
      <c r="GRK31" s="85"/>
      <c r="GRL31" s="72"/>
      <c r="GRM31" s="90"/>
      <c r="GRN31" s="85"/>
      <c r="GRO31" s="72"/>
      <c r="GRP31" s="90"/>
      <c r="GRQ31" s="85"/>
      <c r="GRR31" s="72"/>
      <c r="GRS31" s="72"/>
      <c r="GRT31" s="82"/>
      <c r="GRU31" s="79"/>
      <c r="GRV31" s="90"/>
      <c r="GRW31" s="85"/>
      <c r="GRX31" s="85"/>
      <c r="GRY31" s="89"/>
      <c r="GRZ31" s="85"/>
      <c r="GSA31" s="72"/>
      <c r="GSB31" s="90"/>
      <c r="GSC31" s="85"/>
      <c r="GSD31" s="72"/>
      <c r="GSE31" s="90"/>
      <c r="GSF31" s="85"/>
      <c r="GSG31" s="72"/>
      <c r="GSH31" s="72"/>
      <c r="GSI31" s="82"/>
      <c r="GSJ31" s="79"/>
      <c r="GSK31" s="90"/>
      <c r="GSL31" s="85"/>
      <c r="GSM31" s="85"/>
      <c r="GSN31" s="89"/>
      <c r="GSO31" s="85"/>
      <c r="GSP31" s="72"/>
      <c r="GSQ31" s="90"/>
      <c r="GSR31" s="85"/>
      <c r="GSS31" s="72"/>
      <c r="GST31" s="90"/>
      <c r="GSU31" s="85"/>
      <c r="GSV31" s="72"/>
      <c r="GSW31" s="72"/>
      <c r="GSX31" s="82"/>
      <c r="GSY31" s="79"/>
      <c r="GSZ31" s="90"/>
      <c r="GTA31" s="85"/>
      <c r="GTB31" s="85"/>
      <c r="GTC31" s="89"/>
      <c r="GTD31" s="85"/>
      <c r="GTE31" s="72"/>
      <c r="GTF31" s="90"/>
      <c r="GTG31" s="85"/>
      <c r="GTH31" s="72"/>
      <c r="GTI31" s="90"/>
      <c r="GTJ31" s="85"/>
      <c r="GTK31" s="72"/>
      <c r="GTL31" s="72"/>
      <c r="GTM31" s="82"/>
      <c r="GTN31" s="79"/>
      <c r="GTO31" s="90"/>
      <c r="GTP31" s="85"/>
      <c r="GTQ31" s="85"/>
      <c r="GTR31" s="89"/>
      <c r="GTS31" s="85"/>
      <c r="GTT31" s="72"/>
      <c r="GTU31" s="90"/>
      <c r="GTV31" s="85"/>
      <c r="GTW31" s="72"/>
      <c r="GTX31" s="90"/>
      <c r="GTY31" s="85"/>
      <c r="GTZ31" s="72"/>
      <c r="GUA31" s="72"/>
      <c r="GUB31" s="82"/>
      <c r="GUC31" s="79"/>
      <c r="GUD31" s="90"/>
      <c r="GUE31" s="85"/>
      <c r="GUF31" s="85"/>
      <c r="GUG31" s="89"/>
      <c r="GUH31" s="85"/>
      <c r="GUI31" s="72"/>
      <c r="GUJ31" s="90"/>
      <c r="GUK31" s="85"/>
      <c r="GUL31" s="72"/>
      <c r="GUM31" s="90"/>
      <c r="GUN31" s="85"/>
      <c r="GUO31" s="72"/>
      <c r="GUP31" s="72"/>
      <c r="GUQ31" s="82"/>
      <c r="GUR31" s="79"/>
      <c r="GUS31" s="90"/>
      <c r="GUT31" s="85"/>
      <c r="GUU31" s="85"/>
      <c r="GUV31" s="89"/>
      <c r="GUW31" s="85"/>
      <c r="GUX31" s="72"/>
      <c r="GUY31" s="90"/>
      <c r="GUZ31" s="85"/>
      <c r="GVA31" s="72"/>
      <c r="GVB31" s="90"/>
      <c r="GVC31" s="85"/>
      <c r="GVD31" s="72"/>
      <c r="GVE31" s="72"/>
      <c r="GVF31" s="82"/>
      <c r="GVG31" s="79"/>
      <c r="GVH31" s="90"/>
      <c r="GVI31" s="85"/>
      <c r="GVJ31" s="85"/>
      <c r="GVK31" s="89"/>
      <c r="GVL31" s="85"/>
      <c r="GVM31" s="72"/>
      <c r="GVN31" s="90"/>
      <c r="GVO31" s="85"/>
      <c r="GVP31" s="72"/>
      <c r="GVQ31" s="90"/>
      <c r="GVR31" s="85"/>
      <c r="GVS31" s="72"/>
      <c r="GVT31" s="72"/>
      <c r="GVU31" s="82"/>
      <c r="GVV31" s="79"/>
      <c r="GVW31" s="90"/>
      <c r="GVX31" s="85"/>
      <c r="GVY31" s="85"/>
      <c r="GVZ31" s="89"/>
      <c r="GWA31" s="85"/>
      <c r="GWB31" s="72"/>
      <c r="GWC31" s="90"/>
      <c r="GWD31" s="85"/>
      <c r="GWE31" s="72"/>
      <c r="GWF31" s="90"/>
      <c r="GWG31" s="85"/>
      <c r="GWH31" s="72"/>
      <c r="GWI31" s="72"/>
      <c r="GWJ31" s="82"/>
      <c r="GWK31" s="79"/>
      <c r="GWL31" s="90"/>
      <c r="GWM31" s="85"/>
      <c r="GWN31" s="85"/>
      <c r="GWO31" s="89"/>
      <c r="GWP31" s="85"/>
      <c r="GWQ31" s="72"/>
      <c r="GWR31" s="90"/>
      <c r="GWS31" s="85"/>
      <c r="GWT31" s="72"/>
      <c r="GWU31" s="90"/>
      <c r="GWV31" s="85"/>
      <c r="GWW31" s="72"/>
      <c r="GWX31" s="72"/>
      <c r="GWY31" s="82"/>
      <c r="GWZ31" s="79"/>
      <c r="GXA31" s="90"/>
      <c r="GXB31" s="85"/>
      <c r="GXC31" s="85"/>
      <c r="GXD31" s="89"/>
      <c r="GXE31" s="85"/>
      <c r="GXF31" s="72"/>
      <c r="GXG31" s="90"/>
      <c r="GXH31" s="85"/>
      <c r="GXI31" s="72"/>
      <c r="GXJ31" s="90"/>
      <c r="GXK31" s="85"/>
      <c r="GXL31" s="72"/>
      <c r="GXM31" s="72"/>
      <c r="GXN31" s="82"/>
      <c r="GXO31" s="79"/>
      <c r="GXP31" s="90"/>
      <c r="GXQ31" s="85"/>
      <c r="GXR31" s="85"/>
      <c r="GXS31" s="89"/>
      <c r="GXT31" s="85"/>
      <c r="GXU31" s="72"/>
      <c r="GXV31" s="90"/>
      <c r="GXW31" s="85"/>
      <c r="GXX31" s="72"/>
      <c r="GXY31" s="90"/>
      <c r="GXZ31" s="85"/>
      <c r="GYA31" s="72"/>
      <c r="GYB31" s="72"/>
      <c r="GYC31" s="82"/>
      <c r="GYD31" s="79"/>
      <c r="GYE31" s="90"/>
      <c r="GYF31" s="85"/>
      <c r="GYG31" s="85"/>
      <c r="GYH31" s="89"/>
      <c r="GYI31" s="85"/>
      <c r="GYJ31" s="72"/>
      <c r="GYK31" s="90"/>
      <c r="GYL31" s="85"/>
      <c r="GYM31" s="72"/>
      <c r="GYN31" s="90"/>
      <c r="GYO31" s="85"/>
      <c r="GYP31" s="72"/>
      <c r="GYQ31" s="72"/>
      <c r="GYR31" s="82"/>
      <c r="GYS31" s="79"/>
      <c r="GYT31" s="90"/>
      <c r="GYU31" s="85"/>
      <c r="GYV31" s="85"/>
      <c r="GYW31" s="89"/>
      <c r="GYX31" s="85"/>
      <c r="GYY31" s="72"/>
      <c r="GYZ31" s="90"/>
      <c r="GZA31" s="85"/>
      <c r="GZB31" s="72"/>
      <c r="GZC31" s="90"/>
      <c r="GZD31" s="85"/>
      <c r="GZE31" s="72"/>
      <c r="GZF31" s="72"/>
      <c r="GZG31" s="82"/>
      <c r="GZH31" s="79"/>
      <c r="GZI31" s="90"/>
      <c r="GZJ31" s="85"/>
      <c r="GZK31" s="85"/>
      <c r="GZL31" s="89"/>
      <c r="GZM31" s="85"/>
      <c r="GZN31" s="72"/>
      <c r="GZO31" s="90"/>
      <c r="GZP31" s="85"/>
      <c r="GZQ31" s="72"/>
      <c r="GZR31" s="90"/>
      <c r="GZS31" s="85"/>
      <c r="GZT31" s="72"/>
      <c r="GZU31" s="72"/>
      <c r="GZV31" s="82"/>
      <c r="GZW31" s="79"/>
      <c r="GZX31" s="90"/>
      <c r="GZY31" s="85"/>
      <c r="GZZ31" s="85"/>
      <c r="HAA31" s="89"/>
      <c r="HAB31" s="85"/>
      <c r="HAC31" s="72"/>
      <c r="HAD31" s="90"/>
      <c r="HAE31" s="85"/>
      <c r="HAF31" s="72"/>
      <c r="HAG31" s="90"/>
      <c r="HAH31" s="85"/>
      <c r="HAI31" s="72"/>
      <c r="HAJ31" s="72"/>
      <c r="HAK31" s="82"/>
      <c r="HAL31" s="79"/>
      <c r="HAM31" s="90"/>
      <c r="HAN31" s="85"/>
      <c r="HAO31" s="85"/>
      <c r="HAP31" s="89"/>
      <c r="HAQ31" s="85"/>
      <c r="HAR31" s="72"/>
      <c r="HAS31" s="90"/>
      <c r="HAT31" s="85"/>
      <c r="HAU31" s="72"/>
      <c r="HAV31" s="90"/>
      <c r="HAW31" s="85"/>
      <c r="HAX31" s="72"/>
      <c r="HAY31" s="72"/>
      <c r="HAZ31" s="82"/>
      <c r="HBA31" s="79"/>
      <c r="HBB31" s="90"/>
      <c r="HBC31" s="85"/>
      <c r="HBD31" s="85"/>
      <c r="HBE31" s="89"/>
      <c r="HBF31" s="85"/>
      <c r="HBG31" s="72"/>
      <c r="HBH31" s="90"/>
      <c r="HBI31" s="85"/>
      <c r="HBJ31" s="72"/>
      <c r="HBK31" s="90"/>
      <c r="HBL31" s="85"/>
      <c r="HBM31" s="72"/>
      <c r="HBN31" s="72"/>
      <c r="HBO31" s="82"/>
      <c r="HBP31" s="79"/>
      <c r="HBQ31" s="90"/>
      <c r="HBR31" s="85"/>
      <c r="HBS31" s="85"/>
      <c r="HBT31" s="89"/>
      <c r="HBU31" s="85"/>
      <c r="HBV31" s="72"/>
      <c r="HBW31" s="90"/>
      <c r="HBX31" s="85"/>
      <c r="HBY31" s="72"/>
      <c r="HBZ31" s="90"/>
      <c r="HCA31" s="85"/>
      <c r="HCB31" s="72"/>
      <c r="HCC31" s="72"/>
      <c r="HCD31" s="82"/>
      <c r="HCE31" s="79"/>
      <c r="HCF31" s="90"/>
      <c r="HCG31" s="85"/>
      <c r="HCH31" s="85"/>
      <c r="HCI31" s="89"/>
      <c r="HCJ31" s="85"/>
      <c r="HCK31" s="72"/>
      <c r="HCL31" s="90"/>
      <c r="HCM31" s="85"/>
      <c r="HCN31" s="72"/>
      <c r="HCO31" s="90"/>
      <c r="HCP31" s="85"/>
      <c r="HCQ31" s="72"/>
      <c r="HCR31" s="72"/>
      <c r="HCS31" s="82"/>
      <c r="HCT31" s="79"/>
      <c r="HCU31" s="90"/>
      <c r="HCV31" s="85"/>
      <c r="HCW31" s="85"/>
      <c r="HCX31" s="89"/>
      <c r="HCY31" s="85"/>
      <c r="HCZ31" s="72"/>
      <c r="HDA31" s="90"/>
      <c r="HDB31" s="85"/>
      <c r="HDC31" s="72"/>
      <c r="HDD31" s="90"/>
      <c r="HDE31" s="85"/>
      <c r="HDF31" s="72"/>
      <c r="HDG31" s="72"/>
      <c r="HDH31" s="82"/>
      <c r="HDI31" s="79"/>
      <c r="HDJ31" s="90"/>
      <c r="HDK31" s="85"/>
      <c r="HDL31" s="85"/>
      <c r="HDM31" s="89"/>
      <c r="HDN31" s="85"/>
      <c r="HDO31" s="72"/>
      <c r="HDP31" s="90"/>
      <c r="HDQ31" s="85"/>
      <c r="HDR31" s="72"/>
      <c r="HDS31" s="90"/>
      <c r="HDT31" s="85"/>
      <c r="HDU31" s="72"/>
      <c r="HDV31" s="72"/>
      <c r="HDW31" s="82"/>
      <c r="HDX31" s="79"/>
      <c r="HDY31" s="90"/>
      <c r="HDZ31" s="85"/>
      <c r="HEA31" s="85"/>
      <c r="HEB31" s="89"/>
      <c r="HEC31" s="85"/>
      <c r="HED31" s="72"/>
      <c r="HEE31" s="90"/>
      <c r="HEF31" s="85"/>
      <c r="HEG31" s="72"/>
      <c r="HEH31" s="90"/>
      <c r="HEI31" s="85"/>
      <c r="HEJ31" s="72"/>
      <c r="HEK31" s="72"/>
      <c r="HEL31" s="82"/>
      <c r="HEM31" s="79"/>
      <c r="HEN31" s="90"/>
      <c r="HEO31" s="85"/>
      <c r="HEP31" s="85"/>
      <c r="HEQ31" s="89"/>
      <c r="HER31" s="85"/>
      <c r="HES31" s="72"/>
      <c r="HET31" s="90"/>
      <c r="HEU31" s="85"/>
      <c r="HEV31" s="72"/>
      <c r="HEW31" s="90"/>
      <c r="HEX31" s="85"/>
      <c r="HEY31" s="72"/>
      <c r="HEZ31" s="72"/>
      <c r="HFA31" s="82"/>
      <c r="HFB31" s="79"/>
      <c r="HFC31" s="90"/>
      <c r="HFD31" s="85"/>
      <c r="HFE31" s="85"/>
      <c r="HFF31" s="89"/>
      <c r="HFG31" s="85"/>
      <c r="HFH31" s="72"/>
      <c r="HFI31" s="90"/>
      <c r="HFJ31" s="85"/>
      <c r="HFK31" s="72"/>
      <c r="HFL31" s="90"/>
      <c r="HFM31" s="85"/>
      <c r="HFN31" s="72"/>
      <c r="HFO31" s="72"/>
      <c r="HFP31" s="82"/>
      <c r="HFQ31" s="79"/>
      <c r="HFR31" s="90"/>
      <c r="HFS31" s="85"/>
      <c r="HFT31" s="85"/>
      <c r="HFU31" s="89"/>
      <c r="HFV31" s="85"/>
      <c r="HFW31" s="72"/>
      <c r="HFX31" s="90"/>
      <c r="HFY31" s="85"/>
      <c r="HFZ31" s="72"/>
      <c r="HGA31" s="90"/>
      <c r="HGB31" s="85"/>
      <c r="HGC31" s="72"/>
      <c r="HGD31" s="72"/>
      <c r="HGE31" s="82"/>
      <c r="HGF31" s="79"/>
      <c r="HGG31" s="90"/>
      <c r="HGH31" s="85"/>
      <c r="HGI31" s="85"/>
      <c r="HGJ31" s="89"/>
      <c r="HGK31" s="85"/>
      <c r="HGL31" s="72"/>
      <c r="HGM31" s="90"/>
      <c r="HGN31" s="85"/>
      <c r="HGO31" s="72"/>
      <c r="HGP31" s="90"/>
      <c r="HGQ31" s="85"/>
      <c r="HGR31" s="72"/>
      <c r="HGS31" s="72"/>
      <c r="HGT31" s="82"/>
      <c r="HGU31" s="79"/>
      <c r="HGV31" s="90"/>
      <c r="HGW31" s="85"/>
      <c r="HGX31" s="85"/>
      <c r="HGY31" s="89"/>
      <c r="HGZ31" s="85"/>
      <c r="HHA31" s="72"/>
      <c r="HHB31" s="90"/>
      <c r="HHC31" s="85"/>
      <c r="HHD31" s="72"/>
      <c r="HHE31" s="90"/>
      <c r="HHF31" s="85"/>
      <c r="HHG31" s="72"/>
      <c r="HHH31" s="72"/>
      <c r="HHI31" s="82"/>
      <c r="HHJ31" s="79"/>
      <c r="HHK31" s="90"/>
      <c r="HHL31" s="85"/>
      <c r="HHM31" s="85"/>
      <c r="HHN31" s="89"/>
      <c r="HHO31" s="85"/>
      <c r="HHP31" s="72"/>
      <c r="HHQ31" s="90"/>
      <c r="HHR31" s="85"/>
      <c r="HHS31" s="72"/>
      <c r="HHT31" s="90"/>
      <c r="HHU31" s="85"/>
      <c r="HHV31" s="72"/>
      <c r="HHW31" s="72"/>
      <c r="HHX31" s="82"/>
      <c r="HHY31" s="79"/>
      <c r="HHZ31" s="90"/>
      <c r="HIA31" s="85"/>
      <c r="HIB31" s="85"/>
      <c r="HIC31" s="89"/>
      <c r="HID31" s="85"/>
      <c r="HIE31" s="72"/>
      <c r="HIF31" s="90"/>
      <c r="HIG31" s="85"/>
      <c r="HIH31" s="72"/>
      <c r="HII31" s="90"/>
      <c r="HIJ31" s="85"/>
      <c r="HIK31" s="72"/>
      <c r="HIL31" s="72"/>
      <c r="HIM31" s="82"/>
      <c r="HIN31" s="79"/>
      <c r="HIO31" s="90"/>
      <c r="HIP31" s="85"/>
      <c r="HIQ31" s="85"/>
      <c r="HIR31" s="89"/>
      <c r="HIS31" s="85"/>
      <c r="HIT31" s="72"/>
      <c r="HIU31" s="90"/>
      <c r="HIV31" s="85"/>
      <c r="HIW31" s="72"/>
      <c r="HIX31" s="90"/>
      <c r="HIY31" s="85"/>
      <c r="HIZ31" s="72"/>
      <c r="HJA31" s="72"/>
      <c r="HJB31" s="82"/>
      <c r="HJC31" s="79"/>
      <c r="HJD31" s="90"/>
      <c r="HJE31" s="85"/>
      <c r="HJF31" s="85"/>
      <c r="HJG31" s="89"/>
      <c r="HJH31" s="85"/>
      <c r="HJI31" s="72"/>
      <c r="HJJ31" s="90"/>
      <c r="HJK31" s="85"/>
      <c r="HJL31" s="72"/>
      <c r="HJM31" s="90"/>
      <c r="HJN31" s="85"/>
      <c r="HJO31" s="72"/>
      <c r="HJP31" s="72"/>
      <c r="HJQ31" s="82"/>
      <c r="HJR31" s="79"/>
      <c r="HJS31" s="90"/>
      <c r="HJT31" s="85"/>
      <c r="HJU31" s="85"/>
      <c r="HJV31" s="89"/>
      <c r="HJW31" s="85"/>
      <c r="HJX31" s="72"/>
      <c r="HJY31" s="90"/>
      <c r="HJZ31" s="85"/>
      <c r="HKA31" s="72"/>
      <c r="HKB31" s="90"/>
      <c r="HKC31" s="85"/>
      <c r="HKD31" s="72"/>
      <c r="HKE31" s="72"/>
      <c r="HKF31" s="82"/>
      <c r="HKG31" s="79"/>
      <c r="HKH31" s="90"/>
      <c r="HKI31" s="85"/>
      <c r="HKJ31" s="85"/>
      <c r="HKK31" s="89"/>
      <c r="HKL31" s="85"/>
      <c r="HKM31" s="72"/>
      <c r="HKN31" s="90"/>
      <c r="HKO31" s="85"/>
      <c r="HKP31" s="72"/>
      <c r="HKQ31" s="90"/>
      <c r="HKR31" s="85"/>
      <c r="HKS31" s="72"/>
      <c r="HKT31" s="72"/>
      <c r="HKU31" s="82"/>
      <c r="HKV31" s="79"/>
      <c r="HKW31" s="90"/>
      <c r="HKX31" s="85"/>
      <c r="HKY31" s="85"/>
      <c r="HKZ31" s="89"/>
      <c r="HLA31" s="85"/>
      <c r="HLB31" s="72"/>
      <c r="HLC31" s="90"/>
      <c r="HLD31" s="85"/>
      <c r="HLE31" s="72"/>
      <c r="HLF31" s="90"/>
      <c r="HLG31" s="85"/>
      <c r="HLH31" s="72"/>
      <c r="HLI31" s="72"/>
      <c r="HLJ31" s="82"/>
      <c r="HLK31" s="79"/>
      <c r="HLL31" s="90"/>
      <c r="HLM31" s="85"/>
      <c r="HLN31" s="85"/>
      <c r="HLO31" s="89"/>
      <c r="HLP31" s="85"/>
      <c r="HLQ31" s="72"/>
      <c r="HLR31" s="90"/>
      <c r="HLS31" s="85"/>
      <c r="HLT31" s="72"/>
      <c r="HLU31" s="90"/>
      <c r="HLV31" s="85"/>
      <c r="HLW31" s="72"/>
      <c r="HLX31" s="72"/>
      <c r="HLY31" s="82"/>
      <c r="HLZ31" s="79"/>
      <c r="HMA31" s="90"/>
      <c r="HMB31" s="85"/>
      <c r="HMC31" s="85"/>
      <c r="HMD31" s="89"/>
      <c r="HME31" s="85"/>
      <c r="HMF31" s="72"/>
      <c r="HMG31" s="90"/>
      <c r="HMH31" s="85"/>
      <c r="HMI31" s="72"/>
      <c r="HMJ31" s="90"/>
      <c r="HMK31" s="85"/>
      <c r="HML31" s="72"/>
      <c r="HMM31" s="72"/>
      <c r="HMN31" s="82"/>
      <c r="HMO31" s="79"/>
      <c r="HMP31" s="90"/>
      <c r="HMQ31" s="85"/>
      <c r="HMR31" s="85"/>
      <c r="HMS31" s="89"/>
      <c r="HMT31" s="85"/>
      <c r="HMU31" s="72"/>
      <c r="HMV31" s="90"/>
      <c r="HMW31" s="85"/>
      <c r="HMX31" s="72"/>
      <c r="HMY31" s="90"/>
      <c r="HMZ31" s="85"/>
      <c r="HNA31" s="72"/>
      <c r="HNB31" s="72"/>
      <c r="HNC31" s="82"/>
      <c r="HND31" s="79"/>
      <c r="HNE31" s="90"/>
      <c r="HNF31" s="85"/>
      <c r="HNG31" s="85"/>
      <c r="HNH31" s="89"/>
      <c r="HNI31" s="85"/>
      <c r="HNJ31" s="72"/>
      <c r="HNK31" s="90"/>
      <c r="HNL31" s="85"/>
      <c r="HNM31" s="72"/>
      <c r="HNN31" s="90"/>
      <c r="HNO31" s="85"/>
      <c r="HNP31" s="72"/>
      <c r="HNQ31" s="72"/>
      <c r="HNR31" s="82"/>
      <c r="HNS31" s="79"/>
      <c r="HNT31" s="90"/>
      <c r="HNU31" s="85"/>
      <c r="HNV31" s="85"/>
      <c r="HNW31" s="89"/>
      <c r="HNX31" s="85"/>
      <c r="HNY31" s="72"/>
      <c r="HNZ31" s="90"/>
      <c r="HOA31" s="85"/>
      <c r="HOB31" s="72"/>
      <c r="HOC31" s="90"/>
      <c r="HOD31" s="85"/>
      <c r="HOE31" s="72"/>
      <c r="HOF31" s="72"/>
      <c r="HOG31" s="82"/>
      <c r="HOH31" s="79"/>
      <c r="HOI31" s="90"/>
      <c r="HOJ31" s="85"/>
      <c r="HOK31" s="85"/>
      <c r="HOL31" s="89"/>
      <c r="HOM31" s="85"/>
      <c r="HON31" s="72"/>
      <c r="HOO31" s="90"/>
      <c r="HOP31" s="85"/>
      <c r="HOQ31" s="72"/>
      <c r="HOR31" s="90"/>
      <c r="HOS31" s="85"/>
      <c r="HOT31" s="72"/>
      <c r="HOU31" s="72"/>
      <c r="HOV31" s="82"/>
      <c r="HOW31" s="79"/>
      <c r="HOX31" s="90"/>
      <c r="HOY31" s="85"/>
      <c r="HOZ31" s="85"/>
      <c r="HPA31" s="89"/>
      <c r="HPB31" s="85"/>
      <c r="HPC31" s="72"/>
      <c r="HPD31" s="90"/>
      <c r="HPE31" s="85"/>
      <c r="HPF31" s="72"/>
      <c r="HPG31" s="90"/>
      <c r="HPH31" s="85"/>
      <c r="HPI31" s="72"/>
      <c r="HPJ31" s="72"/>
      <c r="HPK31" s="82"/>
      <c r="HPL31" s="79"/>
      <c r="HPM31" s="90"/>
      <c r="HPN31" s="85"/>
      <c r="HPO31" s="85"/>
      <c r="HPP31" s="89"/>
      <c r="HPQ31" s="85"/>
      <c r="HPR31" s="72"/>
      <c r="HPS31" s="90"/>
      <c r="HPT31" s="85"/>
      <c r="HPU31" s="72"/>
      <c r="HPV31" s="90"/>
      <c r="HPW31" s="85"/>
      <c r="HPX31" s="72"/>
      <c r="HPY31" s="72"/>
      <c r="HPZ31" s="82"/>
      <c r="HQA31" s="79"/>
      <c r="HQB31" s="90"/>
      <c r="HQC31" s="85"/>
      <c r="HQD31" s="85"/>
      <c r="HQE31" s="89"/>
      <c r="HQF31" s="85"/>
      <c r="HQG31" s="72"/>
      <c r="HQH31" s="90"/>
      <c r="HQI31" s="85"/>
      <c r="HQJ31" s="72"/>
      <c r="HQK31" s="90"/>
      <c r="HQL31" s="85"/>
      <c r="HQM31" s="72"/>
      <c r="HQN31" s="72"/>
      <c r="HQO31" s="82"/>
      <c r="HQP31" s="79"/>
      <c r="HQQ31" s="90"/>
      <c r="HQR31" s="85"/>
      <c r="HQS31" s="85"/>
      <c r="HQT31" s="89"/>
      <c r="HQU31" s="85"/>
      <c r="HQV31" s="72"/>
      <c r="HQW31" s="90"/>
      <c r="HQX31" s="85"/>
      <c r="HQY31" s="72"/>
      <c r="HQZ31" s="90"/>
      <c r="HRA31" s="85"/>
      <c r="HRB31" s="72"/>
      <c r="HRC31" s="72"/>
      <c r="HRD31" s="82"/>
      <c r="HRE31" s="79"/>
      <c r="HRF31" s="90"/>
      <c r="HRG31" s="85"/>
      <c r="HRH31" s="85"/>
      <c r="HRI31" s="89"/>
      <c r="HRJ31" s="85"/>
      <c r="HRK31" s="72"/>
      <c r="HRL31" s="90"/>
      <c r="HRM31" s="85"/>
      <c r="HRN31" s="72"/>
      <c r="HRO31" s="90"/>
      <c r="HRP31" s="85"/>
      <c r="HRQ31" s="72"/>
      <c r="HRR31" s="72"/>
      <c r="HRS31" s="82"/>
      <c r="HRT31" s="79"/>
      <c r="HRU31" s="90"/>
      <c r="HRV31" s="85"/>
      <c r="HRW31" s="85"/>
      <c r="HRX31" s="89"/>
      <c r="HRY31" s="85"/>
      <c r="HRZ31" s="72"/>
      <c r="HSA31" s="90"/>
      <c r="HSB31" s="85"/>
      <c r="HSC31" s="72"/>
      <c r="HSD31" s="90"/>
      <c r="HSE31" s="85"/>
      <c r="HSF31" s="72"/>
      <c r="HSG31" s="72"/>
      <c r="HSH31" s="82"/>
      <c r="HSI31" s="79"/>
      <c r="HSJ31" s="90"/>
      <c r="HSK31" s="85"/>
      <c r="HSL31" s="85"/>
      <c r="HSM31" s="89"/>
      <c r="HSN31" s="85"/>
      <c r="HSO31" s="72"/>
      <c r="HSP31" s="90"/>
      <c r="HSQ31" s="85"/>
      <c r="HSR31" s="72"/>
      <c r="HSS31" s="90"/>
      <c r="HST31" s="85"/>
      <c r="HSU31" s="72"/>
      <c r="HSV31" s="72"/>
      <c r="HSW31" s="82"/>
      <c r="HSX31" s="79"/>
      <c r="HSY31" s="90"/>
      <c r="HSZ31" s="85"/>
      <c r="HTA31" s="85"/>
      <c r="HTB31" s="89"/>
      <c r="HTC31" s="85"/>
      <c r="HTD31" s="72"/>
      <c r="HTE31" s="90"/>
      <c r="HTF31" s="85"/>
      <c r="HTG31" s="72"/>
      <c r="HTH31" s="90"/>
      <c r="HTI31" s="85"/>
      <c r="HTJ31" s="72"/>
      <c r="HTK31" s="72"/>
      <c r="HTL31" s="82"/>
      <c r="HTM31" s="79"/>
      <c r="HTN31" s="90"/>
      <c r="HTO31" s="85"/>
      <c r="HTP31" s="85"/>
      <c r="HTQ31" s="89"/>
      <c r="HTR31" s="85"/>
      <c r="HTS31" s="72"/>
      <c r="HTT31" s="90"/>
      <c r="HTU31" s="85"/>
      <c r="HTV31" s="72"/>
      <c r="HTW31" s="90"/>
      <c r="HTX31" s="85"/>
      <c r="HTY31" s="72"/>
      <c r="HTZ31" s="72"/>
      <c r="HUA31" s="82"/>
      <c r="HUB31" s="79"/>
      <c r="HUC31" s="90"/>
      <c r="HUD31" s="85"/>
      <c r="HUE31" s="85"/>
      <c r="HUF31" s="89"/>
      <c r="HUG31" s="85"/>
      <c r="HUH31" s="72"/>
      <c r="HUI31" s="90"/>
      <c r="HUJ31" s="85"/>
      <c r="HUK31" s="72"/>
      <c r="HUL31" s="90"/>
      <c r="HUM31" s="85"/>
      <c r="HUN31" s="72"/>
      <c r="HUO31" s="72"/>
      <c r="HUP31" s="82"/>
      <c r="HUQ31" s="79"/>
      <c r="HUR31" s="90"/>
      <c r="HUS31" s="85"/>
      <c r="HUT31" s="85"/>
      <c r="HUU31" s="89"/>
      <c r="HUV31" s="85"/>
      <c r="HUW31" s="72"/>
      <c r="HUX31" s="90"/>
      <c r="HUY31" s="85"/>
      <c r="HUZ31" s="72"/>
      <c r="HVA31" s="90"/>
      <c r="HVB31" s="85"/>
      <c r="HVC31" s="72"/>
      <c r="HVD31" s="72"/>
      <c r="HVE31" s="82"/>
      <c r="HVF31" s="79"/>
      <c r="HVG31" s="90"/>
      <c r="HVH31" s="85"/>
      <c r="HVI31" s="85"/>
      <c r="HVJ31" s="89"/>
      <c r="HVK31" s="85"/>
      <c r="HVL31" s="72"/>
      <c r="HVM31" s="90"/>
      <c r="HVN31" s="85"/>
      <c r="HVO31" s="72"/>
      <c r="HVP31" s="90"/>
      <c r="HVQ31" s="85"/>
      <c r="HVR31" s="72"/>
      <c r="HVS31" s="72"/>
      <c r="HVT31" s="82"/>
      <c r="HVU31" s="79"/>
      <c r="HVV31" s="90"/>
      <c r="HVW31" s="85"/>
      <c r="HVX31" s="85"/>
      <c r="HVY31" s="89"/>
      <c r="HVZ31" s="85"/>
      <c r="HWA31" s="72"/>
      <c r="HWB31" s="90"/>
      <c r="HWC31" s="85"/>
      <c r="HWD31" s="72"/>
      <c r="HWE31" s="90"/>
      <c r="HWF31" s="85"/>
      <c r="HWG31" s="72"/>
      <c r="HWH31" s="72"/>
      <c r="HWI31" s="82"/>
      <c r="HWJ31" s="79"/>
      <c r="HWK31" s="90"/>
      <c r="HWL31" s="85"/>
      <c r="HWM31" s="85"/>
      <c r="HWN31" s="89"/>
      <c r="HWO31" s="85"/>
      <c r="HWP31" s="72"/>
      <c r="HWQ31" s="90"/>
      <c r="HWR31" s="85"/>
      <c r="HWS31" s="72"/>
      <c r="HWT31" s="90"/>
      <c r="HWU31" s="85"/>
      <c r="HWV31" s="72"/>
      <c r="HWW31" s="72"/>
      <c r="HWX31" s="82"/>
      <c r="HWY31" s="79"/>
      <c r="HWZ31" s="90"/>
      <c r="HXA31" s="85"/>
      <c r="HXB31" s="85"/>
      <c r="HXC31" s="89"/>
      <c r="HXD31" s="85"/>
      <c r="HXE31" s="72"/>
      <c r="HXF31" s="90"/>
      <c r="HXG31" s="85"/>
      <c r="HXH31" s="72"/>
      <c r="HXI31" s="90"/>
      <c r="HXJ31" s="85"/>
      <c r="HXK31" s="72"/>
      <c r="HXL31" s="72"/>
      <c r="HXM31" s="82"/>
      <c r="HXN31" s="79"/>
      <c r="HXO31" s="90"/>
      <c r="HXP31" s="85"/>
      <c r="HXQ31" s="85"/>
      <c r="HXR31" s="89"/>
      <c r="HXS31" s="85"/>
      <c r="HXT31" s="72"/>
      <c r="HXU31" s="90"/>
      <c r="HXV31" s="85"/>
      <c r="HXW31" s="72"/>
      <c r="HXX31" s="90"/>
      <c r="HXY31" s="85"/>
      <c r="HXZ31" s="72"/>
      <c r="HYA31" s="72"/>
      <c r="HYB31" s="82"/>
      <c r="HYC31" s="79"/>
      <c r="HYD31" s="90"/>
      <c r="HYE31" s="85"/>
      <c r="HYF31" s="85"/>
      <c r="HYG31" s="89"/>
      <c r="HYH31" s="85"/>
      <c r="HYI31" s="72"/>
      <c r="HYJ31" s="90"/>
      <c r="HYK31" s="85"/>
      <c r="HYL31" s="72"/>
      <c r="HYM31" s="90"/>
      <c r="HYN31" s="85"/>
      <c r="HYO31" s="72"/>
      <c r="HYP31" s="72"/>
      <c r="HYQ31" s="82"/>
      <c r="HYR31" s="79"/>
      <c r="HYS31" s="90"/>
      <c r="HYT31" s="85"/>
      <c r="HYU31" s="85"/>
      <c r="HYV31" s="89"/>
      <c r="HYW31" s="85"/>
      <c r="HYX31" s="72"/>
      <c r="HYY31" s="90"/>
      <c r="HYZ31" s="85"/>
      <c r="HZA31" s="72"/>
      <c r="HZB31" s="90"/>
      <c r="HZC31" s="85"/>
      <c r="HZD31" s="72"/>
      <c r="HZE31" s="72"/>
      <c r="HZF31" s="82"/>
      <c r="HZG31" s="79"/>
      <c r="HZH31" s="90"/>
      <c r="HZI31" s="85"/>
      <c r="HZJ31" s="85"/>
      <c r="HZK31" s="89"/>
      <c r="HZL31" s="85"/>
      <c r="HZM31" s="72"/>
      <c r="HZN31" s="90"/>
      <c r="HZO31" s="85"/>
      <c r="HZP31" s="72"/>
      <c r="HZQ31" s="90"/>
      <c r="HZR31" s="85"/>
      <c r="HZS31" s="72"/>
      <c r="HZT31" s="72"/>
      <c r="HZU31" s="82"/>
      <c r="HZV31" s="79"/>
      <c r="HZW31" s="90"/>
      <c r="HZX31" s="85"/>
      <c r="HZY31" s="85"/>
      <c r="HZZ31" s="89"/>
      <c r="IAA31" s="85"/>
      <c r="IAB31" s="72"/>
      <c r="IAC31" s="90"/>
      <c r="IAD31" s="85"/>
      <c r="IAE31" s="72"/>
      <c r="IAF31" s="90"/>
      <c r="IAG31" s="85"/>
      <c r="IAH31" s="72"/>
      <c r="IAI31" s="72"/>
      <c r="IAJ31" s="82"/>
      <c r="IAK31" s="79"/>
      <c r="IAL31" s="90"/>
      <c r="IAM31" s="85"/>
      <c r="IAN31" s="85"/>
      <c r="IAO31" s="89"/>
      <c r="IAP31" s="85"/>
      <c r="IAQ31" s="72"/>
      <c r="IAR31" s="90"/>
      <c r="IAS31" s="85"/>
      <c r="IAT31" s="72"/>
      <c r="IAU31" s="90"/>
      <c r="IAV31" s="85"/>
      <c r="IAW31" s="72"/>
      <c r="IAX31" s="72"/>
      <c r="IAY31" s="82"/>
      <c r="IAZ31" s="79"/>
      <c r="IBA31" s="90"/>
      <c r="IBB31" s="85"/>
      <c r="IBC31" s="85"/>
      <c r="IBD31" s="89"/>
      <c r="IBE31" s="85"/>
      <c r="IBF31" s="72"/>
      <c r="IBG31" s="90"/>
      <c r="IBH31" s="85"/>
      <c r="IBI31" s="72"/>
      <c r="IBJ31" s="90"/>
      <c r="IBK31" s="85"/>
      <c r="IBL31" s="72"/>
      <c r="IBM31" s="72"/>
      <c r="IBN31" s="82"/>
      <c r="IBO31" s="79"/>
      <c r="IBP31" s="90"/>
      <c r="IBQ31" s="85"/>
      <c r="IBR31" s="85"/>
      <c r="IBS31" s="89"/>
      <c r="IBT31" s="85"/>
      <c r="IBU31" s="72"/>
      <c r="IBV31" s="90"/>
      <c r="IBW31" s="85"/>
      <c r="IBX31" s="72"/>
      <c r="IBY31" s="90"/>
      <c r="IBZ31" s="85"/>
      <c r="ICA31" s="72"/>
      <c r="ICB31" s="72"/>
      <c r="ICC31" s="82"/>
      <c r="ICD31" s="79"/>
      <c r="ICE31" s="90"/>
      <c r="ICF31" s="85"/>
      <c r="ICG31" s="85"/>
      <c r="ICH31" s="89"/>
      <c r="ICI31" s="85"/>
      <c r="ICJ31" s="72"/>
      <c r="ICK31" s="90"/>
      <c r="ICL31" s="85"/>
      <c r="ICM31" s="72"/>
      <c r="ICN31" s="90"/>
      <c r="ICO31" s="85"/>
      <c r="ICP31" s="72"/>
      <c r="ICQ31" s="72"/>
      <c r="ICR31" s="82"/>
      <c r="ICS31" s="79"/>
      <c r="ICT31" s="90"/>
      <c r="ICU31" s="85"/>
      <c r="ICV31" s="85"/>
      <c r="ICW31" s="89"/>
      <c r="ICX31" s="85"/>
      <c r="ICY31" s="72"/>
      <c r="ICZ31" s="90"/>
      <c r="IDA31" s="85"/>
      <c r="IDB31" s="72"/>
      <c r="IDC31" s="90"/>
      <c r="IDD31" s="85"/>
      <c r="IDE31" s="72"/>
      <c r="IDF31" s="72"/>
      <c r="IDG31" s="82"/>
      <c r="IDH31" s="79"/>
      <c r="IDI31" s="90"/>
      <c r="IDJ31" s="85"/>
      <c r="IDK31" s="85"/>
      <c r="IDL31" s="89"/>
      <c r="IDM31" s="85"/>
      <c r="IDN31" s="72"/>
      <c r="IDO31" s="90"/>
      <c r="IDP31" s="85"/>
      <c r="IDQ31" s="72"/>
      <c r="IDR31" s="90"/>
      <c r="IDS31" s="85"/>
      <c r="IDT31" s="72"/>
      <c r="IDU31" s="72"/>
      <c r="IDV31" s="82"/>
      <c r="IDW31" s="79"/>
      <c r="IDX31" s="90"/>
      <c r="IDY31" s="85"/>
      <c r="IDZ31" s="85"/>
      <c r="IEA31" s="89"/>
      <c r="IEB31" s="85"/>
      <c r="IEC31" s="72"/>
      <c r="IED31" s="90"/>
      <c r="IEE31" s="85"/>
      <c r="IEF31" s="72"/>
      <c r="IEG31" s="90"/>
      <c r="IEH31" s="85"/>
      <c r="IEI31" s="72"/>
      <c r="IEJ31" s="72"/>
      <c r="IEK31" s="82"/>
      <c r="IEL31" s="79"/>
      <c r="IEM31" s="90"/>
      <c r="IEN31" s="85"/>
      <c r="IEO31" s="85"/>
      <c r="IEP31" s="89"/>
      <c r="IEQ31" s="85"/>
      <c r="IER31" s="72"/>
      <c r="IES31" s="90"/>
      <c r="IET31" s="85"/>
      <c r="IEU31" s="72"/>
      <c r="IEV31" s="90"/>
      <c r="IEW31" s="85"/>
      <c r="IEX31" s="72"/>
      <c r="IEY31" s="72"/>
      <c r="IEZ31" s="82"/>
      <c r="IFA31" s="79"/>
      <c r="IFB31" s="90"/>
      <c r="IFC31" s="85"/>
      <c r="IFD31" s="85"/>
      <c r="IFE31" s="89"/>
      <c r="IFF31" s="85"/>
      <c r="IFG31" s="72"/>
      <c r="IFH31" s="90"/>
      <c r="IFI31" s="85"/>
      <c r="IFJ31" s="72"/>
      <c r="IFK31" s="90"/>
      <c r="IFL31" s="85"/>
      <c r="IFM31" s="72"/>
      <c r="IFN31" s="72"/>
      <c r="IFO31" s="82"/>
      <c r="IFP31" s="79"/>
      <c r="IFQ31" s="90"/>
      <c r="IFR31" s="85"/>
      <c r="IFS31" s="85"/>
      <c r="IFT31" s="89"/>
      <c r="IFU31" s="85"/>
      <c r="IFV31" s="72"/>
      <c r="IFW31" s="90"/>
      <c r="IFX31" s="85"/>
      <c r="IFY31" s="72"/>
      <c r="IFZ31" s="90"/>
      <c r="IGA31" s="85"/>
      <c r="IGB31" s="72"/>
      <c r="IGC31" s="72"/>
      <c r="IGD31" s="82"/>
      <c r="IGE31" s="79"/>
      <c r="IGF31" s="90"/>
      <c r="IGG31" s="85"/>
      <c r="IGH31" s="85"/>
      <c r="IGI31" s="89"/>
      <c r="IGJ31" s="85"/>
      <c r="IGK31" s="72"/>
      <c r="IGL31" s="90"/>
      <c r="IGM31" s="85"/>
      <c r="IGN31" s="72"/>
      <c r="IGO31" s="90"/>
      <c r="IGP31" s="85"/>
      <c r="IGQ31" s="72"/>
      <c r="IGR31" s="72"/>
      <c r="IGS31" s="82"/>
      <c r="IGT31" s="79"/>
      <c r="IGU31" s="90"/>
      <c r="IGV31" s="85"/>
      <c r="IGW31" s="85"/>
      <c r="IGX31" s="89"/>
      <c r="IGY31" s="85"/>
      <c r="IGZ31" s="72"/>
      <c r="IHA31" s="90"/>
      <c r="IHB31" s="85"/>
      <c r="IHC31" s="72"/>
      <c r="IHD31" s="90"/>
      <c r="IHE31" s="85"/>
      <c r="IHF31" s="72"/>
      <c r="IHG31" s="72"/>
      <c r="IHH31" s="82"/>
      <c r="IHI31" s="79"/>
      <c r="IHJ31" s="90"/>
      <c r="IHK31" s="85"/>
      <c r="IHL31" s="85"/>
      <c r="IHM31" s="89"/>
      <c r="IHN31" s="85"/>
      <c r="IHO31" s="72"/>
      <c r="IHP31" s="90"/>
      <c r="IHQ31" s="85"/>
      <c r="IHR31" s="72"/>
      <c r="IHS31" s="90"/>
      <c r="IHT31" s="85"/>
      <c r="IHU31" s="72"/>
      <c r="IHV31" s="72"/>
      <c r="IHW31" s="82"/>
      <c r="IHX31" s="79"/>
      <c r="IHY31" s="90"/>
      <c r="IHZ31" s="85"/>
      <c r="IIA31" s="85"/>
      <c r="IIB31" s="89"/>
      <c r="IIC31" s="85"/>
      <c r="IID31" s="72"/>
      <c r="IIE31" s="90"/>
      <c r="IIF31" s="85"/>
      <c r="IIG31" s="72"/>
      <c r="IIH31" s="90"/>
      <c r="III31" s="85"/>
      <c r="IIJ31" s="72"/>
      <c r="IIK31" s="72"/>
      <c r="IIL31" s="82"/>
      <c r="IIM31" s="79"/>
      <c r="IIN31" s="90"/>
      <c r="IIO31" s="85"/>
      <c r="IIP31" s="85"/>
      <c r="IIQ31" s="89"/>
      <c r="IIR31" s="85"/>
      <c r="IIS31" s="72"/>
      <c r="IIT31" s="90"/>
      <c r="IIU31" s="85"/>
      <c r="IIV31" s="72"/>
      <c r="IIW31" s="90"/>
      <c r="IIX31" s="85"/>
      <c r="IIY31" s="72"/>
      <c r="IIZ31" s="72"/>
      <c r="IJA31" s="82"/>
      <c r="IJB31" s="79"/>
      <c r="IJC31" s="90"/>
      <c r="IJD31" s="85"/>
      <c r="IJE31" s="85"/>
      <c r="IJF31" s="89"/>
      <c r="IJG31" s="85"/>
      <c r="IJH31" s="72"/>
      <c r="IJI31" s="90"/>
      <c r="IJJ31" s="85"/>
      <c r="IJK31" s="72"/>
      <c r="IJL31" s="90"/>
      <c r="IJM31" s="85"/>
      <c r="IJN31" s="72"/>
      <c r="IJO31" s="72"/>
      <c r="IJP31" s="82"/>
      <c r="IJQ31" s="79"/>
      <c r="IJR31" s="90"/>
      <c r="IJS31" s="85"/>
      <c r="IJT31" s="85"/>
      <c r="IJU31" s="89"/>
      <c r="IJV31" s="85"/>
      <c r="IJW31" s="72"/>
      <c r="IJX31" s="90"/>
      <c r="IJY31" s="85"/>
      <c r="IJZ31" s="72"/>
      <c r="IKA31" s="90"/>
      <c r="IKB31" s="85"/>
      <c r="IKC31" s="72"/>
      <c r="IKD31" s="72"/>
      <c r="IKE31" s="82"/>
      <c r="IKF31" s="79"/>
      <c r="IKG31" s="90"/>
      <c r="IKH31" s="85"/>
      <c r="IKI31" s="85"/>
      <c r="IKJ31" s="89"/>
      <c r="IKK31" s="85"/>
      <c r="IKL31" s="72"/>
      <c r="IKM31" s="90"/>
      <c r="IKN31" s="85"/>
      <c r="IKO31" s="72"/>
      <c r="IKP31" s="90"/>
      <c r="IKQ31" s="85"/>
      <c r="IKR31" s="72"/>
      <c r="IKS31" s="72"/>
      <c r="IKT31" s="82"/>
      <c r="IKU31" s="79"/>
      <c r="IKV31" s="90"/>
      <c r="IKW31" s="85"/>
      <c r="IKX31" s="85"/>
      <c r="IKY31" s="89"/>
      <c r="IKZ31" s="85"/>
      <c r="ILA31" s="72"/>
      <c r="ILB31" s="90"/>
      <c r="ILC31" s="85"/>
      <c r="ILD31" s="72"/>
      <c r="ILE31" s="90"/>
      <c r="ILF31" s="85"/>
      <c r="ILG31" s="72"/>
      <c r="ILH31" s="72"/>
      <c r="ILI31" s="82"/>
      <c r="ILJ31" s="79"/>
      <c r="ILK31" s="90"/>
      <c r="ILL31" s="85"/>
      <c r="ILM31" s="85"/>
      <c r="ILN31" s="89"/>
      <c r="ILO31" s="85"/>
      <c r="ILP31" s="72"/>
      <c r="ILQ31" s="90"/>
      <c r="ILR31" s="85"/>
      <c r="ILS31" s="72"/>
      <c r="ILT31" s="90"/>
      <c r="ILU31" s="85"/>
      <c r="ILV31" s="72"/>
      <c r="ILW31" s="72"/>
      <c r="ILX31" s="82"/>
      <c r="ILY31" s="79"/>
      <c r="ILZ31" s="90"/>
      <c r="IMA31" s="85"/>
      <c r="IMB31" s="85"/>
      <c r="IMC31" s="89"/>
      <c r="IMD31" s="85"/>
      <c r="IME31" s="72"/>
      <c r="IMF31" s="90"/>
      <c r="IMG31" s="85"/>
      <c r="IMH31" s="72"/>
      <c r="IMI31" s="90"/>
      <c r="IMJ31" s="85"/>
      <c r="IMK31" s="72"/>
      <c r="IML31" s="72"/>
      <c r="IMM31" s="82"/>
      <c r="IMN31" s="79"/>
      <c r="IMO31" s="90"/>
      <c r="IMP31" s="85"/>
      <c r="IMQ31" s="85"/>
      <c r="IMR31" s="89"/>
      <c r="IMS31" s="85"/>
      <c r="IMT31" s="72"/>
      <c r="IMU31" s="90"/>
      <c r="IMV31" s="85"/>
      <c r="IMW31" s="72"/>
      <c r="IMX31" s="90"/>
      <c r="IMY31" s="85"/>
      <c r="IMZ31" s="72"/>
      <c r="INA31" s="72"/>
      <c r="INB31" s="82"/>
      <c r="INC31" s="79"/>
      <c r="IND31" s="90"/>
      <c r="INE31" s="85"/>
      <c r="INF31" s="85"/>
      <c r="ING31" s="89"/>
      <c r="INH31" s="85"/>
      <c r="INI31" s="72"/>
      <c r="INJ31" s="90"/>
      <c r="INK31" s="85"/>
      <c r="INL31" s="72"/>
      <c r="INM31" s="90"/>
      <c r="INN31" s="85"/>
      <c r="INO31" s="72"/>
      <c r="INP31" s="72"/>
      <c r="INQ31" s="82"/>
      <c r="INR31" s="79"/>
      <c r="INS31" s="90"/>
      <c r="INT31" s="85"/>
      <c r="INU31" s="85"/>
      <c r="INV31" s="89"/>
      <c r="INW31" s="85"/>
      <c r="INX31" s="72"/>
      <c r="INY31" s="90"/>
      <c r="INZ31" s="85"/>
      <c r="IOA31" s="72"/>
      <c r="IOB31" s="90"/>
      <c r="IOC31" s="85"/>
      <c r="IOD31" s="72"/>
      <c r="IOE31" s="72"/>
      <c r="IOF31" s="82"/>
      <c r="IOG31" s="79"/>
      <c r="IOH31" s="90"/>
      <c r="IOI31" s="85"/>
      <c r="IOJ31" s="85"/>
      <c r="IOK31" s="89"/>
      <c r="IOL31" s="85"/>
      <c r="IOM31" s="72"/>
      <c r="ION31" s="90"/>
      <c r="IOO31" s="85"/>
      <c r="IOP31" s="72"/>
      <c r="IOQ31" s="90"/>
      <c r="IOR31" s="85"/>
      <c r="IOS31" s="72"/>
      <c r="IOT31" s="72"/>
      <c r="IOU31" s="82"/>
      <c r="IOV31" s="79"/>
      <c r="IOW31" s="90"/>
      <c r="IOX31" s="85"/>
      <c r="IOY31" s="85"/>
      <c r="IOZ31" s="89"/>
      <c r="IPA31" s="85"/>
      <c r="IPB31" s="72"/>
      <c r="IPC31" s="90"/>
      <c r="IPD31" s="85"/>
      <c r="IPE31" s="72"/>
      <c r="IPF31" s="90"/>
      <c r="IPG31" s="85"/>
      <c r="IPH31" s="72"/>
      <c r="IPI31" s="72"/>
      <c r="IPJ31" s="82"/>
      <c r="IPK31" s="79"/>
      <c r="IPL31" s="90"/>
      <c r="IPM31" s="85"/>
      <c r="IPN31" s="85"/>
      <c r="IPO31" s="89"/>
      <c r="IPP31" s="85"/>
      <c r="IPQ31" s="72"/>
      <c r="IPR31" s="90"/>
      <c r="IPS31" s="85"/>
      <c r="IPT31" s="72"/>
      <c r="IPU31" s="90"/>
      <c r="IPV31" s="85"/>
      <c r="IPW31" s="72"/>
      <c r="IPX31" s="72"/>
      <c r="IPY31" s="82"/>
      <c r="IPZ31" s="79"/>
      <c r="IQA31" s="90"/>
      <c r="IQB31" s="85"/>
      <c r="IQC31" s="85"/>
      <c r="IQD31" s="89"/>
      <c r="IQE31" s="85"/>
      <c r="IQF31" s="72"/>
      <c r="IQG31" s="90"/>
      <c r="IQH31" s="85"/>
      <c r="IQI31" s="72"/>
      <c r="IQJ31" s="90"/>
      <c r="IQK31" s="85"/>
      <c r="IQL31" s="72"/>
      <c r="IQM31" s="72"/>
      <c r="IQN31" s="82"/>
      <c r="IQO31" s="79"/>
      <c r="IQP31" s="90"/>
      <c r="IQQ31" s="85"/>
      <c r="IQR31" s="85"/>
      <c r="IQS31" s="89"/>
      <c r="IQT31" s="85"/>
      <c r="IQU31" s="72"/>
      <c r="IQV31" s="90"/>
      <c r="IQW31" s="85"/>
      <c r="IQX31" s="72"/>
      <c r="IQY31" s="90"/>
      <c r="IQZ31" s="85"/>
      <c r="IRA31" s="72"/>
      <c r="IRB31" s="72"/>
      <c r="IRC31" s="82"/>
      <c r="IRD31" s="79"/>
      <c r="IRE31" s="90"/>
      <c r="IRF31" s="85"/>
      <c r="IRG31" s="85"/>
      <c r="IRH31" s="89"/>
      <c r="IRI31" s="85"/>
      <c r="IRJ31" s="72"/>
      <c r="IRK31" s="90"/>
      <c r="IRL31" s="85"/>
      <c r="IRM31" s="72"/>
      <c r="IRN31" s="90"/>
      <c r="IRO31" s="85"/>
      <c r="IRP31" s="72"/>
      <c r="IRQ31" s="72"/>
      <c r="IRR31" s="82"/>
      <c r="IRS31" s="79"/>
      <c r="IRT31" s="90"/>
      <c r="IRU31" s="85"/>
      <c r="IRV31" s="85"/>
      <c r="IRW31" s="89"/>
      <c r="IRX31" s="85"/>
      <c r="IRY31" s="72"/>
      <c r="IRZ31" s="90"/>
      <c r="ISA31" s="85"/>
      <c r="ISB31" s="72"/>
      <c r="ISC31" s="90"/>
      <c r="ISD31" s="85"/>
      <c r="ISE31" s="72"/>
      <c r="ISF31" s="72"/>
      <c r="ISG31" s="82"/>
      <c r="ISH31" s="79"/>
      <c r="ISI31" s="90"/>
      <c r="ISJ31" s="85"/>
      <c r="ISK31" s="85"/>
      <c r="ISL31" s="89"/>
      <c r="ISM31" s="85"/>
      <c r="ISN31" s="72"/>
      <c r="ISO31" s="90"/>
      <c r="ISP31" s="85"/>
      <c r="ISQ31" s="72"/>
      <c r="ISR31" s="90"/>
      <c r="ISS31" s="85"/>
      <c r="IST31" s="72"/>
      <c r="ISU31" s="72"/>
      <c r="ISV31" s="82"/>
      <c r="ISW31" s="79"/>
      <c r="ISX31" s="90"/>
      <c r="ISY31" s="85"/>
      <c r="ISZ31" s="85"/>
      <c r="ITA31" s="89"/>
      <c r="ITB31" s="85"/>
      <c r="ITC31" s="72"/>
      <c r="ITD31" s="90"/>
      <c r="ITE31" s="85"/>
      <c r="ITF31" s="72"/>
      <c r="ITG31" s="90"/>
      <c r="ITH31" s="85"/>
      <c r="ITI31" s="72"/>
      <c r="ITJ31" s="72"/>
      <c r="ITK31" s="82"/>
      <c r="ITL31" s="79"/>
      <c r="ITM31" s="90"/>
      <c r="ITN31" s="85"/>
      <c r="ITO31" s="85"/>
      <c r="ITP31" s="89"/>
      <c r="ITQ31" s="85"/>
      <c r="ITR31" s="72"/>
      <c r="ITS31" s="90"/>
      <c r="ITT31" s="85"/>
      <c r="ITU31" s="72"/>
      <c r="ITV31" s="90"/>
      <c r="ITW31" s="85"/>
      <c r="ITX31" s="72"/>
      <c r="ITY31" s="72"/>
      <c r="ITZ31" s="82"/>
      <c r="IUA31" s="79"/>
      <c r="IUB31" s="90"/>
      <c r="IUC31" s="85"/>
      <c r="IUD31" s="85"/>
      <c r="IUE31" s="89"/>
      <c r="IUF31" s="85"/>
      <c r="IUG31" s="72"/>
      <c r="IUH31" s="90"/>
      <c r="IUI31" s="85"/>
      <c r="IUJ31" s="72"/>
      <c r="IUK31" s="90"/>
      <c r="IUL31" s="85"/>
      <c r="IUM31" s="72"/>
      <c r="IUN31" s="72"/>
      <c r="IUO31" s="82"/>
      <c r="IUP31" s="79"/>
      <c r="IUQ31" s="90"/>
      <c r="IUR31" s="85"/>
      <c r="IUS31" s="85"/>
      <c r="IUT31" s="89"/>
      <c r="IUU31" s="85"/>
      <c r="IUV31" s="72"/>
      <c r="IUW31" s="90"/>
      <c r="IUX31" s="85"/>
      <c r="IUY31" s="72"/>
      <c r="IUZ31" s="90"/>
      <c r="IVA31" s="85"/>
      <c r="IVB31" s="72"/>
      <c r="IVC31" s="72"/>
      <c r="IVD31" s="82"/>
      <c r="IVE31" s="79"/>
      <c r="IVF31" s="90"/>
      <c r="IVG31" s="85"/>
      <c r="IVH31" s="85"/>
      <c r="IVI31" s="89"/>
      <c r="IVJ31" s="85"/>
      <c r="IVK31" s="72"/>
      <c r="IVL31" s="90"/>
      <c r="IVM31" s="85"/>
      <c r="IVN31" s="72"/>
      <c r="IVO31" s="90"/>
      <c r="IVP31" s="85"/>
      <c r="IVQ31" s="72"/>
      <c r="IVR31" s="72"/>
      <c r="IVS31" s="82"/>
      <c r="IVT31" s="79"/>
      <c r="IVU31" s="90"/>
      <c r="IVV31" s="85"/>
      <c r="IVW31" s="85"/>
      <c r="IVX31" s="89"/>
      <c r="IVY31" s="85"/>
      <c r="IVZ31" s="72"/>
      <c r="IWA31" s="90"/>
      <c r="IWB31" s="85"/>
      <c r="IWC31" s="72"/>
      <c r="IWD31" s="90"/>
      <c r="IWE31" s="85"/>
      <c r="IWF31" s="72"/>
      <c r="IWG31" s="72"/>
      <c r="IWH31" s="82"/>
      <c r="IWI31" s="79"/>
      <c r="IWJ31" s="90"/>
      <c r="IWK31" s="85"/>
      <c r="IWL31" s="85"/>
      <c r="IWM31" s="89"/>
      <c r="IWN31" s="85"/>
      <c r="IWO31" s="72"/>
      <c r="IWP31" s="90"/>
      <c r="IWQ31" s="85"/>
      <c r="IWR31" s="72"/>
      <c r="IWS31" s="90"/>
      <c r="IWT31" s="85"/>
      <c r="IWU31" s="72"/>
      <c r="IWV31" s="72"/>
      <c r="IWW31" s="82"/>
      <c r="IWX31" s="79"/>
      <c r="IWY31" s="90"/>
      <c r="IWZ31" s="85"/>
      <c r="IXA31" s="85"/>
      <c r="IXB31" s="89"/>
      <c r="IXC31" s="85"/>
      <c r="IXD31" s="72"/>
      <c r="IXE31" s="90"/>
      <c r="IXF31" s="85"/>
      <c r="IXG31" s="72"/>
      <c r="IXH31" s="90"/>
      <c r="IXI31" s="85"/>
      <c r="IXJ31" s="72"/>
      <c r="IXK31" s="72"/>
      <c r="IXL31" s="82"/>
      <c r="IXM31" s="79"/>
      <c r="IXN31" s="90"/>
      <c r="IXO31" s="85"/>
      <c r="IXP31" s="85"/>
      <c r="IXQ31" s="89"/>
      <c r="IXR31" s="85"/>
      <c r="IXS31" s="72"/>
      <c r="IXT31" s="90"/>
      <c r="IXU31" s="85"/>
      <c r="IXV31" s="72"/>
      <c r="IXW31" s="90"/>
      <c r="IXX31" s="85"/>
      <c r="IXY31" s="72"/>
      <c r="IXZ31" s="72"/>
      <c r="IYA31" s="82"/>
      <c r="IYB31" s="79"/>
      <c r="IYC31" s="90"/>
      <c r="IYD31" s="85"/>
      <c r="IYE31" s="85"/>
      <c r="IYF31" s="89"/>
      <c r="IYG31" s="85"/>
      <c r="IYH31" s="72"/>
      <c r="IYI31" s="90"/>
      <c r="IYJ31" s="85"/>
      <c r="IYK31" s="72"/>
      <c r="IYL31" s="90"/>
      <c r="IYM31" s="85"/>
      <c r="IYN31" s="72"/>
      <c r="IYO31" s="72"/>
      <c r="IYP31" s="82"/>
      <c r="IYQ31" s="79"/>
      <c r="IYR31" s="90"/>
      <c r="IYS31" s="85"/>
      <c r="IYT31" s="85"/>
      <c r="IYU31" s="89"/>
      <c r="IYV31" s="85"/>
      <c r="IYW31" s="72"/>
      <c r="IYX31" s="90"/>
      <c r="IYY31" s="85"/>
      <c r="IYZ31" s="72"/>
      <c r="IZA31" s="90"/>
      <c r="IZB31" s="85"/>
      <c r="IZC31" s="72"/>
      <c r="IZD31" s="72"/>
      <c r="IZE31" s="82"/>
      <c r="IZF31" s="79"/>
      <c r="IZG31" s="90"/>
      <c r="IZH31" s="85"/>
      <c r="IZI31" s="85"/>
      <c r="IZJ31" s="89"/>
      <c r="IZK31" s="85"/>
      <c r="IZL31" s="72"/>
      <c r="IZM31" s="90"/>
      <c r="IZN31" s="85"/>
      <c r="IZO31" s="72"/>
      <c r="IZP31" s="90"/>
      <c r="IZQ31" s="85"/>
      <c r="IZR31" s="72"/>
      <c r="IZS31" s="72"/>
      <c r="IZT31" s="82"/>
      <c r="IZU31" s="79"/>
      <c r="IZV31" s="90"/>
      <c r="IZW31" s="85"/>
      <c r="IZX31" s="85"/>
      <c r="IZY31" s="89"/>
      <c r="IZZ31" s="85"/>
      <c r="JAA31" s="72"/>
      <c r="JAB31" s="90"/>
      <c r="JAC31" s="85"/>
      <c r="JAD31" s="72"/>
      <c r="JAE31" s="90"/>
      <c r="JAF31" s="85"/>
      <c r="JAG31" s="72"/>
      <c r="JAH31" s="72"/>
      <c r="JAI31" s="82"/>
      <c r="JAJ31" s="79"/>
      <c r="JAK31" s="90"/>
      <c r="JAL31" s="85"/>
      <c r="JAM31" s="85"/>
      <c r="JAN31" s="89"/>
      <c r="JAO31" s="85"/>
      <c r="JAP31" s="72"/>
      <c r="JAQ31" s="90"/>
      <c r="JAR31" s="85"/>
      <c r="JAS31" s="72"/>
      <c r="JAT31" s="90"/>
      <c r="JAU31" s="85"/>
      <c r="JAV31" s="72"/>
      <c r="JAW31" s="72"/>
      <c r="JAX31" s="82"/>
      <c r="JAY31" s="79"/>
      <c r="JAZ31" s="90"/>
      <c r="JBA31" s="85"/>
      <c r="JBB31" s="85"/>
      <c r="JBC31" s="89"/>
      <c r="JBD31" s="85"/>
      <c r="JBE31" s="72"/>
      <c r="JBF31" s="90"/>
      <c r="JBG31" s="85"/>
      <c r="JBH31" s="72"/>
      <c r="JBI31" s="90"/>
      <c r="JBJ31" s="85"/>
      <c r="JBK31" s="72"/>
      <c r="JBL31" s="72"/>
      <c r="JBM31" s="82"/>
      <c r="JBN31" s="79"/>
      <c r="JBO31" s="90"/>
      <c r="JBP31" s="85"/>
      <c r="JBQ31" s="85"/>
      <c r="JBR31" s="89"/>
      <c r="JBS31" s="85"/>
      <c r="JBT31" s="72"/>
      <c r="JBU31" s="90"/>
      <c r="JBV31" s="85"/>
      <c r="JBW31" s="72"/>
      <c r="JBX31" s="90"/>
      <c r="JBY31" s="85"/>
      <c r="JBZ31" s="72"/>
      <c r="JCA31" s="72"/>
      <c r="JCB31" s="82"/>
      <c r="JCC31" s="79"/>
      <c r="JCD31" s="90"/>
      <c r="JCE31" s="85"/>
      <c r="JCF31" s="85"/>
      <c r="JCG31" s="89"/>
      <c r="JCH31" s="85"/>
      <c r="JCI31" s="72"/>
      <c r="JCJ31" s="90"/>
      <c r="JCK31" s="85"/>
      <c r="JCL31" s="72"/>
      <c r="JCM31" s="90"/>
      <c r="JCN31" s="85"/>
      <c r="JCO31" s="72"/>
      <c r="JCP31" s="72"/>
      <c r="JCQ31" s="82"/>
      <c r="JCR31" s="79"/>
      <c r="JCS31" s="90"/>
      <c r="JCT31" s="85"/>
      <c r="JCU31" s="85"/>
      <c r="JCV31" s="89"/>
      <c r="JCW31" s="85"/>
      <c r="JCX31" s="72"/>
      <c r="JCY31" s="90"/>
      <c r="JCZ31" s="85"/>
      <c r="JDA31" s="72"/>
      <c r="JDB31" s="90"/>
      <c r="JDC31" s="85"/>
      <c r="JDD31" s="72"/>
      <c r="JDE31" s="72"/>
      <c r="JDF31" s="82"/>
      <c r="JDG31" s="79"/>
      <c r="JDH31" s="90"/>
      <c r="JDI31" s="85"/>
      <c r="JDJ31" s="85"/>
      <c r="JDK31" s="89"/>
      <c r="JDL31" s="85"/>
      <c r="JDM31" s="72"/>
      <c r="JDN31" s="90"/>
      <c r="JDO31" s="85"/>
      <c r="JDP31" s="72"/>
      <c r="JDQ31" s="90"/>
      <c r="JDR31" s="85"/>
      <c r="JDS31" s="72"/>
      <c r="JDT31" s="72"/>
      <c r="JDU31" s="82"/>
      <c r="JDV31" s="79"/>
      <c r="JDW31" s="90"/>
      <c r="JDX31" s="85"/>
      <c r="JDY31" s="85"/>
      <c r="JDZ31" s="89"/>
      <c r="JEA31" s="85"/>
      <c r="JEB31" s="72"/>
      <c r="JEC31" s="90"/>
      <c r="JED31" s="85"/>
      <c r="JEE31" s="72"/>
      <c r="JEF31" s="90"/>
      <c r="JEG31" s="85"/>
      <c r="JEH31" s="72"/>
      <c r="JEI31" s="72"/>
      <c r="JEJ31" s="82"/>
      <c r="JEK31" s="79"/>
      <c r="JEL31" s="90"/>
      <c r="JEM31" s="85"/>
      <c r="JEN31" s="85"/>
      <c r="JEO31" s="89"/>
      <c r="JEP31" s="85"/>
      <c r="JEQ31" s="72"/>
      <c r="JER31" s="90"/>
      <c r="JES31" s="85"/>
      <c r="JET31" s="72"/>
      <c r="JEU31" s="90"/>
      <c r="JEV31" s="85"/>
      <c r="JEW31" s="72"/>
      <c r="JEX31" s="72"/>
      <c r="JEY31" s="82"/>
      <c r="JEZ31" s="79"/>
      <c r="JFA31" s="90"/>
      <c r="JFB31" s="85"/>
      <c r="JFC31" s="85"/>
      <c r="JFD31" s="89"/>
      <c r="JFE31" s="85"/>
      <c r="JFF31" s="72"/>
      <c r="JFG31" s="90"/>
      <c r="JFH31" s="85"/>
      <c r="JFI31" s="72"/>
      <c r="JFJ31" s="90"/>
      <c r="JFK31" s="85"/>
      <c r="JFL31" s="72"/>
      <c r="JFM31" s="72"/>
      <c r="JFN31" s="82"/>
      <c r="JFO31" s="79"/>
      <c r="JFP31" s="90"/>
      <c r="JFQ31" s="85"/>
      <c r="JFR31" s="85"/>
      <c r="JFS31" s="89"/>
      <c r="JFT31" s="85"/>
      <c r="JFU31" s="72"/>
      <c r="JFV31" s="90"/>
      <c r="JFW31" s="85"/>
      <c r="JFX31" s="72"/>
      <c r="JFY31" s="90"/>
      <c r="JFZ31" s="85"/>
      <c r="JGA31" s="72"/>
      <c r="JGB31" s="72"/>
      <c r="JGC31" s="82"/>
      <c r="JGD31" s="79"/>
      <c r="JGE31" s="90"/>
      <c r="JGF31" s="85"/>
      <c r="JGG31" s="85"/>
      <c r="JGH31" s="89"/>
      <c r="JGI31" s="85"/>
      <c r="JGJ31" s="72"/>
      <c r="JGK31" s="90"/>
      <c r="JGL31" s="85"/>
      <c r="JGM31" s="72"/>
      <c r="JGN31" s="90"/>
      <c r="JGO31" s="85"/>
      <c r="JGP31" s="72"/>
      <c r="JGQ31" s="72"/>
      <c r="JGR31" s="82"/>
      <c r="JGS31" s="79"/>
      <c r="JGT31" s="90"/>
      <c r="JGU31" s="85"/>
      <c r="JGV31" s="85"/>
      <c r="JGW31" s="89"/>
      <c r="JGX31" s="85"/>
      <c r="JGY31" s="72"/>
      <c r="JGZ31" s="90"/>
      <c r="JHA31" s="85"/>
      <c r="JHB31" s="72"/>
      <c r="JHC31" s="90"/>
      <c r="JHD31" s="85"/>
      <c r="JHE31" s="72"/>
      <c r="JHF31" s="72"/>
      <c r="JHG31" s="82"/>
      <c r="JHH31" s="79"/>
      <c r="JHI31" s="90"/>
      <c r="JHJ31" s="85"/>
      <c r="JHK31" s="85"/>
      <c r="JHL31" s="89"/>
      <c r="JHM31" s="85"/>
      <c r="JHN31" s="72"/>
      <c r="JHO31" s="90"/>
      <c r="JHP31" s="85"/>
      <c r="JHQ31" s="72"/>
      <c r="JHR31" s="90"/>
      <c r="JHS31" s="85"/>
      <c r="JHT31" s="72"/>
      <c r="JHU31" s="72"/>
      <c r="JHV31" s="82"/>
      <c r="JHW31" s="79"/>
      <c r="JHX31" s="90"/>
      <c r="JHY31" s="85"/>
      <c r="JHZ31" s="85"/>
      <c r="JIA31" s="89"/>
      <c r="JIB31" s="85"/>
      <c r="JIC31" s="72"/>
      <c r="JID31" s="90"/>
      <c r="JIE31" s="85"/>
      <c r="JIF31" s="72"/>
      <c r="JIG31" s="90"/>
      <c r="JIH31" s="85"/>
      <c r="JII31" s="72"/>
      <c r="JIJ31" s="72"/>
      <c r="JIK31" s="82"/>
      <c r="JIL31" s="79"/>
      <c r="JIM31" s="90"/>
      <c r="JIN31" s="85"/>
      <c r="JIO31" s="85"/>
      <c r="JIP31" s="89"/>
      <c r="JIQ31" s="85"/>
      <c r="JIR31" s="72"/>
      <c r="JIS31" s="90"/>
      <c r="JIT31" s="85"/>
      <c r="JIU31" s="72"/>
      <c r="JIV31" s="90"/>
      <c r="JIW31" s="85"/>
      <c r="JIX31" s="72"/>
      <c r="JIY31" s="72"/>
      <c r="JIZ31" s="82"/>
      <c r="JJA31" s="79"/>
      <c r="JJB31" s="90"/>
      <c r="JJC31" s="85"/>
      <c r="JJD31" s="85"/>
      <c r="JJE31" s="89"/>
      <c r="JJF31" s="85"/>
      <c r="JJG31" s="72"/>
      <c r="JJH31" s="90"/>
      <c r="JJI31" s="85"/>
      <c r="JJJ31" s="72"/>
      <c r="JJK31" s="90"/>
      <c r="JJL31" s="85"/>
      <c r="JJM31" s="72"/>
      <c r="JJN31" s="72"/>
      <c r="JJO31" s="82"/>
      <c r="JJP31" s="79"/>
      <c r="JJQ31" s="90"/>
      <c r="JJR31" s="85"/>
      <c r="JJS31" s="85"/>
      <c r="JJT31" s="89"/>
      <c r="JJU31" s="85"/>
      <c r="JJV31" s="72"/>
      <c r="JJW31" s="90"/>
      <c r="JJX31" s="85"/>
      <c r="JJY31" s="72"/>
      <c r="JJZ31" s="90"/>
      <c r="JKA31" s="85"/>
      <c r="JKB31" s="72"/>
      <c r="JKC31" s="72"/>
      <c r="JKD31" s="82"/>
      <c r="JKE31" s="79"/>
      <c r="JKF31" s="90"/>
      <c r="JKG31" s="85"/>
      <c r="JKH31" s="85"/>
      <c r="JKI31" s="89"/>
      <c r="JKJ31" s="85"/>
      <c r="JKK31" s="72"/>
      <c r="JKL31" s="90"/>
      <c r="JKM31" s="85"/>
      <c r="JKN31" s="72"/>
      <c r="JKO31" s="90"/>
      <c r="JKP31" s="85"/>
      <c r="JKQ31" s="72"/>
      <c r="JKR31" s="72"/>
      <c r="JKS31" s="82"/>
      <c r="JKT31" s="79"/>
      <c r="JKU31" s="90"/>
      <c r="JKV31" s="85"/>
      <c r="JKW31" s="85"/>
      <c r="JKX31" s="89"/>
      <c r="JKY31" s="85"/>
      <c r="JKZ31" s="72"/>
      <c r="JLA31" s="90"/>
      <c r="JLB31" s="85"/>
      <c r="JLC31" s="72"/>
      <c r="JLD31" s="90"/>
      <c r="JLE31" s="85"/>
      <c r="JLF31" s="72"/>
      <c r="JLG31" s="72"/>
      <c r="JLH31" s="82"/>
      <c r="JLI31" s="79"/>
      <c r="JLJ31" s="90"/>
      <c r="JLK31" s="85"/>
      <c r="JLL31" s="85"/>
      <c r="JLM31" s="89"/>
      <c r="JLN31" s="85"/>
      <c r="JLO31" s="72"/>
      <c r="JLP31" s="90"/>
      <c r="JLQ31" s="85"/>
      <c r="JLR31" s="72"/>
      <c r="JLS31" s="90"/>
      <c r="JLT31" s="85"/>
      <c r="JLU31" s="72"/>
      <c r="JLV31" s="72"/>
      <c r="JLW31" s="82"/>
      <c r="JLX31" s="79"/>
      <c r="JLY31" s="90"/>
      <c r="JLZ31" s="85"/>
      <c r="JMA31" s="85"/>
      <c r="JMB31" s="89"/>
      <c r="JMC31" s="85"/>
      <c r="JMD31" s="72"/>
      <c r="JME31" s="90"/>
      <c r="JMF31" s="85"/>
      <c r="JMG31" s="72"/>
      <c r="JMH31" s="90"/>
      <c r="JMI31" s="85"/>
      <c r="JMJ31" s="72"/>
      <c r="JMK31" s="72"/>
      <c r="JML31" s="82"/>
      <c r="JMM31" s="79"/>
      <c r="JMN31" s="90"/>
      <c r="JMO31" s="85"/>
      <c r="JMP31" s="85"/>
      <c r="JMQ31" s="89"/>
      <c r="JMR31" s="85"/>
      <c r="JMS31" s="72"/>
      <c r="JMT31" s="90"/>
      <c r="JMU31" s="85"/>
      <c r="JMV31" s="72"/>
      <c r="JMW31" s="90"/>
      <c r="JMX31" s="85"/>
      <c r="JMY31" s="72"/>
      <c r="JMZ31" s="72"/>
      <c r="JNA31" s="82"/>
      <c r="JNB31" s="79"/>
      <c r="JNC31" s="90"/>
      <c r="JND31" s="85"/>
      <c r="JNE31" s="85"/>
      <c r="JNF31" s="89"/>
      <c r="JNG31" s="85"/>
      <c r="JNH31" s="72"/>
      <c r="JNI31" s="90"/>
      <c r="JNJ31" s="85"/>
      <c r="JNK31" s="72"/>
      <c r="JNL31" s="90"/>
      <c r="JNM31" s="85"/>
      <c r="JNN31" s="72"/>
      <c r="JNO31" s="72"/>
      <c r="JNP31" s="82"/>
      <c r="JNQ31" s="79"/>
      <c r="JNR31" s="90"/>
      <c r="JNS31" s="85"/>
      <c r="JNT31" s="85"/>
      <c r="JNU31" s="89"/>
      <c r="JNV31" s="85"/>
      <c r="JNW31" s="72"/>
      <c r="JNX31" s="90"/>
      <c r="JNY31" s="85"/>
      <c r="JNZ31" s="72"/>
      <c r="JOA31" s="90"/>
      <c r="JOB31" s="85"/>
      <c r="JOC31" s="72"/>
      <c r="JOD31" s="72"/>
      <c r="JOE31" s="82"/>
      <c r="JOF31" s="79"/>
      <c r="JOG31" s="90"/>
      <c r="JOH31" s="85"/>
      <c r="JOI31" s="85"/>
      <c r="JOJ31" s="89"/>
      <c r="JOK31" s="85"/>
      <c r="JOL31" s="72"/>
      <c r="JOM31" s="90"/>
      <c r="JON31" s="85"/>
      <c r="JOO31" s="72"/>
      <c r="JOP31" s="90"/>
      <c r="JOQ31" s="85"/>
      <c r="JOR31" s="72"/>
      <c r="JOS31" s="72"/>
      <c r="JOT31" s="82"/>
      <c r="JOU31" s="79"/>
      <c r="JOV31" s="90"/>
      <c r="JOW31" s="85"/>
      <c r="JOX31" s="85"/>
      <c r="JOY31" s="89"/>
      <c r="JOZ31" s="85"/>
      <c r="JPA31" s="72"/>
      <c r="JPB31" s="90"/>
      <c r="JPC31" s="85"/>
      <c r="JPD31" s="72"/>
      <c r="JPE31" s="90"/>
      <c r="JPF31" s="85"/>
      <c r="JPG31" s="72"/>
      <c r="JPH31" s="72"/>
      <c r="JPI31" s="82"/>
      <c r="JPJ31" s="79"/>
      <c r="JPK31" s="90"/>
      <c r="JPL31" s="85"/>
      <c r="JPM31" s="85"/>
      <c r="JPN31" s="89"/>
      <c r="JPO31" s="85"/>
      <c r="JPP31" s="72"/>
      <c r="JPQ31" s="90"/>
      <c r="JPR31" s="85"/>
      <c r="JPS31" s="72"/>
      <c r="JPT31" s="90"/>
      <c r="JPU31" s="85"/>
      <c r="JPV31" s="72"/>
      <c r="JPW31" s="72"/>
      <c r="JPX31" s="82"/>
      <c r="JPY31" s="79"/>
      <c r="JPZ31" s="90"/>
      <c r="JQA31" s="85"/>
      <c r="JQB31" s="85"/>
      <c r="JQC31" s="89"/>
      <c r="JQD31" s="85"/>
      <c r="JQE31" s="72"/>
      <c r="JQF31" s="90"/>
      <c r="JQG31" s="85"/>
      <c r="JQH31" s="72"/>
      <c r="JQI31" s="90"/>
      <c r="JQJ31" s="85"/>
      <c r="JQK31" s="72"/>
      <c r="JQL31" s="72"/>
      <c r="JQM31" s="82"/>
      <c r="JQN31" s="79"/>
      <c r="JQO31" s="90"/>
      <c r="JQP31" s="85"/>
      <c r="JQQ31" s="85"/>
      <c r="JQR31" s="89"/>
      <c r="JQS31" s="85"/>
      <c r="JQT31" s="72"/>
      <c r="JQU31" s="90"/>
      <c r="JQV31" s="85"/>
      <c r="JQW31" s="72"/>
      <c r="JQX31" s="90"/>
      <c r="JQY31" s="85"/>
      <c r="JQZ31" s="72"/>
      <c r="JRA31" s="72"/>
      <c r="JRB31" s="82"/>
      <c r="JRC31" s="79"/>
      <c r="JRD31" s="90"/>
      <c r="JRE31" s="85"/>
      <c r="JRF31" s="85"/>
      <c r="JRG31" s="89"/>
      <c r="JRH31" s="85"/>
      <c r="JRI31" s="72"/>
      <c r="JRJ31" s="90"/>
      <c r="JRK31" s="85"/>
      <c r="JRL31" s="72"/>
      <c r="JRM31" s="90"/>
      <c r="JRN31" s="85"/>
      <c r="JRO31" s="72"/>
      <c r="JRP31" s="72"/>
      <c r="JRQ31" s="82"/>
      <c r="JRR31" s="79"/>
      <c r="JRS31" s="90"/>
      <c r="JRT31" s="85"/>
      <c r="JRU31" s="85"/>
      <c r="JRV31" s="89"/>
      <c r="JRW31" s="85"/>
      <c r="JRX31" s="72"/>
      <c r="JRY31" s="90"/>
      <c r="JRZ31" s="85"/>
      <c r="JSA31" s="72"/>
      <c r="JSB31" s="90"/>
      <c r="JSC31" s="85"/>
      <c r="JSD31" s="72"/>
      <c r="JSE31" s="72"/>
      <c r="JSF31" s="82"/>
      <c r="JSG31" s="79"/>
      <c r="JSH31" s="90"/>
      <c r="JSI31" s="85"/>
      <c r="JSJ31" s="85"/>
      <c r="JSK31" s="89"/>
      <c r="JSL31" s="85"/>
      <c r="JSM31" s="72"/>
      <c r="JSN31" s="90"/>
      <c r="JSO31" s="85"/>
      <c r="JSP31" s="72"/>
      <c r="JSQ31" s="90"/>
      <c r="JSR31" s="85"/>
      <c r="JSS31" s="72"/>
      <c r="JST31" s="72"/>
      <c r="JSU31" s="82"/>
      <c r="JSV31" s="79"/>
      <c r="JSW31" s="90"/>
      <c r="JSX31" s="85"/>
      <c r="JSY31" s="85"/>
      <c r="JSZ31" s="89"/>
      <c r="JTA31" s="85"/>
      <c r="JTB31" s="72"/>
      <c r="JTC31" s="90"/>
      <c r="JTD31" s="85"/>
      <c r="JTE31" s="72"/>
      <c r="JTF31" s="90"/>
      <c r="JTG31" s="85"/>
      <c r="JTH31" s="72"/>
      <c r="JTI31" s="72"/>
      <c r="JTJ31" s="82"/>
      <c r="JTK31" s="79"/>
      <c r="JTL31" s="90"/>
      <c r="JTM31" s="85"/>
      <c r="JTN31" s="85"/>
      <c r="JTO31" s="89"/>
      <c r="JTP31" s="85"/>
      <c r="JTQ31" s="72"/>
      <c r="JTR31" s="90"/>
      <c r="JTS31" s="85"/>
      <c r="JTT31" s="72"/>
      <c r="JTU31" s="90"/>
      <c r="JTV31" s="85"/>
      <c r="JTW31" s="72"/>
      <c r="JTX31" s="72"/>
      <c r="JTY31" s="82"/>
      <c r="JTZ31" s="79"/>
      <c r="JUA31" s="90"/>
      <c r="JUB31" s="85"/>
      <c r="JUC31" s="85"/>
      <c r="JUD31" s="89"/>
      <c r="JUE31" s="85"/>
      <c r="JUF31" s="72"/>
      <c r="JUG31" s="90"/>
      <c r="JUH31" s="85"/>
      <c r="JUI31" s="72"/>
      <c r="JUJ31" s="90"/>
      <c r="JUK31" s="85"/>
      <c r="JUL31" s="72"/>
      <c r="JUM31" s="72"/>
      <c r="JUN31" s="82"/>
      <c r="JUO31" s="79"/>
      <c r="JUP31" s="90"/>
      <c r="JUQ31" s="85"/>
      <c r="JUR31" s="85"/>
      <c r="JUS31" s="89"/>
      <c r="JUT31" s="85"/>
      <c r="JUU31" s="72"/>
      <c r="JUV31" s="90"/>
      <c r="JUW31" s="85"/>
      <c r="JUX31" s="72"/>
      <c r="JUY31" s="90"/>
      <c r="JUZ31" s="85"/>
      <c r="JVA31" s="72"/>
      <c r="JVB31" s="72"/>
      <c r="JVC31" s="82"/>
      <c r="JVD31" s="79"/>
      <c r="JVE31" s="90"/>
      <c r="JVF31" s="85"/>
      <c r="JVG31" s="85"/>
      <c r="JVH31" s="89"/>
      <c r="JVI31" s="85"/>
      <c r="JVJ31" s="72"/>
      <c r="JVK31" s="90"/>
      <c r="JVL31" s="85"/>
      <c r="JVM31" s="72"/>
      <c r="JVN31" s="90"/>
      <c r="JVO31" s="85"/>
      <c r="JVP31" s="72"/>
      <c r="JVQ31" s="72"/>
      <c r="JVR31" s="82"/>
      <c r="JVS31" s="79"/>
      <c r="JVT31" s="90"/>
      <c r="JVU31" s="85"/>
      <c r="JVV31" s="85"/>
      <c r="JVW31" s="89"/>
      <c r="JVX31" s="85"/>
      <c r="JVY31" s="72"/>
      <c r="JVZ31" s="90"/>
      <c r="JWA31" s="85"/>
      <c r="JWB31" s="72"/>
      <c r="JWC31" s="90"/>
      <c r="JWD31" s="85"/>
      <c r="JWE31" s="72"/>
      <c r="JWF31" s="72"/>
      <c r="JWG31" s="82"/>
      <c r="JWH31" s="79"/>
      <c r="JWI31" s="90"/>
      <c r="JWJ31" s="85"/>
      <c r="JWK31" s="85"/>
      <c r="JWL31" s="89"/>
      <c r="JWM31" s="85"/>
      <c r="JWN31" s="72"/>
      <c r="JWO31" s="90"/>
      <c r="JWP31" s="85"/>
      <c r="JWQ31" s="72"/>
      <c r="JWR31" s="90"/>
      <c r="JWS31" s="85"/>
      <c r="JWT31" s="72"/>
      <c r="JWU31" s="72"/>
      <c r="JWV31" s="82"/>
      <c r="JWW31" s="79"/>
      <c r="JWX31" s="90"/>
      <c r="JWY31" s="85"/>
      <c r="JWZ31" s="85"/>
      <c r="JXA31" s="89"/>
      <c r="JXB31" s="85"/>
      <c r="JXC31" s="72"/>
      <c r="JXD31" s="90"/>
      <c r="JXE31" s="85"/>
      <c r="JXF31" s="72"/>
      <c r="JXG31" s="90"/>
      <c r="JXH31" s="85"/>
      <c r="JXI31" s="72"/>
      <c r="JXJ31" s="72"/>
      <c r="JXK31" s="82"/>
      <c r="JXL31" s="79"/>
      <c r="JXM31" s="90"/>
      <c r="JXN31" s="85"/>
      <c r="JXO31" s="85"/>
      <c r="JXP31" s="89"/>
      <c r="JXQ31" s="85"/>
      <c r="JXR31" s="72"/>
      <c r="JXS31" s="90"/>
      <c r="JXT31" s="85"/>
      <c r="JXU31" s="72"/>
      <c r="JXV31" s="90"/>
      <c r="JXW31" s="85"/>
      <c r="JXX31" s="72"/>
      <c r="JXY31" s="72"/>
      <c r="JXZ31" s="82"/>
      <c r="JYA31" s="79"/>
      <c r="JYB31" s="90"/>
      <c r="JYC31" s="85"/>
      <c r="JYD31" s="85"/>
      <c r="JYE31" s="89"/>
      <c r="JYF31" s="85"/>
      <c r="JYG31" s="72"/>
      <c r="JYH31" s="90"/>
      <c r="JYI31" s="85"/>
      <c r="JYJ31" s="72"/>
      <c r="JYK31" s="90"/>
      <c r="JYL31" s="85"/>
      <c r="JYM31" s="72"/>
      <c r="JYN31" s="72"/>
      <c r="JYO31" s="82"/>
      <c r="JYP31" s="79"/>
      <c r="JYQ31" s="90"/>
      <c r="JYR31" s="85"/>
      <c r="JYS31" s="85"/>
      <c r="JYT31" s="89"/>
      <c r="JYU31" s="85"/>
      <c r="JYV31" s="72"/>
      <c r="JYW31" s="90"/>
      <c r="JYX31" s="85"/>
      <c r="JYY31" s="72"/>
      <c r="JYZ31" s="90"/>
      <c r="JZA31" s="85"/>
      <c r="JZB31" s="72"/>
      <c r="JZC31" s="72"/>
      <c r="JZD31" s="82"/>
      <c r="JZE31" s="79"/>
      <c r="JZF31" s="90"/>
      <c r="JZG31" s="85"/>
      <c r="JZH31" s="85"/>
      <c r="JZI31" s="89"/>
      <c r="JZJ31" s="85"/>
      <c r="JZK31" s="72"/>
      <c r="JZL31" s="90"/>
      <c r="JZM31" s="85"/>
      <c r="JZN31" s="72"/>
      <c r="JZO31" s="90"/>
      <c r="JZP31" s="85"/>
      <c r="JZQ31" s="72"/>
      <c r="JZR31" s="72"/>
      <c r="JZS31" s="82"/>
      <c r="JZT31" s="79"/>
      <c r="JZU31" s="90"/>
      <c r="JZV31" s="85"/>
      <c r="JZW31" s="85"/>
      <c r="JZX31" s="89"/>
      <c r="JZY31" s="85"/>
      <c r="JZZ31" s="72"/>
      <c r="KAA31" s="90"/>
      <c r="KAB31" s="85"/>
      <c r="KAC31" s="72"/>
      <c r="KAD31" s="90"/>
      <c r="KAE31" s="85"/>
      <c r="KAF31" s="72"/>
      <c r="KAG31" s="72"/>
      <c r="KAH31" s="82"/>
      <c r="KAI31" s="79"/>
      <c r="KAJ31" s="90"/>
      <c r="KAK31" s="85"/>
      <c r="KAL31" s="85"/>
      <c r="KAM31" s="89"/>
      <c r="KAN31" s="85"/>
      <c r="KAO31" s="72"/>
      <c r="KAP31" s="90"/>
      <c r="KAQ31" s="85"/>
      <c r="KAR31" s="72"/>
      <c r="KAS31" s="90"/>
      <c r="KAT31" s="85"/>
      <c r="KAU31" s="72"/>
      <c r="KAV31" s="72"/>
      <c r="KAW31" s="82"/>
      <c r="KAX31" s="79"/>
      <c r="KAY31" s="90"/>
      <c r="KAZ31" s="85"/>
      <c r="KBA31" s="85"/>
      <c r="KBB31" s="89"/>
      <c r="KBC31" s="85"/>
      <c r="KBD31" s="72"/>
      <c r="KBE31" s="90"/>
      <c r="KBF31" s="85"/>
      <c r="KBG31" s="72"/>
      <c r="KBH31" s="90"/>
      <c r="KBI31" s="85"/>
      <c r="KBJ31" s="72"/>
      <c r="KBK31" s="72"/>
      <c r="KBL31" s="82"/>
      <c r="KBM31" s="79"/>
      <c r="KBN31" s="90"/>
      <c r="KBO31" s="85"/>
      <c r="KBP31" s="85"/>
      <c r="KBQ31" s="89"/>
      <c r="KBR31" s="85"/>
      <c r="KBS31" s="72"/>
      <c r="KBT31" s="90"/>
      <c r="KBU31" s="85"/>
      <c r="KBV31" s="72"/>
      <c r="KBW31" s="90"/>
      <c r="KBX31" s="85"/>
      <c r="KBY31" s="72"/>
      <c r="KBZ31" s="72"/>
      <c r="KCA31" s="82"/>
      <c r="KCB31" s="79"/>
      <c r="KCC31" s="90"/>
      <c r="KCD31" s="85"/>
      <c r="KCE31" s="85"/>
      <c r="KCF31" s="89"/>
      <c r="KCG31" s="85"/>
      <c r="KCH31" s="72"/>
      <c r="KCI31" s="90"/>
      <c r="KCJ31" s="85"/>
      <c r="KCK31" s="72"/>
      <c r="KCL31" s="90"/>
      <c r="KCM31" s="85"/>
      <c r="KCN31" s="72"/>
      <c r="KCO31" s="72"/>
      <c r="KCP31" s="82"/>
      <c r="KCQ31" s="79"/>
      <c r="KCR31" s="90"/>
      <c r="KCS31" s="85"/>
      <c r="KCT31" s="85"/>
      <c r="KCU31" s="89"/>
      <c r="KCV31" s="85"/>
      <c r="KCW31" s="72"/>
      <c r="KCX31" s="90"/>
      <c r="KCY31" s="85"/>
      <c r="KCZ31" s="72"/>
      <c r="KDA31" s="90"/>
      <c r="KDB31" s="85"/>
      <c r="KDC31" s="72"/>
      <c r="KDD31" s="72"/>
      <c r="KDE31" s="82"/>
      <c r="KDF31" s="79"/>
      <c r="KDG31" s="90"/>
      <c r="KDH31" s="85"/>
      <c r="KDI31" s="85"/>
      <c r="KDJ31" s="89"/>
      <c r="KDK31" s="85"/>
      <c r="KDL31" s="72"/>
      <c r="KDM31" s="90"/>
      <c r="KDN31" s="85"/>
      <c r="KDO31" s="72"/>
      <c r="KDP31" s="90"/>
      <c r="KDQ31" s="85"/>
      <c r="KDR31" s="72"/>
      <c r="KDS31" s="72"/>
      <c r="KDT31" s="82"/>
      <c r="KDU31" s="79"/>
      <c r="KDV31" s="90"/>
      <c r="KDW31" s="85"/>
      <c r="KDX31" s="85"/>
      <c r="KDY31" s="89"/>
      <c r="KDZ31" s="85"/>
      <c r="KEA31" s="72"/>
      <c r="KEB31" s="90"/>
      <c r="KEC31" s="85"/>
      <c r="KED31" s="72"/>
      <c r="KEE31" s="90"/>
      <c r="KEF31" s="85"/>
      <c r="KEG31" s="72"/>
      <c r="KEH31" s="72"/>
      <c r="KEI31" s="82"/>
      <c r="KEJ31" s="79"/>
      <c r="KEK31" s="90"/>
      <c r="KEL31" s="85"/>
      <c r="KEM31" s="85"/>
      <c r="KEN31" s="89"/>
      <c r="KEO31" s="85"/>
      <c r="KEP31" s="72"/>
      <c r="KEQ31" s="90"/>
      <c r="KER31" s="85"/>
      <c r="KES31" s="72"/>
      <c r="KET31" s="90"/>
      <c r="KEU31" s="85"/>
      <c r="KEV31" s="72"/>
      <c r="KEW31" s="72"/>
      <c r="KEX31" s="82"/>
      <c r="KEY31" s="79"/>
      <c r="KEZ31" s="90"/>
      <c r="KFA31" s="85"/>
      <c r="KFB31" s="85"/>
      <c r="KFC31" s="89"/>
      <c r="KFD31" s="85"/>
      <c r="KFE31" s="72"/>
      <c r="KFF31" s="90"/>
      <c r="KFG31" s="85"/>
      <c r="KFH31" s="72"/>
      <c r="KFI31" s="90"/>
      <c r="KFJ31" s="85"/>
      <c r="KFK31" s="72"/>
      <c r="KFL31" s="72"/>
      <c r="KFM31" s="82"/>
      <c r="KFN31" s="79"/>
      <c r="KFO31" s="90"/>
      <c r="KFP31" s="85"/>
      <c r="KFQ31" s="85"/>
      <c r="KFR31" s="89"/>
      <c r="KFS31" s="85"/>
      <c r="KFT31" s="72"/>
      <c r="KFU31" s="90"/>
      <c r="KFV31" s="85"/>
      <c r="KFW31" s="72"/>
      <c r="KFX31" s="90"/>
      <c r="KFY31" s="85"/>
      <c r="KFZ31" s="72"/>
      <c r="KGA31" s="72"/>
      <c r="KGB31" s="82"/>
      <c r="KGC31" s="79"/>
      <c r="KGD31" s="90"/>
      <c r="KGE31" s="85"/>
      <c r="KGF31" s="85"/>
      <c r="KGG31" s="89"/>
      <c r="KGH31" s="85"/>
      <c r="KGI31" s="72"/>
      <c r="KGJ31" s="90"/>
      <c r="KGK31" s="85"/>
      <c r="KGL31" s="72"/>
      <c r="KGM31" s="90"/>
      <c r="KGN31" s="85"/>
      <c r="KGO31" s="72"/>
      <c r="KGP31" s="72"/>
      <c r="KGQ31" s="82"/>
      <c r="KGR31" s="79"/>
      <c r="KGS31" s="90"/>
      <c r="KGT31" s="85"/>
      <c r="KGU31" s="85"/>
      <c r="KGV31" s="89"/>
      <c r="KGW31" s="85"/>
      <c r="KGX31" s="72"/>
      <c r="KGY31" s="90"/>
      <c r="KGZ31" s="85"/>
      <c r="KHA31" s="72"/>
      <c r="KHB31" s="90"/>
      <c r="KHC31" s="85"/>
      <c r="KHD31" s="72"/>
      <c r="KHE31" s="72"/>
      <c r="KHF31" s="82"/>
      <c r="KHG31" s="79"/>
      <c r="KHH31" s="90"/>
      <c r="KHI31" s="85"/>
      <c r="KHJ31" s="85"/>
      <c r="KHK31" s="89"/>
      <c r="KHL31" s="85"/>
      <c r="KHM31" s="72"/>
      <c r="KHN31" s="90"/>
      <c r="KHO31" s="85"/>
      <c r="KHP31" s="72"/>
      <c r="KHQ31" s="90"/>
      <c r="KHR31" s="85"/>
      <c r="KHS31" s="72"/>
      <c r="KHT31" s="72"/>
      <c r="KHU31" s="82"/>
      <c r="KHV31" s="79"/>
      <c r="KHW31" s="90"/>
      <c r="KHX31" s="85"/>
      <c r="KHY31" s="85"/>
      <c r="KHZ31" s="89"/>
      <c r="KIA31" s="85"/>
      <c r="KIB31" s="72"/>
      <c r="KIC31" s="90"/>
      <c r="KID31" s="85"/>
      <c r="KIE31" s="72"/>
      <c r="KIF31" s="90"/>
      <c r="KIG31" s="85"/>
      <c r="KIH31" s="72"/>
      <c r="KII31" s="72"/>
      <c r="KIJ31" s="82"/>
      <c r="KIK31" s="79"/>
      <c r="KIL31" s="90"/>
      <c r="KIM31" s="85"/>
      <c r="KIN31" s="85"/>
      <c r="KIO31" s="89"/>
      <c r="KIP31" s="85"/>
      <c r="KIQ31" s="72"/>
      <c r="KIR31" s="90"/>
      <c r="KIS31" s="85"/>
      <c r="KIT31" s="72"/>
      <c r="KIU31" s="90"/>
      <c r="KIV31" s="85"/>
      <c r="KIW31" s="72"/>
      <c r="KIX31" s="72"/>
      <c r="KIY31" s="82"/>
      <c r="KIZ31" s="79"/>
      <c r="KJA31" s="90"/>
      <c r="KJB31" s="85"/>
      <c r="KJC31" s="85"/>
      <c r="KJD31" s="89"/>
      <c r="KJE31" s="85"/>
      <c r="KJF31" s="72"/>
      <c r="KJG31" s="90"/>
      <c r="KJH31" s="85"/>
      <c r="KJI31" s="72"/>
      <c r="KJJ31" s="90"/>
      <c r="KJK31" s="85"/>
      <c r="KJL31" s="72"/>
      <c r="KJM31" s="72"/>
      <c r="KJN31" s="82"/>
      <c r="KJO31" s="79"/>
      <c r="KJP31" s="90"/>
      <c r="KJQ31" s="85"/>
      <c r="KJR31" s="85"/>
      <c r="KJS31" s="89"/>
      <c r="KJT31" s="85"/>
      <c r="KJU31" s="72"/>
      <c r="KJV31" s="90"/>
      <c r="KJW31" s="85"/>
      <c r="KJX31" s="72"/>
      <c r="KJY31" s="90"/>
      <c r="KJZ31" s="85"/>
      <c r="KKA31" s="72"/>
      <c r="KKB31" s="72"/>
      <c r="KKC31" s="82"/>
      <c r="KKD31" s="79"/>
      <c r="KKE31" s="90"/>
      <c r="KKF31" s="85"/>
      <c r="KKG31" s="85"/>
      <c r="KKH31" s="89"/>
      <c r="KKI31" s="85"/>
      <c r="KKJ31" s="72"/>
      <c r="KKK31" s="90"/>
      <c r="KKL31" s="85"/>
      <c r="KKM31" s="72"/>
      <c r="KKN31" s="90"/>
      <c r="KKO31" s="85"/>
      <c r="KKP31" s="72"/>
      <c r="KKQ31" s="72"/>
      <c r="KKR31" s="82"/>
      <c r="KKS31" s="79"/>
      <c r="KKT31" s="90"/>
      <c r="KKU31" s="85"/>
      <c r="KKV31" s="85"/>
      <c r="KKW31" s="89"/>
      <c r="KKX31" s="85"/>
      <c r="KKY31" s="72"/>
      <c r="KKZ31" s="90"/>
      <c r="KLA31" s="85"/>
      <c r="KLB31" s="72"/>
      <c r="KLC31" s="90"/>
      <c r="KLD31" s="85"/>
      <c r="KLE31" s="72"/>
      <c r="KLF31" s="72"/>
      <c r="KLG31" s="82"/>
      <c r="KLH31" s="79"/>
      <c r="KLI31" s="90"/>
      <c r="KLJ31" s="85"/>
      <c r="KLK31" s="85"/>
      <c r="KLL31" s="89"/>
      <c r="KLM31" s="85"/>
      <c r="KLN31" s="72"/>
      <c r="KLO31" s="90"/>
      <c r="KLP31" s="85"/>
      <c r="KLQ31" s="72"/>
      <c r="KLR31" s="90"/>
      <c r="KLS31" s="85"/>
      <c r="KLT31" s="72"/>
      <c r="KLU31" s="72"/>
      <c r="KLV31" s="82"/>
      <c r="KLW31" s="79"/>
      <c r="KLX31" s="90"/>
      <c r="KLY31" s="85"/>
      <c r="KLZ31" s="85"/>
      <c r="KMA31" s="89"/>
      <c r="KMB31" s="85"/>
      <c r="KMC31" s="72"/>
      <c r="KMD31" s="90"/>
      <c r="KME31" s="85"/>
      <c r="KMF31" s="72"/>
      <c r="KMG31" s="90"/>
      <c r="KMH31" s="85"/>
      <c r="KMI31" s="72"/>
      <c r="KMJ31" s="72"/>
      <c r="KMK31" s="82"/>
      <c r="KML31" s="79"/>
      <c r="KMM31" s="90"/>
      <c r="KMN31" s="85"/>
      <c r="KMO31" s="85"/>
      <c r="KMP31" s="89"/>
      <c r="KMQ31" s="85"/>
      <c r="KMR31" s="72"/>
      <c r="KMS31" s="90"/>
      <c r="KMT31" s="85"/>
      <c r="KMU31" s="72"/>
      <c r="KMV31" s="90"/>
      <c r="KMW31" s="85"/>
      <c r="KMX31" s="72"/>
      <c r="KMY31" s="72"/>
      <c r="KMZ31" s="82"/>
      <c r="KNA31" s="79"/>
      <c r="KNB31" s="90"/>
      <c r="KNC31" s="85"/>
      <c r="KND31" s="85"/>
      <c r="KNE31" s="89"/>
      <c r="KNF31" s="85"/>
      <c r="KNG31" s="72"/>
      <c r="KNH31" s="90"/>
      <c r="KNI31" s="85"/>
      <c r="KNJ31" s="72"/>
      <c r="KNK31" s="90"/>
      <c r="KNL31" s="85"/>
      <c r="KNM31" s="72"/>
      <c r="KNN31" s="72"/>
      <c r="KNO31" s="82"/>
      <c r="KNP31" s="79"/>
      <c r="KNQ31" s="90"/>
      <c r="KNR31" s="85"/>
      <c r="KNS31" s="85"/>
      <c r="KNT31" s="89"/>
      <c r="KNU31" s="85"/>
      <c r="KNV31" s="72"/>
      <c r="KNW31" s="90"/>
      <c r="KNX31" s="85"/>
      <c r="KNY31" s="72"/>
      <c r="KNZ31" s="90"/>
      <c r="KOA31" s="85"/>
      <c r="KOB31" s="72"/>
      <c r="KOC31" s="72"/>
      <c r="KOD31" s="82"/>
      <c r="KOE31" s="79"/>
      <c r="KOF31" s="90"/>
      <c r="KOG31" s="85"/>
      <c r="KOH31" s="85"/>
      <c r="KOI31" s="89"/>
      <c r="KOJ31" s="85"/>
      <c r="KOK31" s="72"/>
      <c r="KOL31" s="90"/>
      <c r="KOM31" s="85"/>
      <c r="KON31" s="72"/>
      <c r="KOO31" s="90"/>
      <c r="KOP31" s="85"/>
      <c r="KOQ31" s="72"/>
      <c r="KOR31" s="72"/>
      <c r="KOS31" s="82"/>
      <c r="KOT31" s="79"/>
      <c r="KOU31" s="90"/>
      <c r="KOV31" s="85"/>
      <c r="KOW31" s="85"/>
      <c r="KOX31" s="89"/>
      <c r="KOY31" s="85"/>
      <c r="KOZ31" s="72"/>
      <c r="KPA31" s="90"/>
      <c r="KPB31" s="85"/>
      <c r="KPC31" s="72"/>
      <c r="KPD31" s="90"/>
      <c r="KPE31" s="85"/>
      <c r="KPF31" s="72"/>
      <c r="KPG31" s="72"/>
      <c r="KPH31" s="82"/>
      <c r="KPI31" s="79"/>
      <c r="KPJ31" s="90"/>
      <c r="KPK31" s="85"/>
      <c r="KPL31" s="85"/>
      <c r="KPM31" s="89"/>
      <c r="KPN31" s="85"/>
      <c r="KPO31" s="72"/>
      <c r="KPP31" s="90"/>
      <c r="KPQ31" s="85"/>
      <c r="KPR31" s="72"/>
      <c r="KPS31" s="90"/>
      <c r="KPT31" s="85"/>
      <c r="KPU31" s="72"/>
      <c r="KPV31" s="72"/>
      <c r="KPW31" s="82"/>
      <c r="KPX31" s="79"/>
      <c r="KPY31" s="90"/>
      <c r="KPZ31" s="85"/>
      <c r="KQA31" s="85"/>
      <c r="KQB31" s="89"/>
      <c r="KQC31" s="85"/>
      <c r="KQD31" s="72"/>
      <c r="KQE31" s="90"/>
      <c r="KQF31" s="85"/>
      <c r="KQG31" s="72"/>
      <c r="KQH31" s="90"/>
      <c r="KQI31" s="85"/>
      <c r="KQJ31" s="72"/>
      <c r="KQK31" s="72"/>
      <c r="KQL31" s="82"/>
      <c r="KQM31" s="79"/>
      <c r="KQN31" s="90"/>
      <c r="KQO31" s="85"/>
      <c r="KQP31" s="85"/>
      <c r="KQQ31" s="89"/>
      <c r="KQR31" s="85"/>
      <c r="KQS31" s="72"/>
      <c r="KQT31" s="90"/>
      <c r="KQU31" s="85"/>
      <c r="KQV31" s="72"/>
      <c r="KQW31" s="90"/>
      <c r="KQX31" s="85"/>
      <c r="KQY31" s="72"/>
      <c r="KQZ31" s="72"/>
      <c r="KRA31" s="82"/>
      <c r="KRB31" s="79"/>
      <c r="KRC31" s="90"/>
      <c r="KRD31" s="85"/>
      <c r="KRE31" s="85"/>
      <c r="KRF31" s="89"/>
      <c r="KRG31" s="85"/>
      <c r="KRH31" s="72"/>
      <c r="KRI31" s="90"/>
      <c r="KRJ31" s="85"/>
      <c r="KRK31" s="72"/>
      <c r="KRL31" s="90"/>
      <c r="KRM31" s="85"/>
      <c r="KRN31" s="72"/>
      <c r="KRO31" s="72"/>
      <c r="KRP31" s="82"/>
      <c r="KRQ31" s="79"/>
      <c r="KRR31" s="90"/>
      <c r="KRS31" s="85"/>
      <c r="KRT31" s="85"/>
      <c r="KRU31" s="89"/>
      <c r="KRV31" s="85"/>
      <c r="KRW31" s="72"/>
      <c r="KRX31" s="90"/>
      <c r="KRY31" s="85"/>
      <c r="KRZ31" s="72"/>
      <c r="KSA31" s="90"/>
      <c r="KSB31" s="85"/>
      <c r="KSC31" s="72"/>
      <c r="KSD31" s="72"/>
      <c r="KSE31" s="82"/>
      <c r="KSF31" s="79"/>
      <c r="KSG31" s="90"/>
      <c r="KSH31" s="85"/>
      <c r="KSI31" s="85"/>
      <c r="KSJ31" s="89"/>
      <c r="KSK31" s="85"/>
      <c r="KSL31" s="72"/>
      <c r="KSM31" s="90"/>
      <c r="KSN31" s="85"/>
      <c r="KSO31" s="72"/>
      <c r="KSP31" s="90"/>
      <c r="KSQ31" s="85"/>
      <c r="KSR31" s="72"/>
      <c r="KSS31" s="72"/>
      <c r="KST31" s="82"/>
      <c r="KSU31" s="79"/>
      <c r="KSV31" s="90"/>
      <c r="KSW31" s="85"/>
      <c r="KSX31" s="85"/>
      <c r="KSY31" s="89"/>
      <c r="KSZ31" s="85"/>
      <c r="KTA31" s="72"/>
      <c r="KTB31" s="90"/>
      <c r="KTC31" s="85"/>
      <c r="KTD31" s="72"/>
      <c r="KTE31" s="90"/>
      <c r="KTF31" s="85"/>
      <c r="KTG31" s="72"/>
      <c r="KTH31" s="72"/>
      <c r="KTI31" s="82"/>
      <c r="KTJ31" s="79"/>
      <c r="KTK31" s="90"/>
      <c r="KTL31" s="85"/>
      <c r="KTM31" s="85"/>
      <c r="KTN31" s="89"/>
      <c r="KTO31" s="85"/>
      <c r="KTP31" s="72"/>
      <c r="KTQ31" s="90"/>
      <c r="KTR31" s="85"/>
      <c r="KTS31" s="72"/>
      <c r="KTT31" s="90"/>
      <c r="KTU31" s="85"/>
      <c r="KTV31" s="72"/>
      <c r="KTW31" s="72"/>
      <c r="KTX31" s="82"/>
      <c r="KTY31" s="79"/>
      <c r="KTZ31" s="90"/>
      <c r="KUA31" s="85"/>
      <c r="KUB31" s="85"/>
      <c r="KUC31" s="89"/>
      <c r="KUD31" s="85"/>
      <c r="KUE31" s="72"/>
      <c r="KUF31" s="90"/>
      <c r="KUG31" s="85"/>
      <c r="KUH31" s="72"/>
      <c r="KUI31" s="90"/>
      <c r="KUJ31" s="85"/>
      <c r="KUK31" s="72"/>
      <c r="KUL31" s="72"/>
      <c r="KUM31" s="82"/>
      <c r="KUN31" s="79"/>
      <c r="KUO31" s="90"/>
      <c r="KUP31" s="85"/>
      <c r="KUQ31" s="85"/>
      <c r="KUR31" s="89"/>
      <c r="KUS31" s="85"/>
      <c r="KUT31" s="72"/>
      <c r="KUU31" s="90"/>
      <c r="KUV31" s="85"/>
      <c r="KUW31" s="72"/>
      <c r="KUX31" s="90"/>
      <c r="KUY31" s="85"/>
      <c r="KUZ31" s="72"/>
      <c r="KVA31" s="72"/>
      <c r="KVB31" s="82"/>
      <c r="KVC31" s="79"/>
      <c r="KVD31" s="90"/>
      <c r="KVE31" s="85"/>
      <c r="KVF31" s="85"/>
      <c r="KVG31" s="89"/>
      <c r="KVH31" s="85"/>
      <c r="KVI31" s="72"/>
      <c r="KVJ31" s="90"/>
      <c r="KVK31" s="85"/>
      <c r="KVL31" s="72"/>
      <c r="KVM31" s="90"/>
      <c r="KVN31" s="85"/>
      <c r="KVO31" s="72"/>
      <c r="KVP31" s="72"/>
      <c r="KVQ31" s="82"/>
      <c r="KVR31" s="79"/>
      <c r="KVS31" s="90"/>
      <c r="KVT31" s="85"/>
      <c r="KVU31" s="85"/>
      <c r="KVV31" s="89"/>
      <c r="KVW31" s="85"/>
      <c r="KVX31" s="72"/>
      <c r="KVY31" s="90"/>
      <c r="KVZ31" s="85"/>
      <c r="KWA31" s="72"/>
      <c r="KWB31" s="90"/>
      <c r="KWC31" s="85"/>
      <c r="KWD31" s="72"/>
      <c r="KWE31" s="72"/>
      <c r="KWF31" s="82"/>
      <c r="KWG31" s="79"/>
      <c r="KWH31" s="90"/>
      <c r="KWI31" s="85"/>
      <c r="KWJ31" s="85"/>
      <c r="KWK31" s="89"/>
      <c r="KWL31" s="85"/>
      <c r="KWM31" s="72"/>
      <c r="KWN31" s="90"/>
      <c r="KWO31" s="85"/>
      <c r="KWP31" s="72"/>
      <c r="KWQ31" s="90"/>
      <c r="KWR31" s="85"/>
      <c r="KWS31" s="72"/>
      <c r="KWT31" s="72"/>
      <c r="KWU31" s="82"/>
      <c r="KWV31" s="79"/>
      <c r="KWW31" s="90"/>
      <c r="KWX31" s="85"/>
      <c r="KWY31" s="85"/>
      <c r="KWZ31" s="89"/>
      <c r="KXA31" s="85"/>
      <c r="KXB31" s="72"/>
      <c r="KXC31" s="90"/>
      <c r="KXD31" s="85"/>
      <c r="KXE31" s="72"/>
      <c r="KXF31" s="90"/>
      <c r="KXG31" s="85"/>
      <c r="KXH31" s="72"/>
      <c r="KXI31" s="72"/>
      <c r="KXJ31" s="82"/>
      <c r="KXK31" s="79"/>
      <c r="KXL31" s="90"/>
      <c r="KXM31" s="85"/>
      <c r="KXN31" s="85"/>
      <c r="KXO31" s="89"/>
      <c r="KXP31" s="85"/>
      <c r="KXQ31" s="72"/>
      <c r="KXR31" s="90"/>
      <c r="KXS31" s="85"/>
      <c r="KXT31" s="72"/>
      <c r="KXU31" s="90"/>
      <c r="KXV31" s="85"/>
      <c r="KXW31" s="72"/>
      <c r="KXX31" s="72"/>
      <c r="KXY31" s="82"/>
      <c r="KXZ31" s="79"/>
      <c r="KYA31" s="90"/>
      <c r="KYB31" s="85"/>
      <c r="KYC31" s="85"/>
      <c r="KYD31" s="89"/>
      <c r="KYE31" s="85"/>
      <c r="KYF31" s="72"/>
      <c r="KYG31" s="90"/>
      <c r="KYH31" s="85"/>
      <c r="KYI31" s="72"/>
      <c r="KYJ31" s="90"/>
      <c r="KYK31" s="85"/>
      <c r="KYL31" s="72"/>
      <c r="KYM31" s="72"/>
      <c r="KYN31" s="82"/>
      <c r="KYO31" s="79"/>
      <c r="KYP31" s="90"/>
      <c r="KYQ31" s="85"/>
      <c r="KYR31" s="85"/>
      <c r="KYS31" s="89"/>
      <c r="KYT31" s="85"/>
      <c r="KYU31" s="72"/>
      <c r="KYV31" s="90"/>
      <c r="KYW31" s="85"/>
      <c r="KYX31" s="72"/>
      <c r="KYY31" s="90"/>
      <c r="KYZ31" s="85"/>
      <c r="KZA31" s="72"/>
      <c r="KZB31" s="72"/>
      <c r="KZC31" s="82"/>
      <c r="KZD31" s="79"/>
      <c r="KZE31" s="90"/>
      <c r="KZF31" s="85"/>
      <c r="KZG31" s="85"/>
      <c r="KZH31" s="89"/>
      <c r="KZI31" s="85"/>
      <c r="KZJ31" s="72"/>
      <c r="KZK31" s="90"/>
      <c r="KZL31" s="85"/>
      <c r="KZM31" s="72"/>
      <c r="KZN31" s="90"/>
      <c r="KZO31" s="85"/>
      <c r="KZP31" s="72"/>
      <c r="KZQ31" s="72"/>
      <c r="KZR31" s="82"/>
      <c r="KZS31" s="79"/>
      <c r="KZT31" s="90"/>
      <c r="KZU31" s="85"/>
      <c r="KZV31" s="85"/>
      <c r="KZW31" s="89"/>
      <c r="KZX31" s="85"/>
      <c r="KZY31" s="72"/>
      <c r="KZZ31" s="90"/>
      <c r="LAA31" s="85"/>
      <c r="LAB31" s="72"/>
      <c r="LAC31" s="90"/>
      <c r="LAD31" s="85"/>
      <c r="LAE31" s="72"/>
      <c r="LAF31" s="72"/>
      <c r="LAG31" s="82"/>
      <c r="LAH31" s="79"/>
      <c r="LAI31" s="90"/>
      <c r="LAJ31" s="85"/>
      <c r="LAK31" s="85"/>
      <c r="LAL31" s="89"/>
      <c r="LAM31" s="85"/>
      <c r="LAN31" s="72"/>
      <c r="LAO31" s="90"/>
      <c r="LAP31" s="85"/>
      <c r="LAQ31" s="72"/>
      <c r="LAR31" s="90"/>
      <c r="LAS31" s="85"/>
      <c r="LAT31" s="72"/>
      <c r="LAU31" s="72"/>
      <c r="LAV31" s="82"/>
      <c r="LAW31" s="79"/>
      <c r="LAX31" s="90"/>
      <c r="LAY31" s="85"/>
      <c r="LAZ31" s="85"/>
      <c r="LBA31" s="89"/>
      <c r="LBB31" s="85"/>
      <c r="LBC31" s="72"/>
      <c r="LBD31" s="90"/>
      <c r="LBE31" s="85"/>
      <c r="LBF31" s="72"/>
      <c r="LBG31" s="90"/>
      <c r="LBH31" s="85"/>
      <c r="LBI31" s="72"/>
      <c r="LBJ31" s="72"/>
      <c r="LBK31" s="82"/>
      <c r="LBL31" s="79"/>
      <c r="LBM31" s="90"/>
      <c r="LBN31" s="85"/>
      <c r="LBO31" s="85"/>
      <c r="LBP31" s="89"/>
      <c r="LBQ31" s="85"/>
      <c r="LBR31" s="72"/>
      <c r="LBS31" s="90"/>
      <c r="LBT31" s="85"/>
      <c r="LBU31" s="72"/>
      <c r="LBV31" s="90"/>
      <c r="LBW31" s="85"/>
      <c r="LBX31" s="72"/>
      <c r="LBY31" s="72"/>
      <c r="LBZ31" s="82"/>
      <c r="LCA31" s="79"/>
      <c r="LCB31" s="90"/>
      <c r="LCC31" s="85"/>
      <c r="LCD31" s="85"/>
      <c r="LCE31" s="89"/>
      <c r="LCF31" s="85"/>
      <c r="LCG31" s="72"/>
      <c r="LCH31" s="90"/>
      <c r="LCI31" s="85"/>
      <c r="LCJ31" s="72"/>
      <c r="LCK31" s="90"/>
      <c r="LCL31" s="85"/>
      <c r="LCM31" s="72"/>
      <c r="LCN31" s="72"/>
      <c r="LCO31" s="82"/>
      <c r="LCP31" s="79"/>
      <c r="LCQ31" s="90"/>
      <c r="LCR31" s="85"/>
      <c r="LCS31" s="85"/>
      <c r="LCT31" s="89"/>
      <c r="LCU31" s="85"/>
      <c r="LCV31" s="72"/>
      <c r="LCW31" s="90"/>
      <c r="LCX31" s="85"/>
      <c r="LCY31" s="72"/>
      <c r="LCZ31" s="90"/>
      <c r="LDA31" s="85"/>
      <c r="LDB31" s="72"/>
      <c r="LDC31" s="72"/>
      <c r="LDD31" s="82"/>
      <c r="LDE31" s="79"/>
      <c r="LDF31" s="90"/>
      <c r="LDG31" s="85"/>
      <c r="LDH31" s="85"/>
      <c r="LDI31" s="89"/>
      <c r="LDJ31" s="85"/>
      <c r="LDK31" s="72"/>
      <c r="LDL31" s="90"/>
      <c r="LDM31" s="85"/>
      <c r="LDN31" s="72"/>
      <c r="LDO31" s="90"/>
      <c r="LDP31" s="85"/>
      <c r="LDQ31" s="72"/>
      <c r="LDR31" s="72"/>
      <c r="LDS31" s="82"/>
      <c r="LDT31" s="79"/>
      <c r="LDU31" s="90"/>
      <c r="LDV31" s="85"/>
      <c r="LDW31" s="85"/>
      <c r="LDX31" s="89"/>
      <c r="LDY31" s="85"/>
      <c r="LDZ31" s="72"/>
      <c r="LEA31" s="90"/>
      <c r="LEB31" s="85"/>
      <c r="LEC31" s="72"/>
      <c r="LED31" s="90"/>
      <c r="LEE31" s="85"/>
      <c r="LEF31" s="72"/>
      <c r="LEG31" s="72"/>
      <c r="LEH31" s="82"/>
      <c r="LEI31" s="79"/>
      <c r="LEJ31" s="90"/>
      <c r="LEK31" s="85"/>
      <c r="LEL31" s="85"/>
      <c r="LEM31" s="89"/>
      <c r="LEN31" s="85"/>
      <c r="LEO31" s="72"/>
      <c r="LEP31" s="90"/>
      <c r="LEQ31" s="85"/>
      <c r="LER31" s="72"/>
      <c r="LES31" s="90"/>
      <c r="LET31" s="85"/>
      <c r="LEU31" s="72"/>
      <c r="LEV31" s="72"/>
      <c r="LEW31" s="82"/>
      <c r="LEX31" s="79"/>
      <c r="LEY31" s="90"/>
      <c r="LEZ31" s="85"/>
      <c r="LFA31" s="85"/>
      <c r="LFB31" s="89"/>
      <c r="LFC31" s="85"/>
      <c r="LFD31" s="72"/>
      <c r="LFE31" s="90"/>
      <c r="LFF31" s="85"/>
      <c r="LFG31" s="72"/>
      <c r="LFH31" s="90"/>
      <c r="LFI31" s="85"/>
      <c r="LFJ31" s="72"/>
      <c r="LFK31" s="72"/>
      <c r="LFL31" s="82"/>
      <c r="LFM31" s="79"/>
      <c r="LFN31" s="90"/>
      <c r="LFO31" s="85"/>
      <c r="LFP31" s="85"/>
      <c r="LFQ31" s="89"/>
      <c r="LFR31" s="85"/>
      <c r="LFS31" s="72"/>
      <c r="LFT31" s="90"/>
      <c r="LFU31" s="85"/>
      <c r="LFV31" s="72"/>
      <c r="LFW31" s="90"/>
      <c r="LFX31" s="85"/>
      <c r="LFY31" s="72"/>
      <c r="LFZ31" s="72"/>
      <c r="LGA31" s="82"/>
      <c r="LGB31" s="79"/>
      <c r="LGC31" s="90"/>
      <c r="LGD31" s="85"/>
      <c r="LGE31" s="85"/>
      <c r="LGF31" s="89"/>
      <c r="LGG31" s="85"/>
      <c r="LGH31" s="72"/>
      <c r="LGI31" s="90"/>
      <c r="LGJ31" s="85"/>
      <c r="LGK31" s="72"/>
      <c r="LGL31" s="90"/>
      <c r="LGM31" s="85"/>
      <c r="LGN31" s="72"/>
      <c r="LGO31" s="72"/>
      <c r="LGP31" s="82"/>
      <c r="LGQ31" s="79"/>
      <c r="LGR31" s="90"/>
      <c r="LGS31" s="85"/>
      <c r="LGT31" s="85"/>
      <c r="LGU31" s="89"/>
      <c r="LGV31" s="85"/>
      <c r="LGW31" s="72"/>
      <c r="LGX31" s="90"/>
      <c r="LGY31" s="85"/>
      <c r="LGZ31" s="72"/>
      <c r="LHA31" s="90"/>
      <c r="LHB31" s="85"/>
      <c r="LHC31" s="72"/>
      <c r="LHD31" s="72"/>
      <c r="LHE31" s="82"/>
      <c r="LHF31" s="79"/>
      <c r="LHG31" s="90"/>
      <c r="LHH31" s="85"/>
      <c r="LHI31" s="85"/>
      <c r="LHJ31" s="89"/>
      <c r="LHK31" s="85"/>
      <c r="LHL31" s="72"/>
      <c r="LHM31" s="90"/>
      <c r="LHN31" s="85"/>
      <c r="LHO31" s="72"/>
      <c r="LHP31" s="90"/>
      <c r="LHQ31" s="85"/>
      <c r="LHR31" s="72"/>
      <c r="LHS31" s="72"/>
      <c r="LHT31" s="82"/>
      <c r="LHU31" s="79"/>
      <c r="LHV31" s="90"/>
      <c r="LHW31" s="85"/>
      <c r="LHX31" s="85"/>
      <c r="LHY31" s="89"/>
      <c r="LHZ31" s="85"/>
      <c r="LIA31" s="72"/>
      <c r="LIB31" s="90"/>
      <c r="LIC31" s="85"/>
      <c r="LID31" s="72"/>
      <c r="LIE31" s="90"/>
      <c r="LIF31" s="85"/>
      <c r="LIG31" s="72"/>
      <c r="LIH31" s="72"/>
      <c r="LII31" s="82"/>
      <c r="LIJ31" s="79"/>
      <c r="LIK31" s="90"/>
      <c r="LIL31" s="85"/>
      <c r="LIM31" s="85"/>
      <c r="LIN31" s="89"/>
      <c r="LIO31" s="85"/>
      <c r="LIP31" s="72"/>
      <c r="LIQ31" s="90"/>
      <c r="LIR31" s="85"/>
      <c r="LIS31" s="72"/>
      <c r="LIT31" s="90"/>
      <c r="LIU31" s="85"/>
      <c r="LIV31" s="72"/>
      <c r="LIW31" s="72"/>
      <c r="LIX31" s="82"/>
      <c r="LIY31" s="79"/>
      <c r="LIZ31" s="90"/>
      <c r="LJA31" s="85"/>
      <c r="LJB31" s="85"/>
      <c r="LJC31" s="89"/>
      <c r="LJD31" s="85"/>
      <c r="LJE31" s="72"/>
      <c r="LJF31" s="90"/>
      <c r="LJG31" s="85"/>
      <c r="LJH31" s="72"/>
      <c r="LJI31" s="90"/>
      <c r="LJJ31" s="85"/>
      <c r="LJK31" s="72"/>
      <c r="LJL31" s="72"/>
      <c r="LJM31" s="82"/>
      <c r="LJN31" s="79"/>
      <c r="LJO31" s="90"/>
      <c r="LJP31" s="85"/>
      <c r="LJQ31" s="85"/>
      <c r="LJR31" s="89"/>
      <c r="LJS31" s="85"/>
      <c r="LJT31" s="72"/>
      <c r="LJU31" s="90"/>
      <c r="LJV31" s="85"/>
      <c r="LJW31" s="72"/>
      <c r="LJX31" s="90"/>
      <c r="LJY31" s="85"/>
      <c r="LJZ31" s="72"/>
      <c r="LKA31" s="72"/>
      <c r="LKB31" s="82"/>
      <c r="LKC31" s="79"/>
      <c r="LKD31" s="90"/>
      <c r="LKE31" s="85"/>
      <c r="LKF31" s="85"/>
      <c r="LKG31" s="89"/>
      <c r="LKH31" s="85"/>
      <c r="LKI31" s="72"/>
      <c r="LKJ31" s="90"/>
      <c r="LKK31" s="85"/>
      <c r="LKL31" s="72"/>
      <c r="LKM31" s="90"/>
      <c r="LKN31" s="85"/>
      <c r="LKO31" s="72"/>
      <c r="LKP31" s="72"/>
      <c r="LKQ31" s="82"/>
      <c r="LKR31" s="79"/>
      <c r="LKS31" s="90"/>
      <c r="LKT31" s="85"/>
      <c r="LKU31" s="85"/>
      <c r="LKV31" s="89"/>
      <c r="LKW31" s="85"/>
      <c r="LKX31" s="72"/>
      <c r="LKY31" s="90"/>
      <c r="LKZ31" s="85"/>
      <c r="LLA31" s="72"/>
      <c r="LLB31" s="90"/>
      <c r="LLC31" s="85"/>
      <c r="LLD31" s="72"/>
      <c r="LLE31" s="72"/>
      <c r="LLF31" s="82"/>
      <c r="LLG31" s="79"/>
      <c r="LLH31" s="90"/>
      <c r="LLI31" s="85"/>
      <c r="LLJ31" s="85"/>
      <c r="LLK31" s="89"/>
      <c r="LLL31" s="85"/>
      <c r="LLM31" s="72"/>
      <c r="LLN31" s="90"/>
      <c r="LLO31" s="85"/>
      <c r="LLP31" s="72"/>
      <c r="LLQ31" s="90"/>
      <c r="LLR31" s="85"/>
      <c r="LLS31" s="72"/>
      <c r="LLT31" s="72"/>
      <c r="LLU31" s="82"/>
      <c r="LLV31" s="79"/>
      <c r="LLW31" s="90"/>
      <c r="LLX31" s="85"/>
      <c r="LLY31" s="85"/>
      <c r="LLZ31" s="89"/>
      <c r="LMA31" s="85"/>
      <c r="LMB31" s="72"/>
      <c r="LMC31" s="90"/>
      <c r="LMD31" s="85"/>
      <c r="LME31" s="72"/>
      <c r="LMF31" s="90"/>
      <c r="LMG31" s="85"/>
      <c r="LMH31" s="72"/>
      <c r="LMI31" s="72"/>
      <c r="LMJ31" s="82"/>
      <c r="LMK31" s="79"/>
      <c r="LML31" s="90"/>
      <c r="LMM31" s="85"/>
      <c r="LMN31" s="85"/>
      <c r="LMO31" s="89"/>
      <c r="LMP31" s="85"/>
      <c r="LMQ31" s="72"/>
      <c r="LMR31" s="90"/>
      <c r="LMS31" s="85"/>
      <c r="LMT31" s="72"/>
      <c r="LMU31" s="90"/>
      <c r="LMV31" s="85"/>
      <c r="LMW31" s="72"/>
      <c r="LMX31" s="72"/>
      <c r="LMY31" s="82"/>
      <c r="LMZ31" s="79"/>
      <c r="LNA31" s="90"/>
      <c r="LNB31" s="85"/>
      <c r="LNC31" s="85"/>
      <c r="LND31" s="89"/>
      <c r="LNE31" s="85"/>
      <c r="LNF31" s="72"/>
      <c r="LNG31" s="90"/>
      <c r="LNH31" s="85"/>
      <c r="LNI31" s="72"/>
      <c r="LNJ31" s="90"/>
      <c r="LNK31" s="85"/>
      <c r="LNL31" s="72"/>
      <c r="LNM31" s="72"/>
      <c r="LNN31" s="82"/>
      <c r="LNO31" s="79"/>
      <c r="LNP31" s="90"/>
      <c r="LNQ31" s="85"/>
      <c r="LNR31" s="85"/>
      <c r="LNS31" s="89"/>
      <c r="LNT31" s="85"/>
      <c r="LNU31" s="72"/>
      <c r="LNV31" s="90"/>
      <c r="LNW31" s="85"/>
      <c r="LNX31" s="72"/>
      <c r="LNY31" s="90"/>
      <c r="LNZ31" s="85"/>
      <c r="LOA31" s="72"/>
      <c r="LOB31" s="72"/>
      <c r="LOC31" s="82"/>
      <c r="LOD31" s="79"/>
      <c r="LOE31" s="90"/>
      <c r="LOF31" s="85"/>
      <c r="LOG31" s="85"/>
      <c r="LOH31" s="89"/>
      <c r="LOI31" s="85"/>
      <c r="LOJ31" s="72"/>
      <c r="LOK31" s="90"/>
      <c r="LOL31" s="85"/>
      <c r="LOM31" s="72"/>
      <c r="LON31" s="90"/>
      <c r="LOO31" s="85"/>
      <c r="LOP31" s="72"/>
      <c r="LOQ31" s="72"/>
      <c r="LOR31" s="82"/>
      <c r="LOS31" s="79"/>
      <c r="LOT31" s="90"/>
      <c r="LOU31" s="85"/>
      <c r="LOV31" s="85"/>
      <c r="LOW31" s="89"/>
      <c r="LOX31" s="85"/>
      <c r="LOY31" s="72"/>
      <c r="LOZ31" s="90"/>
      <c r="LPA31" s="85"/>
      <c r="LPB31" s="72"/>
      <c r="LPC31" s="90"/>
      <c r="LPD31" s="85"/>
      <c r="LPE31" s="72"/>
      <c r="LPF31" s="72"/>
      <c r="LPG31" s="82"/>
      <c r="LPH31" s="79"/>
      <c r="LPI31" s="90"/>
      <c r="LPJ31" s="85"/>
      <c r="LPK31" s="85"/>
      <c r="LPL31" s="89"/>
      <c r="LPM31" s="85"/>
      <c r="LPN31" s="72"/>
      <c r="LPO31" s="90"/>
      <c r="LPP31" s="85"/>
      <c r="LPQ31" s="72"/>
      <c r="LPR31" s="90"/>
      <c r="LPS31" s="85"/>
      <c r="LPT31" s="72"/>
      <c r="LPU31" s="72"/>
      <c r="LPV31" s="82"/>
      <c r="LPW31" s="79"/>
      <c r="LPX31" s="90"/>
      <c r="LPY31" s="85"/>
      <c r="LPZ31" s="85"/>
      <c r="LQA31" s="89"/>
      <c r="LQB31" s="85"/>
      <c r="LQC31" s="72"/>
      <c r="LQD31" s="90"/>
      <c r="LQE31" s="85"/>
      <c r="LQF31" s="72"/>
      <c r="LQG31" s="90"/>
      <c r="LQH31" s="85"/>
      <c r="LQI31" s="72"/>
      <c r="LQJ31" s="72"/>
      <c r="LQK31" s="82"/>
      <c r="LQL31" s="79"/>
      <c r="LQM31" s="90"/>
      <c r="LQN31" s="85"/>
      <c r="LQO31" s="85"/>
      <c r="LQP31" s="89"/>
      <c r="LQQ31" s="85"/>
      <c r="LQR31" s="72"/>
      <c r="LQS31" s="90"/>
      <c r="LQT31" s="85"/>
      <c r="LQU31" s="72"/>
      <c r="LQV31" s="90"/>
      <c r="LQW31" s="85"/>
      <c r="LQX31" s="72"/>
      <c r="LQY31" s="72"/>
      <c r="LQZ31" s="82"/>
      <c r="LRA31" s="79"/>
      <c r="LRB31" s="90"/>
      <c r="LRC31" s="85"/>
      <c r="LRD31" s="85"/>
      <c r="LRE31" s="89"/>
      <c r="LRF31" s="85"/>
      <c r="LRG31" s="72"/>
      <c r="LRH31" s="90"/>
      <c r="LRI31" s="85"/>
      <c r="LRJ31" s="72"/>
      <c r="LRK31" s="90"/>
      <c r="LRL31" s="85"/>
      <c r="LRM31" s="72"/>
      <c r="LRN31" s="72"/>
      <c r="LRO31" s="82"/>
      <c r="LRP31" s="79"/>
      <c r="LRQ31" s="90"/>
      <c r="LRR31" s="85"/>
      <c r="LRS31" s="85"/>
      <c r="LRT31" s="89"/>
      <c r="LRU31" s="85"/>
      <c r="LRV31" s="72"/>
      <c r="LRW31" s="90"/>
      <c r="LRX31" s="85"/>
      <c r="LRY31" s="72"/>
      <c r="LRZ31" s="90"/>
      <c r="LSA31" s="85"/>
      <c r="LSB31" s="72"/>
      <c r="LSC31" s="72"/>
      <c r="LSD31" s="82"/>
      <c r="LSE31" s="79"/>
      <c r="LSF31" s="90"/>
      <c r="LSG31" s="85"/>
      <c r="LSH31" s="85"/>
      <c r="LSI31" s="89"/>
      <c r="LSJ31" s="85"/>
      <c r="LSK31" s="72"/>
      <c r="LSL31" s="90"/>
      <c r="LSM31" s="85"/>
      <c r="LSN31" s="72"/>
      <c r="LSO31" s="90"/>
      <c r="LSP31" s="85"/>
      <c r="LSQ31" s="72"/>
      <c r="LSR31" s="72"/>
      <c r="LSS31" s="82"/>
      <c r="LST31" s="79"/>
      <c r="LSU31" s="90"/>
      <c r="LSV31" s="85"/>
      <c r="LSW31" s="85"/>
      <c r="LSX31" s="89"/>
      <c r="LSY31" s="85"/>
      <c r="LSZ31" s="72"/>
      <c r="LTA31" s="90"/>
      <c r="LTB31" s="85"/>
      <c r="LTC31" s="72"/>
      <c r="LTD31" s="90"/>
      <c r="LTE31" s="85"/>
      <c r="LTF31" s="72"/>
      <c r="LTG31" s="72"/>
      <c r="LTH31" s="82"/>
      <c r="LTI31" s="79"/>
      <c r="LTJ31" s="90"/>
      <c r="LTK31" s="85"/>
      <c r="LTL31" s="85"/>
      <c r="LTM31" s="89"/>
      <c r="LTN31" s="85"/>
      <c r="LTO31" s="72"/>
      <c r="LTP31" s="90"/>
      <c r="LTQ31" s="85"/>
      <c r="LTR31" s="72"/>
      <c r="LTS31" s="90"/>
      <c r="LTT31" s="85"/>
      <c r="LTU31" s="72"/>
      <c r="LTV31" s="72"/>
      <c r="LTW31" s="82"/>
      <c r="LTX31" s="79"/>
      <c r="LTY31" s="90"/>
      <c r="LTZ31" s="85"/>
      <c r="LUA31" s="85"/>
      <c r="LUB31" s="89"/>
      <c r="LUC31" s="85"/>
      <c r="LUD31" s="72"/>
      <c r="LUE31" s="90"/>
      <c r="LUF31" s="85"/>
      <c r="LUG31" s="72"/>
      <c r="LUH31" s="90"/>
      <c r="LUI31" s="85"/>
      <c r="LUJ31" s="72"/>
      <c r="LUK31" s="72"/>
      <c r="LUL31" s="82"/>
      <c r="LUM31" s="79"/>
      <c r="LUN31" s="90"/>
      <c r="LUO31" s="85"/>
      <c r="LUP31" s="85"/>
      <c r="LUQ31" s="89"/>
      <c r="LUR31" s="85"/>
      <c r="LUS31" s="72"/>
      <c r="LUT31" s="90"/>
      <c r="LUU31" s="85"/>
      <c r="LUV31" s="72"/>
      <c r="LUW31" s="90"/>
      <c r="LUX31" s="85"/>
      <c r="LUY31" s="72"/>
      <c r="LUZ31" s="72"/>
      <c r="LVA31" s="82"/>
      <c r="LVB31" s="79"/>
      <c r="LVC31" s="90"/>
      <c r="LVD31" s="85"/>
      <c r="LVE31" s="85"/>
      <c r="LVF31" s="89"/>
      <c r="LVG31" s="85"/>
      <c r="LVH31" s="72"/>
      <c r="LVI31" s="90"/>
      <c r="LVJ31" s="85"/>
      <c r="LVK31" s="72"/>
      <c r="LVL31" s="90"/>
      <c r="LVM31" s="85"/>
      <c r="LVN31" s="72"/>
      <c r="LVO31" s="72"/>
      <c r="LVP31" s="82"/>
      <c r="LVQ31" s="79"/>
      <c r="LVR31" s="90"/>
      <c r="LVS31" s="85"/>
      <c r="LVT31" s="85"/>
      <c r="LVU31" s="89"/>
      <c r="LVV31" s="85"/>
      <c r="LVW31" s="72"/>
      <c r="LVX31" s="90"/>
      <c r="LVY31" s="85"/>
      <c r="LVZ31" s="72"/>
      <c r="LWA31" s="90"/>
      <c r="LWB31" s="85"/>
      <c r="LWC31" s="72"/>
      <c r="LWD31" s="72"/>
      <c r="LWE31" s="82"/>
      <c r="LWF31" s="79"/>
      <c r="LWG31" s="90"/>
      <c r="LWH31" s="85"/>
      <c r="LWI31" s="85"/>
      <c r="LWJ31" s="89"/>
      <c r="LWK31" s="85"/>
      <c r="LWL31" s="72"/>
      <c r="LWM31" s="90"/>
      <c r="LWN31" s="85"/>
      <c r="LWO31" s="72"/>
      <c r="LWP31" s="90"/>
      <c r="LWQ31" s="85"/>
      <c r="LWR31" s="72"/>
      <c r="LWS31" s="72"/>
      <c r="LWT31" s="82"/>
      <c r="LWU31" s="79"/>
      <c r="LWV31" s="90"/>
      <c r="LWW31" s="85"/>
      <c r="LWX31" s="85"/>
      <c r="LWY31" s="89"/>
      <c r="LWZ31" s="85"/>
      <c r="LXA31" s="72"/>
      <c r="LXB31" s="90"/>
      <c r="LXC31" s="85"/>
      <c r="LXD31" s="72"/>
      <c r="LXE31" s="90"/>
      <c r="LXF31" s="85"/>
      <c r="LXG31" s="72"/>
      <c r="LXH31" s="72"/>
      <c r="LXI31" s="82"/>
      <c r="LXJ31" s="79"/>
      <c r="LXK31" s="90"/>
      <c r="LXL31" s="85"/>
      <c r="LXM31" s="85"/>
      <c r="LXN31" s="89"/>
      <c r="LXO31" s="85"/>
      <c r="LXP31" s="72"/>
      <c r="LXQ31" s="90"/>
      <c r="LXR31" s="85"/>
      <c r="LXS31" s="72"/>
      <c r="LXT31" s="90"/>
      <c r="LXU31" s="85"/>
      <c r="LXV31" s="72"/>
      <c r="LXW31" s="72"/>
      <c r="LXX31" s="82"/>
      <c r="LXY31" s="79"/>
      <c r="LXZ31" s="90"/>
      <c r="LYA31" s="85"/>
      <c r="LYB31" s="85"/>
      <c r="LYC31" s="89"/>
      <c r="LYD31" s="85"/>
      <c r="LYE31" s="72"/>
      <c r="LYF31" s="90"/>
      <c r="LYG31" s="85"/>
      <c r="LYH31" s="72"/>
      <c r="LYI31" s="90"/>
      <c r="LYJ31" s="85"/>
      <c r="LYK31" s="72"/>
      <c r="LYL31" s="72"/>
      <c r="LYM31" s="82"/>
      <c r="LYN31" s="79"/>
      <c r="LYO31" s="90"/>
      <c r="LYP31" s="85"/>
      <c r="LYQ31" s="85"/>
      <c r="LYR31" s="89"/>
      <c r="LYS31" s="85"/>
      <c r="LYT31" s="72"/>
      <c r="LYU31" s="90"/>
      <c r="LYV31" s="85"/>
      <c r="LYW31" s="72"/>
      <c r="LYX31" s="90"/>
      <c r="LYY31" s="85"/>
      <c r="LYZ31" s="72"/>
      <c r="LZA31" s="72"/>
      <c r="LZB31" s="82"/>
      <c r="LZC31" s="79"/>
      <c r="LZD31" s="90"/>
      <c r="LZE31" s="85"/>
      <c r="LZF31" s="85"/>
      <c r="LZG31" s="89"/>
      <c r="LZH31" s="85"/>
      <c r="LZI31" s="72"/>
      <c r="LZJ31" s="90"/>
      <c r="LZK31" s="85"/>
      <c r="LZL31" s="72"/>
      <c r="LZM31" s="90"/>
      <c r="LZN31" s="85"/>
      <c r="LZO31" s="72"/>
      <c r="LZP31" s="72"/>
      <c r="LZQ31" s="82"/>
      <c r="LZR31" s="79"/>
      <c r="LZS31" s="90"/>
      <c r="LZT31" s="85"/>
      <c r="LZU31" s="85"/>
      <c r="LZV31" s="89"/>
      <c r="LZW31" s="85"/>
      <c r="LZX31" s="72"/>
      <c r="LZY31" s="90"/>
      <c r="LZZ31" s="85"/>
      <c r="MAA31" s="72"/>
      <c r="MAB31" s="90"/>
      <c r="MAC31" s="85"/>
      <c r="MAD31" s="72"/>
      <c r="MAE31" s="72"/>
      <c r="MAF31" s="82"/>
      <c r="MAG31" s="79"/>
      <c r="MAH31" s="90"/>
      <c r="MAI31" s="85"/>
      <c r="MAJ31" s="85"/>
      <c r="MAK31" s="89"/>
      <c r="MAL31" s="85"/>
      <c r="MAM31" s="72"/>
      <c r="MAN31" s="90"/>
      <c r="MAO31" s="85"/>
      <c r="MAP31" s="72"/>
      <c r="MAQ31" s="90"/>
      <c r="MAR31" s="85"/>
      <c r="MAS31" s="72"/>
      <c r="MAT31" s="72"/>
      <c r="MAU31" s="82"/>
      <c r="MAV31" s="79"/>
      <c r="MAW31" s="90"/>
      <c r="MAX31" s="85"/>
      <c r="MAY31" s="85"/>
      <c r="MAZ31" s="89"/>
      <c r="MBA31" s="85"/>
      <c r="MBB31" s="72"/>
      <c r="MBC31" s="90"/>
      <c r="MBD31" s="85"/>
      <c r="MBE31" s="72"/>
      <c r="MBF31" s="90"/>
      <c r="MBG31" s="85"/>
      <c r="MBH31" s="72"/>
      <c r="MBI31" s="72"/>
      <c r="MBJ31" s="82"/>
      <c r="MBK31" s="79"/>
      <c r="MBL31" s="90"/>
      <c r="MBM31" s="85"/>
      <c r="MBN31" s="85"/>
      <c r="MBO31" s="89"/>
      <c r="MBP31" s="85"/>
      <c r="MBQ31" s="72"/>
      <c r="MBR31" s="90"/>
      <c r="MBS31" s="85"/>
      <c r="MBT31" s="72"/>
      <c r="MBU31" s="90"/>
      <c r="MBV31" s="85"/>
      <c r="MBW31" s="72"/>
      <c r="MBX31" s="72"/>
      <c r="MBY31" s="82"/>
      <c r="MBZ31" s="79"/>
      <c r="MCA31" s="90"/>
      <c r="MCB31" s="85"/>
      <c r="MCC31" s="85"/>
      <c r="MCD31" s="89"/>
      <c r="MCE31" s="85"/>
      <c r="MCF31" s="72"/>
      <c r="MCG31" s="90"/>
      <c r="MCH31" s="85"/>
      <c r="MCI31" s="72"/>
      <c r="MCJ31" s="90"/>
      <c r="MCK31" s="85"/>
      <c r="MCL31" s="72"/>
      <c r="MCM31" s="72"/>
      <c r="MCN31" s="82"/>
      <c r="MCO31" s="79"/>
      <c r="MCP31" s="90"/>
      <c r="MCQ31" s="85"/>
      <c r="MCR31" s="85"/>
      <c r="MCS31" s="89"/>
      <c r="MCT31" s="85"/>
      <c r="MCU31" s="72"/>
      <c r="MCV31" s="90"/>
      <c r="MCW31" s="85"/>
      <c r="MCX31" s="72"/>
      <c r="MCY31" s="90"/>
      <c r="MCZ31" s="85"/>
      <c r="MDA31" s="72"/>
      <c r="MDB31" s="72"/>
      <c r="MDC31" s="82"/>
      <c r="MDD31" s="79"/>
      <c r="MDE31" s="90"/>
      <c r="MDF31" s="85"/>
      <c r="MDG31" s="85"/>
      <c r="MDH31" s="89"/>
      <c r="MDI31" s="85"/>
      <c r="MDJ31" s="72"/>
      <c r="MDK31" s="90"/>
      <c r="MDL31" s="85"/>
      <c r="MDM31" s="72"/>
      <c r="MDN31" s="90"/>
      <c r="MDO31" s="85"/>
      <c r="MDP31" s="72"/>
      <c r="MDQ31" s="72"/>
      <c r="MDR31" s="82"/>
      <c r="MDS31" s="79"/>
      <c r="MDT31" s="90"/>
      <c r="MDU31" s="85"/>
      <c r="MDV31" s="85"/>
      <c r="MDW31" s="89"/>
      <c r="MDX31" s="85"/>
      <c r="MDY31" s="72"/>
      <c r="MDZ31" s="90"/>
      <c r="MEA31" s="85"/>
      <c r="MEB31" s="72"/>
      <c r="MEC31" s="90"/>
      <c r="MED31" s="85"/>
      <c r="MEE31" s="72"/>
      <c r="MEF31" s="72"/>
      <c r="MEG31" s="82"/>
      <c r="MEH31" s="79"/>
      <c r="MEI31" s="90"/>
      <c r="MEJ31" s="85"/>
      <c r="MEK31" s="85"/>
      <c r="MEL31" s="89"/>
      <c r="MEM31" s="85"/>
      <c r="MEN31" s="72"/>
      <c r="MEO31" s="90"/>
      <c r="MEP31" s="85"/>
      <c r="MEQ31" s="72"/>
      <c r="MER31" s="90"/>
      <c r="MES31" s="85"/>
      <c r="MET31" s="72"/>
      <c r="MEU31" s="72"/>
      <c r="MEV31" s="82"/>
      <c r="MEW31" s="79"/>
      <c r="MEX31" s="90"/>
      <c r="MEY31" s="85"/>
      <c r="MEZ31" s="85"/>
      <c r="MFA31" s="89"/>
      <c r="MFB31" s="85"/>
      <c r="MFC31" s="72"/>
      <c r="MFD31" s="90"/>
      <c r="MFE31" s="85"/>
      <c r="MFF31" s="72"/>
      <c r="MFG31" s="90"/>
      <c r="MFH31" s="85"/>
      <c r="MFI31" s="72"/>
      <c r="MFJ31" s="72"/>
      <c r="MFK31" s="82"/>
      <c r="MFL31" s="79"/>
      <c r="MFM31" s="90"/>
      <c r="MFN31" s="85"/>
      <c r="MFO31" s="85"/>
      <c r="MFP31" s="89"/>
      <c r="MFQ31" s="85"/>
      <c r="MFR31" s="72"/>
      <c r="MFS31" s="90"/>
      <c r="MFT31" s="85"/>
      <c r="MFU31" s="72"/>
      <c r="MFV31" s="90"/>
      <c r="MFW31" s="85"/>
      <c r="MFX31" s="72"/>
      <c r="MFY31" s="72"/>
      <c r="MFZ31" s="82"/>
      <c r="MGA31" s="79"/>
      <c r="MGB31" s="90"/>
      <c r="MGC31" s="85"/>
      <c r="MGD31" s="85"/>
      <c r="MGE31" s="89"/>
      <c r="MGF31" s="85"/>
      <c r="MGG31" s="72"/>
      <c r="MGH31" s="90"/>
      <c r="MGI31" s="85"/>
      <c r="MGJ31" s="72"/>
      <c r="MGK31" s="90"/>
      <c r="MGL31" s="85"/>
      <c r="MGM31" s="72"/>
      <c r="MGN31" s="72"/>
      <c r="MGO31" s="82"/>
      <c r="MGP31" s="79"/>
      <c r="MGQ31" s="90"/>
      <c r="MGR31" s="85"/>
      <c r="MGS31" s="85"/>
      <c r="MGT31" s="89"/>
      <c r="MGU31" s="85"/>
      <c r="MGV31" s="72"/>
      <c r="MGW31" s="90"/>
      <c r="MGX31" s="85"/>
      <c r="MGY31" s="72"/>
      <c r="MGZ31" s="90"/>
      <c r="MHA31" s="85"/>
      <c r="MHB31" s="72"/>
      <c r="MHC31" s="72"/>
      <c r="MHD31" s="82"/>
      <c r="MHE31" s="79"/>
      <c r="MHF31" s="90"/>
      <c r="MHG31" s="85"/>
      <c r="MHH31" s="85"/>
      <c r="MHI31" s="89"/>
      <c r="MHJ31" s="85"/>
      <c r="MHK31" s="72"/>
      <c r="MHL31" s="90"/>
      <c r="MHM31" s="85"/>
      <c r="MHN31" s="72"/>
      <c r="MHO31" s="90"/>
      <c r="MHP31" s="85"/>
      <c r="MHQ31" s="72"/>
      <c r="MHR31" s="72"/>
      <c r="MHS31" s="82"/>
      <c r="MHT31" s="79"/>
      <c r="MHU31" s="90"/>
      <c r="MHV31" s="85"/>
      <c r="MHW31" s="85"/>
      <c r="MHX31" s="89"/>
      <c r="MHY31" s="85"/>
      <c r="MHZ31" s="72"/>
      <c r="MIA31" s="90"/>
      <c r="MIB31" s="85"/>
      <c r="MIC31" s="72"/>
      <c r="MID31" s="90"/>
      <c r="MIE31" s="85"/>
      <c r="MIF31" s="72"/>
      <c r="MIG31" s="72"/>
      <c r="MIH31" s="82"/>
      <c r="MII31" s="79"/>
      <c r="MIJ31" s="90"/>
      <c r="MIK31" s="85"/>
      <c r="MIL31" s="85"/>
      <c r="MIM31" s="89"/>
      <c r="MIN31" s="85"/>
      <c r="MIO31" s="72"/>
      <c r="MIP31" s="90"/>
      <c r="MIQ31" s="85"/>
      <c r="MIR31" s="72"/>
      <c r="MIS31" s="90"/>
      <c r="MIT31" s="85"/>
      <c r="MIU31" s="72"/>
      <c r="MIV31" s="72"/>
      <c r="MIW31" s="82"/>
      <c r="MIX31" s="79"/>
      <c r="MIY31" s="90"/>
      <c r="MIZ31" s="85"/>
      <c r="MJA31" s="85"/>
      <c r="MJB31" s="89"/>
      <c r="MJC31" s="85"/>
      <c r="MJD31" s="72"/>
      <c r="MJE31" s="90"/>
      <c r="MJF31" s="85"/>
      <c r="MJG31" s="72"/>
      <c r="MJH31" s="90"/>
      <c r="MJI31" s="85"/>
      <c r="MJJ31" s="72"/>
      <c r="MJK31" s="72"/>
      <c r="MJL31" s="82"/>
      <c r="MJM31" s="79"/>
      <c r="MJN31" s="90"/>
      <c r="MJO31" s="85"/>
      <c r="MJP31" s="85"/>
      <c r="MJQ31" s="89"/>
      <c r="MJR31" s="85"/>
      <c r="MJS31" s="72"/>
      <c r="MJT31" s="90"/>
      <c r="MJU31" s="85"/>
      <c r="MJV31" s="72"/>
      <c r="MJW31" s="90"/>
      <c r="MJX31" s="85"/>
      <c r="MJY31" s="72"/>
      <c r="MJZ31" s="72"/>
      <c r="MKA31" s="82"/>
      <c r="MKB31" s="79"/>
      <c r="MKC31" s="90"/>
      <c r="MKD31" s="85"/>
      <c r="MKE31" s="85"/>
      <c r="MKF31" s="89"/>
      <c r="MKG31" s="85"/>
      <c r="MKH31" s="72"/>
      <c r="MKI31" s="90"/>
      <c r="MKJ31" s="85"/>
      <c r="MKK31" s="72"/>
      <c r="MKL31" s="90"/>
      <c r="MKM31" s="85"/>
      <c r="MKN31" s="72"/>
      <c r="MKO31" s="72"/>
      <c r="MKP31" s="82"/>
      <c r="MKQ31" s="79"/>
      <c r="MKR31" s="90"/>
      <c r="MKS31" s="85"/>
      <c r="MKT31" s="85"/>
      <c r="MKU31" s="89"/>
      <c r="MKV31" s="85"/>
      <c r="MKW31" s="72"/>
      <c r="MKX31" s="90"/>
      <c r="MKY31" s="85"/>
      <c r="MKZ31" s="72"/>
      <c r="MLA31" s="90"/>
      <c r="MLB31" s="85"/>
      <c r="MLC31" s="72"/>
      <c r="MLD31" s="72"/>
      <c r="MLE31" s="82"/>
      <c r="MLF31" s="79"/>
      <c r="MLG31" s="90"/>
      <c r="MLH31" s="85"/>
      <c r="MLI31" s="85"/>
      <c r="MLJ31" s="89"/>
      <c r="MLK31" s="85"/>
      <c r="MLL31" s="72"/>
      <c r="MLM31" s="90"/>
      <c r="MLN31" s="85"/>
      <c r="MLO31" s="72"/>
      <c r="MLP31" s="90"/>
      <c r="MLQ31" s="85"/>
      <c r="MLR31" s="72"/>
      <c r="MLS31" s="72"/>
      <c r="MLT31" s="82"/>
      <c r="MLU31" s="79"/>
      <c r="MLV31" s="90"/>
      <c r="MLW31" s="85"/>
      <c r="MLX31" s="85"/>
      <c r="MLY31" s="89"/>
      <c r="MLZ31" s="85"/>
      <c r="MMA31" s="72"/>
      <c r="MMB31" s="90"/>
      <c r="MMC31" s="85"/>
      <c r="MMD31" s="72"/>
      <c r="MME31" s="90"/>
      <c r="MMF31" s="85"/>
      <c r="MMG31" s="72"/>
      <c r="MMH31" s="72"/>
      <c r="MMI31" s="82"/>
      <c r="MMJ31" s="79"/>
      <c r="MMK31" s="90"/>
      <c r="MML31" s="85"/>
      <c r="MMM31" s="85"/>
      <c r="MMN31" s="89"/>
      <c r="MMO31" s="85"/>
      <c r="MMP31" s="72"/>
      <c r="MMQ31" s="90"/>
      <c r="MMR31" s="85"/>
      <c r="MMS31" s="72"/>
      <c r="MMT31" s="90"/>
      <c r="MMU31" s="85"/>
      <c r="MMV31" s="72"/>
      <c r="MMW31" s="72"/>
      <c r="MMX31" s="82"/>
      <c r="MMY31" s="79"/>
      <c r="MMZ31" s="90"/>
      <c r="MNA31" s="85"/>
      <c r="MNB31" s="85"/>
      <c r="MNC31" s="89"/>
      <c r="MND31" s="85"/>
      <c r="MNE31" s="72"/>
      <c r="MNF31" s="90"/>
      <c r="MNG31" s="85"/>
      <c r="MNH31" s="72"/>
      <c r="MNI31" s="90"/>
      <c r="MNJ31" s="85"/>
      <c r="MNK31" s="72"/>
      <c r="MNL31" s="72"/>
      <c r="MNM31" s="82"/>
      <c r="MNN31" s="79"/>
      <c r="MNO31" s="90"/>
      <c r="MNP31" s="85"/>
      <c r="MNQ31" s="85"/>
      <c r="MNR31" s="89"/>
      <c r="MNS31" s="85"/>
      <c r="MNT31" s="72"/>
      <c r="MNU31" s="90"/>
      <c r="MNV31" s="85"/>
      <c r="MNW31" s="72"/>
      <c r="MNX31" s="90"/>
      <c r="MNY31" s="85"/>
      <c r="MNZ31" s="72"/>
      <c r="MOA31" s="72"/>
      <c r="MOB31" s="82"/>
      <c r="MOC31" s="79"/>
      <c r="MOD31" s="90"/>
      <c r="MOE31" s="85"/>
      <c r="MOF31" s="85"/>
      <c r="MOG31" s="89"/>
      <c r="MOH31" s="85"/>
      <c r="MOI31" s="72"/>
      <c r="MOJ31" s="90"/>
      <c r="MOK31" s="85"/>
      <c r="MOL31" s="72"/>
      <c r="MOM31" s="90"/>
      <c r="MON31" s="85"/>
      <c r="MOO31" s="72"/>
      <c r="MOP31" s="72"/>
      <c r="MOQ31" s="82"/>
      <c r="MOR31" s="79"/>
      <c r="MOS31" s="90"/>
      <c r="MOT31" s="85"/>
      <c r="MOU31" s="85"/>
      <c r="MOV31" s="89"/>
      <c r="MOW31" s="85"/>
      <c r="MOX31" s="72"/>
      <c r="MOY31" s="90"/>
      <c r="MOZ31" s="85"/>
      <c r="MPA31" s="72"/>
      <c r="MPB31" s="90"/>
      <c r="MPC31" s="85"/>
      <c r="MPD31" s="72"/>
      <c r="MPE31" s="72"/>
      <c r="MPF31" s="82"/>
      <c r="MPG31" s="79"/>
      <c r="MPH31" s="90"/>
      <c r="MPI31" s="85"/>
      <c r="MPJ31" s="85"/>
      <c r="MPK31" s="89"/>
      <c r="MPL31" s="85"/>
      <c r="MPM31" s="72"/>
      <c r="MPN31" s="90"/>
      <c r="MPO31" s="85"/>
      <c r="MPP31" s="72"/>
      <c r="MPQ31" s="90"/>
      <c r="MPR31" s="85"/>
      <c r="MPS31" s="72"/>
      <c r="MPT31" s="72"/>
      <c r="MPU31" s="82"/>
      <c r="MPV31" s="79"/>
      <c r="MPW31" s="90"/>
      <c r="MPX31" s="85"/>
      <c r="MPY31" s="85"/>
      <c r="MPZ31" s="89"/>
      <c r="MQA31" s="85"/>
      <c r="MQB31" s="72"/>
      <c r="MQC31" s="90"/>
      <c r="MQD31" s="85"/>
      <c r="MQE31" s="72"/>
      <c r="MQF31" s="90"/>
      <c r="MQG31" s="85"/>
      <c r="MQH31" s="72"/>
      <c r="MQI31" s="72"/>
      <c r="MQJ31" s="82"/>
      <c r="MQK31" s="79"/>
      <c r="MQL31" s="90"/>
      <c r="MQM31" s="85"/>
      <c r="MQN31" s="85"/>
      <c r="MQO31" s="89"/>
      <c r="MQP31" s="85"/>
      <c r="MQQ31" s="72"/>
      <c r="MQR31" s="90"/>
      <c r="MQS31" s="85"/>
      <c r="MQT31" s="72"/>
      <c r="MQU31" s="90"/>
      <c r="MQV31" s="85"/>
      <c r="MQW31" s="72"/>
      <c r="MQX31" s="72"/>
      <c r="MQY31" s="82"/>
      <c r="MQZ31" s="79"/>
      <c r="MRA31" s="90"/>
      <c r="MRB31" s="85"/>
      <c r="MRC31" s="85"/>
      <c r="MRD31" s="89"/>
      <c r="MRE31" s="85"/>
      <c r="MRF31" s="72"/>
      <c r="MRG31" s="90"/>
      <c r="MRH31" s="85"/>
      <c r="MRI31" s="72"/>
      <c r="MRJ31" s="90"/>
      <c r="MRK31" s="85"/>
      <c r="MRL31" s="72"/>
      <c r="MRM31" s="72"/>
      <c r="MRN31" s="82"/>
      <c r="MRO31" s="79"/>
      <c r="MRP31" s="90"/>
      <c r="MRQ31" s="85"/>
      <c r="MRR31" s="85"/>
      <c r="MRS31" s="89"/>
      <c r="MRT31" s="85"/>
      <c r="MRU31" s="72"/>
      <c r="MRV31" s="90"/>
      <c r="MRW31" s="85"/>
      <c r="MRX31" s="72"/>
      <c r="MRY31" s="90"/>
      <c r="MRZ31" s="85"/>
      <c r="MSA31" s="72"/>
      <c r="MSB31" s="72"/>
      <c r="MSC31" s="82"/>
      <c r="MSD31" s="79"/>
      <c r="MSE31" s="90"/>
      <c r="MSF31" s="85"/>
      <c r="MSG31" s="85"/>
      <c r="MSH31" s="89"/>
      <c r="MSI31" s="85"/>
      <c r="MSJ31" s="72"/>
      <c r="MSK31" s="90"/>
      <c r="MSL31" s="85"/>
      <c r="MSM31" s="72"/>
      <c r="MSN31" s="90"/>
      <c r="MSO31" s="85"/>
      <c r="MSP31" s="72"/>
      <c r="MSQ31" s="72"/>
      <c r="MSR31" s="82"/>
      <c r="MSS31" s="79"/>
      <c r="MST31" s="90"/>
      <c r="MSU31" s="85"/>
      <c r="MSV31" s="85"/>
      <c r="MSW31" s="89"/>
      <c r="MSX31" s="85"/>
      <c r="MSY31" s="72"/>
      <c r="MSZ31" s="90"/>
      <c r="MTA31" s="85"/>
      <c r="MTB31" s="72"/>
      <c r="MTC31" s="90"/>
      <c r="MTD31" s="85"/>
      <c r="MTE31" s="72"/>
      <c r="MTF31" s="72"/>
      <c r="MTG31" s="82"/>
      <c r="MTH31" s="79"/>
      <c r="MTI31" s="90"/>
      <c r="MTJ31" s="85"/>
      <c r="MTK31" s="85"/>
      <c r="MTL31" s="89"/>
      <c r="MTM31" s="85"/>
      <c r="MTN31" s="72"/>
      <c r="MTO31" s="90"/>
      <c r="MTP31" s="85"/>
      <c r="MTQ31" s="72"/>
      <c r="MTR31" s="90"/>
      <c r="MTS31" s="85"/>
      <c r="MTT31" s="72"/>
      <c r="MTU31" s="72"/>
      <c r="MTV31" s="82"/>
      <c r="MTW31" s="79"/>
      <c r="MTX31" s="90"/>
      <c r="MTY31" s="85"/>
      <c r="MTZ31" s="85"/>
      <c r="MUA31" s="89"/>
      <c r="MUB31" s="85"/>
      <c r="MUC31" s="72"/>
      <c r="MUD31" s="90"/>
      <c r="MUE31" s="85"/>
      <c r="MUF31" s="72"/>
      <c r="MUG31" s="90"/>
      <c r="MUH31" s="85"/>
      <c r="MUI31" s="72"/>
      <c r="MUJ31" s="72"/>
      <c r="MUK31" s="82"/>
      <c r="MUL31" s="79"/>
      <c r="MUM31" s="90"/>
      <c r="MUN31" s="85"/>
      <c r="MUO31" s="85"/>
      <c r="MUP31" s="89"/>
      <c r="MUQ31" s="85"/>
      <c r="MUR31" s="72"/>
      <c r="MUS31" s="90"/>
      <c r="MUT31" s="85"/>
      <c r="MUU31" s="72"/>
      <c r="MUV31" s="90"/>
      <c r="MUW31" s="85"/>
      <c r="MUX31" s="72"/>
      <c r="MUY31" s="72"/>
      <c r="MUZ31" s="82"/>
      <c r="MVA31" s="79"/>
      <c r="MVB31" s="90"/>
      <c r="MVC31" s="85"/>
      <c r="MVD31" s="85"/>
      <c r="MVE31" s="89"/>
      <c r="MVF31" s="85"/>
      <c r="MVG31" s="72"/>
      <c r="MVH31" s="90"/>
      <c r="MVI31" s="85"/>
      <c r="MVJ31" s="72"/>
      <c r="MVK31" s="90"/>
      <c r="MVL31" s="85"/>
      <c r="MVM31" s="72"/>
      <c r="MVN31" s="72"/>
      <c r="MVO31" s="82"/>
      <c r="MVP31" s="79"/>
      <c r="MVQ31" s="90"/>
      <c r="MVR31" s="85"/>
      <c r="MVS31" s="85"/>
      <c r="MVT31" s="89"/>
      <c r="MVU31" s="85"/>
      <c r="MVV31" s="72"/>
      <c r="MVW31" s="90"/>
      <c r="MVX31" s="85"/>
      <c r="MVY31" s="72"/>
      <c r="MVZ31" s="90"/>
      <c r="MWA31" s="85"/>
      <c r="MWB31" s="72"/>
      <c r="MWC31" s="72"/>
      <c r="MWD31" s="82"/>
      <c r="MWE31" s="79"/>
      <c r="MWF31" s="90"/>
      <c r="MWG31" s="85"/>
      <c r="MWH31" s="85"/>
      <c r="MWI31" s="89"/>
      <c r="MWJ31" s="85"/>
      <c r="MWK31" s="72"/>
      <c r="MWL31" s="90"/>
      <c r="MWM31" s="85"/>
      <c r="MWN31" s="72"/>
      <c r="MWO31" s="90"/>
      <c r="MWP31" s="85"/>
      <c r="MWQ31" s="72"/>
      <c r="MWR31" s="72"/>
      <c r="MWS31" s="82"/>
      <c r="MWT31" s="79"/>
      <c r="MWU31" s="90"/>
      <c r="MWV31" s="85"/>
      <c r="MWW31" s="85"/>
      <c r="MWX31" s="89"/>
      <c r="MWY31" s="85"/>
      <c r="MWZ31" s="72"/>
      <c r="MXA31" s="90"/>
      <c r="MXB31" s="85"/>
      <c r="MXC31" s="72"/>
      <c r="MXD31" s="90"/>
      <c r="MXE31" s="85"/>
      <c r="MXF31" s="72"/>
      <c r="MXG31" s="72"/>
      <c r="MXH31" s="82"/>
      <c r="MXI31" s="79"/>
      <c r="MXJ31" s="90"/>
      <c r="MXK31" s="85"/>
      <c r="MXL31" s="85"/>
      <c r="MXM31" s="89"/>
      <c r="MXN31" s="85"/>
      <c r="MXO31" s="72"/>
      <c r="MXP31" s="90"/>
      <c r="MXQ31" s="85"/>
      <c r="MXR31" s="72"/>
      <c r="MXS31" s="90"/>
      <c r="MXT31" s="85"/>
      <c r="MXU31" s="72"/>
      <c r="MXV31" s="72"/>
      <c r="MXW31" s="82"/>
      <c r="MXX31" s="79"/>
      <c r="MXY31" s="90"/>
      <c r="MXZ31" s="85"/>
      <c r="MYA31" s="85"/>
      <c r="MYB31" s="89"/>
      <c r="MYC31" s="85"/>
      <c r="MYD31" s="72"/>
      <c r="MYE31" s="90"/>
      <c r="MYF31" s="85"/>
      <c r="MYG31" s="72"/>
      <c r="MYH31" s="90"/>
      <c r="MYI31" s="85"/>
      <c r="MYJ31" s="72"/>
      <c r="MYK31" s="72"/>
      <c r="MYL31" s="82"/>
      <c r="MYM31" s="79"/>
      <c r="MYN31" s="90"/>
      <c r="MYO31" s="85"/>
      <c r="MYP31" s="85"/>
      <c r="MYQ31" s="89"/>
      <c r="MYR31" s="85"/>
      <c r="MYS31" s="72"/>
      <c r="MYT31" s="90"/>
      <c r="MYU31" s="85"/>
      <c r="MYV31" s="72"/>
      <c r="MYW31" s="90"/>
      <c r="MYX31" s="85"/>
      <c r="MYY31" s="72"/>
      <c r="MYZ31" s="72"/>
      <c r="MZA31" s="82"/>
      <c r="MZB31" s="79"/>
      <c r="MZC31" s="90"/>
      <c r="MZD31" s="85"/>
      <c r="MZE31" s="85"/>
      <c r="MZF31" s="89"/>
      <c r="MZG31" s="85"/>
      <c r="MZH31" s="72"/>
      <c r="MZI31" s="90"/>
      <c r="MZJ31" s="85"/>
      <c r="MZK31" s="72"/>
      <c r="MZL31" s="90"/>
      <c r="MZM31" s="85"/>
      <c r="MZN31" s="72"/>
      <c r="MZO31" s="72"/>
      <c r="MZP31" s="82"/>
      <c r="MZQ31" s="79"/>
      <c r="MZR31" s="90"/>
      <c r="MZS31" s="85"/>
      <c r="MZT31" s="85"/>
      <c r="MZU31" s="89"/>
      <c r="MZV31" s="85"/>
      <c r="MZW31" s="72"/>
      <c r="MZX31" s="90"/>
      <c r="MZY31" s="85"/>
      <c r="MZZ31" s="72"/>
      <c r="NAA31" s="90"/>
      <c r="NAB31" s="85"/>
      <c r="NAC31" s="72"/>
      <c r="NAD31" s="72"/>
      <c r="NAE31" s="82"/>
      <c r="NAF31" s="79"/>
      <c r="NAG31" s="90"/>
      <c r="NAH31" s="85"/>
      <c r="NAI31" s="85"/>
      <c r="NAJ31" s="89"/>
      <c r="NAK31" s="85"/>
      <c r="NAL31" s="72"/>
      <c r="NAM31" s="90"/>
      <c r="NAN31" s="85"/>
      <c r="NAO31" s="72"/>
      <c r="NAP31" s="90"/>
      <c r="NAQ31" s="85"/>
      <c r="NAR31" s="72"/>
      <c r="NAS31" s="72"/>
      <c r="NAT31" s="82"/>
      <c r="NAU31" s="79"/>
      <c r="NAV31" s="90"/>
      <c r="NAW31" s="85"/>
      <c r="NAX31" s="85"/>
      <c r="NAY31" s="89"/>
      <c r="NAZ31" s="85"/>
      <c r="NBA31" s="72"/>
      <c r="NBB31" s="90"/>
      <c r="NBC31" s="85"/>
      <c r="NBD31" s="72"/>
      <c r="NBE31" s="90"/>
      <c r="NBF31" s="85"/>
      <c r="NBG31" s="72"/>
      <c r="NBH31" s="72"/>
      <c r="NBI31" s="82"/>
      <c r="NBJ31" s="79"/>
      <c r="NBK31" s="90"/>
      <c r="NBL31" s="85"/>
      <c r="NBM31" s="85"/>
      <c r="NBN31" s="89"/>
      <c r="NBO31" s="85"/>
      <c r="NBP31" s="72"/>
      <c r="NBQ31" s="90"/>
      <c r="NBR31" s="85"/>
      <c r="NBS31" s="72"/>
      <c r="NBT31" s="90"/>
      <c r="NBU31" s="85"/>
      <c r="NBV31" s="72"/>
      <c r="NBW31" s="72"/>
      <c r="NBX31" s="82"/>
      <c r="NBY31" s="79"/>
      <c r="NBZ31" s="90"/>
      <c r="NCA31" s="85"/>
      <c r="NCB31" s="85"/>
      <c r="NCC31" s="89"/>
      <c r="NCD31" s="85"/>
      <c r="NCE31" s="72"/>
      <c r="NCF31" s="90"/>
      <c r="NCG31" s="85"/>
      <c r="NCH31" s="72"/>
      <c r="NCI31" s="90"/>
      <c r="NCJ31" s="85"/>
      <c r="NCK31" s="72"/>
      <c r="NCL31" s="72"/>
      <c r="NCM31" s="82"/>
      <c r="NCN31" s="79"/>
      <c r="NCO31" s="90"/>
      <c r="NCP31" s="85"/>
      <c r="NCQ31" s="85"/>
      <c r="NCR31" s="89"/>
      <c r="NCS31" s="85"/>
      <c r="NCT31" s="72"/>
      <c r="NCU31" s="90"/>
      <c r="NCV31" s="85"/>
      <c r="NCW31" s="72"/>
      <c r="NCX31" s="90"/>
      <c r="NCY31" s="85"/>
      <c r="NCZ31" s="72"/>
      <c r="NDA31" s="72"/>
      <c r="NDB31" s="82"/>
      <c r="NDC31" s="79"/>
      <c r="NDD31" s="90"/>
      <c r="NDE31" s="85"/>
      <c r="NDF31" s="85"/>
      <c r="NDG31" s="89"/>
      <c r="NDH31" s="85"/>
      <c r="NDI31" s="72"/>
      <c r="NDJ31" s="90"/>
      <c r="NDK31" s="85"/>
      <c r="NDL31" s="72"/>
      <c r="NDM31" s="90"/>
      <c r="NDN31" s="85"/>
      <c r="NDO31" s="72"/>
      <c r="NDP31" s="72"/>
      <c r="NDQ31" s="82"/>
      <c r="NDR31" s="79"/>
      <c r="NDS31" s="90"/>
      <c r="NDT31" s="85"/>
      <c r="NDU31" s="85"/>
      <c r="NDV31" s="89"/>
      <c r="NDW31" s="85"/>
      <c r="NDX31" s="72"/>
      <c r="NDY31" s="90"/>
      <c r="NDZ31" s="85"/>
      <c r="NEA31" s="72"/>
      <c r="NEB31" s="90"/>
      <c r="NEC31" s="85"/>
      <c r="NED31" s="72"/>
      <c r="NEE31" s="72"/>
      <c r="NEF31" s="82"/>
      <c r="NEG31" s="79"/>
      <c r="NEH31" s="90"/>
      <c r="NEI31" s="85"/>
      <c r="NEJ31" s="85"/>
      <c r="NEK31" s="89"/>
      <c r="NEL31" s="85"/>
      <c r="NEM31" s="72"/>
      <c r="NEN31" s="90"/>
      <c r="NEO31" s="85"/>
      <c r="NEP31" s="72"/>
      <c r="NEQ31" s="90"/>
      <c r="NER31" s="85"/>
      <c r="NES31" s="72"/>
      <c r="NET31" s="72"/>
      <c r="NEU31" s="82"/>
      <c r="NEV31" s="79"/>
      <c r="NEW31" s="90"/>
      <c r="NEX31" s="85"/>
      <c r="NEY31" s="85"/>
      <c r="NEZ31" s="89"/>
      <c r="NFA31" s="85"/>
      <c r="NFB31" s="72"/>
      <c r="NFC31" s="90"/>
      <c r="NFD31" s="85"/>
      <c r="NFE31" s="72"/>
      <c r="NFF31" s="90"/>
      <c r="NFG31" s="85"/>
      <c r="NFH31" s="72"/>
      <c r="NFI31" s="72"/>
      <c r="NFJ31" s="82"/>
      <c r="NFK31" s="79"/>
      <c r="NFL31" s="90"/>
      <c r="NFM31" s="85"/>
      <c r="NFN31" s="85"/>
      <c r="NFO31" s="89"/>
      <c r="NFP31" s="85"/>
      <c r="NFQ31" s="72"/>
      <c r="NFR31" s="90"/>
      <c r="NFS31" s="85"/>
      <c r="NFT31" s="72"/>
      <c r="NFU31" s="90"/>
      <c r="NFV31" s="85"/>
      <c r="NFW31" s="72"/>
      <c r="NFX31" s="72"/>
      <c r="NFY31" s="82"/>
      <c r="NFZ31" s="79"/>
      <c r="NGA31" s="90"/>
      <c r="NGB31" s="85"/>
      <c r="NGC31" s="85"/>
      <c r="NGD31" s="89"/>
      <c r="NGE31" s="85"/>
      <c r="NGF31" s="72"/>
      <c r="NGG31" s="90"/>
      <c r="NGH31" s="85"/>
      <c r="NGI31" s="72"/>
      <c r="NGJ31" s="90"/>
      <c r="NGK31" s="85"/>
      <c r="NGL31" s="72"/>
      <c r="NGM31" s="72"/>
      <c r="NGN31" s="82"/>
      <c r="NGO31" s="79"/>
      <c r="NGP31" s="90"/>
      <c r="NGQ31" s="85"/>
      <c r="NGR31" s="85"/>
      <c r="NGS31" s="89"/>
      <c r="NGT31" s="85"/>
      <c r="NGU31" s="72"/>
      <c r="NGV31" s="90"/>
      <c r="NGW31" s="85"/>
      <c r="NGX31" s="72"/>
      <c r="NGY31" s="90"/>
      <c r="NGZ31" s="85"/>
      <c r="NHA31" s="72"/>
      <c r="NHB31" s="72"/>
      <c r="NHC31" s="82"/>
      <c r="NHD31" s="79"/>
      <c r="NHE31" s="90"/>
      <c r="NHF31" s="85"/>
      <c r="NHG31" s="85"/>
      <c r="NHH31" s="89"/>
      <c r="NHI31" s="85"/>
      <c r="NHJ31" s="72"/>
      <c r="NHK31" s="90"/>
      <c r="NHL31" s="85"/>
      <c r="NHM31" s="72"/>
      <c r="NHN31" s="90"/>
      <c r="NHO31" s="85"/>
      <c r="NHP31" s="72"/>
      <c r="NHQ31" s="72"/>
      <c r="NHR31" s="82"/>
      <c r="NHS31" s="79"/>
      <c r="NHT31" s="90"/>
      <c r="NHU31" s="85"/>
      <c r="NHV31" s="85"/>
      <c r="NHW31" s="89"/>
      <c r="NHX31" s="85"/>
      <c r="NHY31" s="72"/>
      <c r="NHZ31" s="90"/>
      <c r="NIA31" s="85"/>
      <c r="NIB31" s="72"/>
      <c r="NIC31" s="90"/>
      <c r="NID31" s="85"/>
      <c r="NIE31" s="72"/>
      <c r="NIF31" s="72"/>
      <c r="NIG31" s="82"/>
      <c r="NIH31" s="79"/>
      <c r="NII31" s="90"/>
      <c r="NIJ31" s="85"/>
      <c r="NIK31" s="85"/>
      <c r="NIL31" s="89"/>
      <c r="NIM31" s="85"/>
      <c r="NIN31" s="72"/>
      <c r="NIO31" s="90"/>
      <c r="NIP31" s="85"/>
      <c r="NIQ31" s="72"/>
      <c r="NIR31" s="90"/>
      <c r="NIS31" s="85"/>
      <c r="NIT31" s="72"/>
      <c r="NIU31" s="72"/>
      <c r="NIV31" s="82"/>
      <c r="NIW31" s="79"/>
      <c r="NIX31" s="90"/>
      <c r="NIY31" s="85"/>
      <c r="NIZ31" s="85"/>
      <c r="NJA31" s="89"/>
      <c r="NJB31" s="85"/>
      <c r="NJC31" s="72"/>
      <c r="NJD31" s="90"/>
      <c r="NJE31" s="85"/>
      <c r="NJF31" s="72"/>
      <c r="NJG31" s="90"/>
      <c r="NJH31" s="85"/>
      <c r="NJI31" s="72"/>
      <c r="NJJ31" s="72"/>
      <c r="NJK31" s="82"/>
      <c r="NJL31" s="79"/>
      <c r="NJM31" s="90"/>
      <c r="NJN31" s="85"/>
      <c r="NJO31" s="85"/>
      <c r="NJP31" s="89"/>
      <c r="NJQ31" s="85"/>
      <c r="NJR31" s="72"/>
      <c r="NJS31" s="90"/>
      <c r="NJT31" s="85"/>
      <c r="NJU31" s="72"/>
      <c r="NJV31" s="90"/>
      <c r="NJW31" s="85"/>
      <c r="NJX31" s="72"/>
      <c r="NJY31" s="72"/>
      <c r="NJZ31" s="82"/>
      <c r="NKA31" s="79"/>
      <c r="NKB31" s="90"/>
      <c r="NKC31" s="85"/>
      <c r="NKD31" s="85"/>
      <c r="NKE31" s="89"/>
      <c r="NKF31" s="85"/>
      <c r="NKG31" s="72"/>
      <c r="NKH31" s="90"/>
      <c r="NKI31" s="85"/>
      <c r="NKJ31" s="72"/>
      <c r="NKK31" s="90"/>
      <c r="NKL31" s="85"/>
      <c r="NKM31" s="72"/>
      <c r="NKN31" s="72"/>
      <c r="NKO31" s="82"/>
      <c r="NKP31" s="79"/>
      <c r="NKQ31" s="90"/>
      <c r="NKR31" s="85"/>
      <c r="NKS31" s="85"/>
      <c r="NKT31" s="89"/>
      <c r="NKU31" s="85"/>
      <c r="NKV31" s="72"/>
      <c r="NKW31" s="90"/>
      <c r="NKX31" s="85"/>
      <c r="NKY31" s="72"/>
      <c r="NKZ31" s="90"/>
      <c r="NLA31" s="85"/>
      <c r="NLB31" s="72"/>
      <c r="NLC31" s="72"/>
      <c r="NLD31" s="82"/>
      <c r="NLE31" s="79"/>
      <c r="NLF31" s="90"/>
      <c r="NLG31" s="85"/>
      <c r="NLH31" s="85"/>
      <c r="NLI31" s="89"/>
      <c r="NLJ31" s="85"/>
      <c r="NLK31" s="72"/>
      <c r="NLL31" s="90"/>
      <c r="NLM31" s="85"/>
      <c r="NLN31" s="72"/>
      <c r="NLO31" s="90"/>
      <c r="NLP31" s="85"/>
      <c r="NLQ31" s="72"/>
      <c r="NLR31" s="72"/>
      <c r="NLS31" s="82"/>
      <c r="NLT31" s="79"/>
      <c r="NLU31" s="90"/>
      <c r="NLV31" s="85"/>
      <c r="NLW31" s="85"/>
      <c r="NLX31" s="89"/>
      <c r="NLY31" s="85"/>
      <c r="NLZ31" s="72"/>
      <c r="NMA31" s="90"/>
      <c r="NMB31" s="85"/>
      <c r="NMC31" s="72"/>
      <c r="NMD31" s="90"/>
      <c r="NME31" s="85"/>
      <c r="NMF31" s="72"/>
      <c r="NMG31" s="72"/>
      <c r="NMH31" s="82"/>
      <c r="NMI31" s="79"/>
      <c r="NMJ31" s="90"/>
      <c r="NMK31" s="85"/>
      <c r="NML31" s="85"/>
      <c r="NMM31" s="89"/>
      <c r="NMN31" s="85"/>
      <c r="NMO31" s="72"/>
      <c r="NMP31" s="90"/>
      <c r="NMQ31" s="85"/>
      <c r="NMR31" s="72"/>
      <c r="NMS31" s="90"/>
      <c r="NMT31" s="85"/>
      <c r="NMU31" s="72"/>
      <c r="NMV31" s="72"/>
      <c r="NMW31" s="82"/>
      <c r="NMX31" s="79"/>
      <c r="NMY31" s="90"/>
      <c r="NMZ31" s="85"/>
      <c r="NNA31" s="85"/>
      <c r="NNB31" s="89"/>
      <c r="NNC31" s="85"/>
      <c r="NND31" s="72"/>
      <c r="NNE31" s="90"/>
      <c r="NNF31" s="85"/>
      <c r="NNG31" s="72"/>
      <c r="NNH31" s="90"/>
      <c r="NNI31" s="85"/>
      <c r="NNJ31" s="72"/>
      <c r="NNK31" s="72"/>
      <c r="NNL31" s="82"/>
      <c r="NNM31" s="79"/>
      <c r="NNN31" s="90"/>
      <c r="NNO31" s="85"/>
      <c r="NNP31" s="85"/>
      <c r="NNQ31" s="89"/>
      <c r="NNR31" s="85"/>
      <c r="NNS31" s="72"/>
      <c r="NNT31" s="90"/>
      <c r="NNU31" s="85"/>
      <c r="NNV31" s="72"/>
      <c r="NNW31" s="90"/>
      <c r="NNX31" s="85"/>
      <c r="NNY31" s="72"/>
      <c r="NNZ31" s="72"/>
      <c r="NOA31" s="82"/>
      <c r="NOB31" s="79"/>
      <c r="NOC31" s="90"/>
      <c r="NOD31" s="85"/>
      <c r="NOE31" s="85"/>
      <c r="NOF31" s="89"/>
      <c r="NOG31" s="85"/>
      <c r="NOH31" s="72"/>
      <c r="NOI31" s="90"/>
      <c r="NOJ31" s="85"/>
      <c r="NOK31" s="72"/>
      <c r="NOL31" s="90"/>
      <c r="NOM31" s="85"/>
      <c r="NON31" s="72"/>
      <c r="NOO31" s="72"/>
      <c r="NOP31" s="82"/>
      <c r="NOQ31" s="79"/>
      <c r="NOR31" s="90"/>
      <c r="NOS31" s="85"/>
      <c r="NOT31" s="85"/>
      <c r="NOU31" s="89"/>
      <c r="NOV31" s="85"/>
      <c r="NOW31" s="72"/>
      <c r="NOX31" s="90"/>
      <c r="NOY31" s="85"/>
      <c r="NOZ31" s="72"/>
      <c r="NPA31" s="90"/>
      <c r="NPB31" s="85"/>
      <c r="NPC31" s="72"/>
      <c r="NPD31" s="72"/>
      <c r="NPE31" s="82"/>
      <c r="NPF31" s="79"/>
      <c r="NPG31" s="90"/>
      <c r="NPH31" s="85"/>
      <c r="NPI31" s="85"/>
      <c r="NPJ31" s="89"/>
      <c r="NPK31" s="85"/>
      <c r="NPL31" s="72"/>
      <c r="NPM31" s="90"/>
      <c r="NPN31" s="85"/>
      <c r="NPO31" s="72"/>
      <c r="NPP31" s="90"/>
      <c r="NPQ31" s="85"/>
      <c r="NPR31" s="72"/>
      <c r="NPS31" s="72"/>
      <c r="NPT31" s="82"/>
      <c r="NPU31" s="79"/>
      <c r="NPV31" s="90"/>
      <c r="NPW31" s="85"/>
      <c r="NPX31" s="85"/>
      <c r="NPY31" s="89"/>
      <c r="NPZ31" s="85"/>
      <c r="NQA31" s="72"/>
      <c r="NQB31" s="90"/>
      <c r="NQC31" s="85"/>
      <c r="NQD31" s="72"/>
      <c r="NQE31" s="90"/>
      <c r="NQF31" s="85"/>
      <c r="NQG31" s="72"/>
      <c r="NQH31" s="72"/>
      <c r="NQI31" s="82"/>
      <c r="NQJ31" s="79"/>
      <c r="NQK31" s="90"/>
      <c r="NQL31" s="85"/>
      <c r="NQM31" s="85"/>
      <c r="NQN31" s="89"/>
      <c r="NQO31" s="85"/>
      <c r="NQP31" s="72"/>
      <c r="NQQ31" s="90"/>
      <c r="NQR31" s="85"/>
      <c r="NQS31" s="72"/>
      <c r="NQT31" s="90"/>
      <c r="NQU31" s="85"/>
      <c r="NQV31" s="72"/>
      <c r="NQW31" s="72"/>
      <c r="NQX31" s="82"/>
      <c r="NQY31" s="79"/>
      <c r="NQZ31" s="90"/>
      <c r="NRA31" s="85"/>
      <c r="NRB31" s="85"/>
      <c r="NRC31" s="89"/>
      <c r="NRD31" s="85"/>
      <c r="NRE31" s="72"/>
      <c r="NRF31" s="90"/>
      <c r="NRG31" s="85"/>
      <c r="NRH31" s="72"/>
      <c r="NRI31" s="90"/>
      <c r="NRJ31" s="85"/>
      <c r="NRK31" s="72"/>
      <c r="NRL31" s="72"/>
      <c r="NRM31" s="82"/>
      <c r="NRN31" s="79"/>
      <c r="NRO31" s="90"/>
      <c r="NRP31" s="85"/>
      <c r="NRQ31" s="85"/>
      <c r="NRR31" s="89"/>
      <c r="NRS31" s="85"/>
      <c r="NRT31" s="72"/>
      <c r="NRU31" s="90"/>
      <c r="NRV31" s="85"/>
      <c r="NRW31" s="72"/>
      <c r="NRX31" s="90"/>
      <c r="NRY31" s="85"/>
      <c r="NRZ31" s="72"/>
      <c r="NSA31" s="72"/>
      <c r="NSB31" s="82"/>
      <c r="NSC31" s="79"/>
      <c r="NSD31" s="90"/>
      <c r="NSE31" s="85"/>
      <c r="NSF31" s="85"/>
      <c r="NSG31" s="89"/>
      <c r="NSH31" s="85"/>
      <c r="NSI31" s="72"/>
      <c r="NSJ31" s="90"/>
      <c r="NSK31" s="85"/>
      <c r="NSL31" s="72"/>
      <c r="NSM31" s="90"/>
      <c r="NSN31" s="85"/>
      <c r="NSO31" s="72"/>
      <c r="NSP31" s="72"/>
      <c r="NSQ31" s="82"/>
      <c r="NSR31" s="79"/>
      <c r="NSS31" s="90"/>
      <c r="NST31" s="85"/>
      <c r="NSU31" s="85"/>
      <c r="NSV31" s="89"/>
      <c r="NSW31" s="85"/>
      <c r="NSX31" s="72"/>
      <c r="NSY31" s="90"/>
      <c r="NSZ31" s="85"/>
      <c r="NTA31" s="72"/>
      <c r="NTB31" s="90"/>
      <c r="NTC31" s="85"/>
      <c r="NTD31" s="72"/>
      <c r="NTE31" s="72"/>
      <c r="NTF31" s="82"/>
      <c r="NTG31" s="79"/>
      <c r="NTH31" s="90"/>
      <c r="NTI31" s="85"/>
      <c r="NTJ31" s="85"/>
      <c r="NTK31" s="89"/>
      <c r="NTL31" s="85"/>
      <c r="NTM31" s="72"/>
      <c r="NTN31" s="90"/>
      <c r="NTO31" s="85"/>
      <c r="NTP31" s="72"/>
      <c r="NTQ31" s="90"/>
      <c r="NTR31" s="85"/>
      <c r="NTS31" s="72"/>
      <c r="NTT31" s="72"/>
      <c r="NTU31" s="82"/>
      <c r="NTV31" s="79"/>
      <c r="NTW31" s="90"/>
      <c r="NTX31" s="85"/>
      <c r="NTY31" s="85"/>
      <c r="NTZ31" s="89"/>
      <c r="NUA31" s="85"/>
      <c r="NUB31" s="72"/>
      <c r="NUC31" s="90"/>
      <c r="NUD31" s="85"/>
      <c r="NUE31" s="72"/>
      <c r="NUF31" s="90"/>
      <c r="NUG31" s="85"/>
      <c r="NUH31" s="72"/>
      <c r="NUI31" s="72"/>
      <c r="NUJ31" s="82"/>
      <c r="NUK31" s="79"/>
      <c r="NUL31" s="90"/>
      <c r="NUM31" s="85"/>
      <c r="NUN31" s="85"/>
      <c r="NUO31" s="89"/>
      <c r="NUP31" s="85"/>
      <c r="NUQ31" s="72"/>
      <c r="NUR31" s="90"/>
      <c r="NUS31" s="85"/>
      <c r="NUT31" s="72"/>
      <c r="NUU31" s="90"/>
      <c r="NUV31" s="85"/>
      <c r="NUW31" s="72"/>
      <c r="NUX31" s="72"/>
      <c r="NUY31" s="82"/>
      <c r="NUZ31" s="79"/>
      <c r="NVA31" s="90"/>
      <c r="NVB31" s="85"/>
      <c r="NVC31" s="85"/>
      <c r="NVD31" s="89"/>
      <c r="NVE31" s="85"/>
      <c r="NVF31" s="72"/>
      <c r="NVG31" s="90"/>
      <c r="NVH31" s="85"/>
      <c r="NVI31" s="72"/>
      <c r="NVJ31" s="90"/>
      <c r="NVK31" s="85"/>
      <c r="NVL31" s="72"/>
      <c r="NVM31" s="72"/>
      <c r="NVN31" s="82"/>
      <c r="NVO31" s="79"/>
      <c r="NVP31" s="90"/>
      <c r="NVQ31" s="85"/>
      <c r="NVR31" s="85"/>
      <c r="NVS31" s="89"/>
      <c r="NVT31" s="85"/>
      <c r="NVU31" s="72"/>
      <c r="NVV31" s="90"/>
      <c r="NVW31" s="85"/>
      <c r="NVX31" s="72"/>
      <c r="NVY31" s="90"/>
      <c r="NVZ31" s="85"/>
      <c r="NWA31" s="72"/>
      <c r="NWB31" s="72"/>
      <c r="NWC31" s="82"/>
      <c r="NWD31" s="79"/>
      <c r="NWE31" s="90"/>
      <c r="NWF31" s="85"/>
      <c r="NWG31" s="85"/>
      <c r="NWH31" s="89"/>
      <c r="NWI31" s="85"/>
      <c r="NWJ31" s="72"/>
      <c r="NWK31" s="90"/>
      <c r="NWL31" s="85"/>
      <c r="NWM31" s="72"/>
      <c r="NWN31" s="90"/>
      <c r="NWO31" s="85"/>
      <c r="NWP31" s="72"/>
      <c r="NWQ31" s="72"/>
      <c r="NWR31" s="82"/>
      <c r="NWS31" s="79"/>
      <c r="NWT31" s="90"/>
      <c r="NWU31" s="85"/>
      <c r="NWV31" s="85"/>
      <c r="NWW31" s="89"/>
      <c r="NWX31" s="85"/>
      <c r="NWY31" s="72"/>
      <c r="NWZ31" s="90"/>
      <c r="NXA31" s="85"/>
      <c r="NXB31" s="72"/>
      <c r="NXC31" s="90"/>
      <c r="NXD31" s="85"/>
      <c r="NXE31" s="72"/>
      <c r="NXF31" s="72"/>
      <c r="NXG31" s="82"/>
      <c r="NXH31" s="79"/>
      <c r="NXI31" s="90"/>
      <c r="NXJ31" s="85"/>
      <c r="NXK31" s="85"/>
      <c r="NXL31" s="89"/>
      <c r="NXM31" s="85"/>
      <c r="NXN31" s="72"/>
      <c r="NXO31" s="90"/>
      <c r="NXP31" s="85"/>
      <c r="NXQ31" s="72"/>
      <c r="NXR31" s="90"/>
      <c r="NXS31" s="85"/>
      <c r="NXT31" s="72"/>
      <c r="NXU31" s="72"/>
      <c r="NXV31" s="82"/>
      <c r="NXW31" s="79"/>
      <c r="NXX31" s="90"/>
      <c r="NXY31" s="85"/>
      <c r="NXZ31" s="85"/>
      <c r="NYA31" s="89"/>
      <c r="NYB31" s="85"/>
      <c r="NYC31" s="72"/>
      <c r="NYD31" s="90"/>
      <c r="NYE31" s="85"/>
      <c r="NYF31" s="72"/>
      <c r="NYG31" s="90"/>
      <c r="NYH31" s="85"/>
      <c r="NYI31" s="72"/>
      <c r="NYJ31" s="72"/>
      <c r="NYK31" s="82"/>
      <c r="NYL31" s="79"/>
      <c r="NYM31" s="90"/>
      <c r="NYN31" s="85"/>
      <c r="NYO31" s="85"/>
      <c r="NYP31" s="89"/>
      <c r="NYQ31" s="85"/>
      <c r="NYR31" s="72"/>
      <c r="NYS31" s="90"/>
      <c r="NYT31" s="85"/>
      <c r="NYU31" s="72"/>
      <c r="NYV31" s="90"/>
      <c r="NYW31" s="85"/>
      <c r="NYX31" s="72"/>
      <c r="NYY31" s="72"/>
      <c r="NYZ31" s="82"/>
      <c r="NZA31" s="79"/>
      <c r="NZB31" s="90"/>
      <c r="NZC31" s="85"/>
      <c r="NZD31" s="85"/>
      <c r="NZE31" s="89"/>
      <c r="NZF31" s="85"/>
      <c r="NZG31" s="72"/>
      <c r="NZH31" s="90"/>
      <c r="NZI31" s="85"/>
      <c r="NZJ31" s="72"/>
      <c r="NZK31" s="90"/>
      <c r="NZL31" s="85"/>
      <c r="NZM31" s="72"/>
      <c r="NZN31" s="72"/>
      <c r="NZO31" s="82"/>
      <c r="NZP31" s="79"/>
      <c r="NZQ31" s="90"/>
      <c r="NZR31" s="85"/>
      <c r="NZS31" s="85"/>
      <c r="NZT31" s="89"/>
      <c r="NZU31" s="85"/>
      <c r="NZV31" s="72"/>
      <c r="NZW31" s="90"/>
      <c r="NZX31" s="85"/>
      <c r="NZY31" s="72"/>
      <c r="NZZ31" s="90"/>
      <c r="OAA31" s="85"/>
      <c r="OAB31" s="72"/>
      <c r="OAC31" s="72"/>
      <c r="OAD31" s="82"/>
      <c r="OAE31" s="79"/>
      <c r="OAF31" s="90"/>
      <c r="OAG31" s="85"/>
      <c r="OAH31" s="85"/>
      <c r="OAI31" s="89"/>
      <c r="OAJ31" s="85"/>
      <c r="OAK31" s="72"/>
      <c r="OAL31" s="90"/>
      <c r="OAM31" s="85"/>
      <c r="OAN31" s="72"/>
      <c r="OAO31" s="90"/>
      <c r="OAP31" s="85"/>
      <c r="OAQ31" s="72"/>
      <c r="OAR31" s="72"/>
      <c r="OAS31" s="82"/>
      <c r="OAT31" s="79"/>
      <c r="OAU31" s="90"/>
      <c r="OAV31" s="85"/>
      <c r="OAW31" s="85"/>
      <c r="OAX31" s="89"/>
      <c r="OAY31" s="85"/>
      <c r="OAZ31" s="72"/>
      <c r="OBA31" s="90"/>
      <c r="OBB31" s="85"/>
      <c r="OBC31" s="72"/>
      <c r="OBD31" s="90"/>
      <c r="OBE31" s="85"/>
      <c r="OBF31" s="72"/>
      <c r="OBG31" s="72"/>
      <c r="OBH31" s="82"/>
      <c r="OBI31" s="79"/>
      <c r="OBJ31" s="90"/>
      <c r="OBK31" s="85"/>
      <c r="OBL31" s="85"/>
      <c r="OBM31" s="89"/>
      <c r="OBN31" s="85"/>
      <c r="OBO31" s="72"/>
      <c r="OBP31" s="90"/>
      <c r="OBQ31" s="85"/>
      <c r="OBR31" s="72"/>
      <c r="OBS31" s="90"/>
      <c r="OBT31" s="85"/>
      <c r="OBU31" s="72"/>
      <c r="OBV31" s="72"/>
      <c r="OBW31" s="82"/>
      <c r="OBX31" s="79"/>
      <c r="OBY31" s="90"/>
      <c r="OBZ31" s="85"/>
      <c r="OCA31" s="85"/>
      <c r="OCB31" s="89"/>
      <c r="OCC31" s="85"/>
      <c r="OCD31" s="72"/>
      <c r="OCE31" s="90"/>
      <c r="OCF31" s="85"/>
      <c r="OCG31" s="72"/>
      <c r="OCH31" s="90"/>
      <c r="OCI31" s="85"/>
      <c r="OCJ31" s="72"/>
      <c r="OCK31" s="72"/>
      <c r="OCL31" s="82"/>
      <c r="OCM31" s="79"/>
      <c r="OCN31" s="90"/>
      <c r="OCO31" s="85"/>
      <c r="OCP31" s="85"/>
      <c r="OCQ31" s="89"/>
      <c r="OCR31" s="85"/>
      <c r="OCS31" s="72"/>
      <c r="OCT31" s="90"/>
      <c r="OCU31" s="85"/>
      <c r="OCV31" s="72"/>
      <c r="OCW31" s="90"/>
      <c r="OCX31" s="85"/>
      <c r="OCY31" s="72"/>
      <c r="OCZ31" s="72"/>
      <c r="ODA31" s="82"/>
      <c r="ODB31" s="79"/>
      <c r="ODC31" s="90"/>
      <c r="ODD31" s="85"/>
      <c r="ODE31" s="85"/>
      <c r="ODF31" s="89"/>
      <c r="ODG31" s="85"/>
      <c r="ODH31" s="72"/>
      <c r="ODI31" s="90"/>
      <c r="ODJ31" s="85"/>
      <c r="ODK31" s="72"/>
      <c r="ODL31" s="90"/>
      <c r="ODM31" s="85"/>
      <c r="ODN31" s="72"/>
      <c r="ODO31" s="72"/>
      <c r="ODP31" s="82"/>
      <c r="ODQ31" s="79"/>
      <c r="ODR31" s="90"/>
      <c r="ODS31" s="85"/>
      <c r="ODT31" s="85"/>
      <c r="ODU31" s="89"/>
      <c r="ODV31" s="85"/>
      <c r="ODW31" s="72"/>
      <c r="ODX31" s="90"/>
      <c r="ODY31" s="85"/>
      <c r="ODZ31" s="72"/>
      <c r="OEA31" s="90"/>
      <c r="OEB31" s="85"/>
      <c r="OEC31" s="72"/>
      <c r="OED31" s="72"/>
      <c r="OEE31" s="82"/>
      <c r="OEF31" s="79"/>
      <c r="OEG31" s="90"/>
      <c r="OEH31" s="85"/>
      <c r="OEI31" s="85"/>
      <c r="OEJ31" s="89"/>
      <c r="OEK31" s="85"/>
      <c r="OEL31" s="72"/>
      <c r="OEM31" s="90"/>
      <c r="OEN31" s="85"/>
      <c r="OEO31" s="72"/>
      <c r="OEP31" s="90"/>
      <c r="OEQ31" s="85"/>
      <c r="OER31" s="72"/>
      <c r="OES31" s="72"/>
      <c r="OET31" s="82"/>
      <c r="OEU31" s="79"/>
      <c r="OEV31" s="90"/>
      <c r="OEW31" s="85"/>
      <c r="OEX31" s="85"/>
      <c r="OEY31" s="89"/>
      <c r="OEZ31" s="85"/>
      <c r="OFA31" s="72"/>
      <c r="OFB31" s="90"/>
      <c r="OFC31" s="85"/>
      <c r="OFD31" s="72"/>
      <c r="OFE31" s="90"/>
      <c r="OFF31" s="85"/>
      <c r="OFG31" s="72"/>
      <c r="OFH31" s="72"/>
      <c r="OFI31" s="82"/>
      <c r="OFJ31" s="79"/>
      <c r="OFK31" s="90"/>
      <c r="OFL31" s="85"/>
      <c r="OFM31" s="85"/>
      <c r="OFN31" s="89"/>
      <c r="OFO31" s="85"/>
      <c r="OFP31" s="72"/>
      <c r="OFQ31" s="90"/>
      <c r="OFR31" s="85"/>
      <c r="OFS31" s="72"/>
      <c r="OFT31" s="90"/>
      <c r="OFU31" s="85"/>
      <c r="OFV31" s="72"/>
      <c r="OFW31" s="72"/>
      <c r="OFX31" s="82"/>
      <c r="OFY31" s="79"/>
      <c r="OFZ31" s="90"/>
      <c r="OGA31" s="85"/>
      <c r="OGB31" s="85"/>
      <c r="OGC31" s="89"/>
      <c r="OGD31" s="85"/>
      <c r="OGE31" s="72"/>
      <c r="OGF31" s="90"/>
      <c r="OGG31" s="85"/>
      <c r="OGH31" s="72"/>
      <c r="OGI31" s="90"/>
      <c r="OGJ31" s="85"/>
      <c r="OGK31" s="72"/>
      <c r="OGL31" s="72"/>
      <c r="OGM31" s="82"/>
      <c r="OGN31" s="79"/>
      <c r="OGO31" s="90"/>
      <c r="OGP31" s="85"/>
      <c r="OGQ31" s="85"/>
      <c r="OGR31" s="89"/>
      <c r="OGS31" s="85"/>
      <c r="OGT31" s="72"/>
      <c r="OGU31" s="90"/>
      <c r="OGV31" s="85"/>
      <c r="OGW31" s="72"/>
      <c r="OGX31" s="90"/>
      <c r="OGY31" s="85"/>
      <c r="OGZ31" s="72"/>
      <c r="OHA31" s="72"/>
      <c r="OHB31" s="82"/>
      <c r="OHC31" s="79"/>
      <c r="OHD31" s="90"/>
      <c r="OHE31" s="85"/>
      <c r="OHF31" s="85"/>
      <c r="OHG31" s="89"/>
      <c r="OHH31" s="85"/>
      <c r="OHI31" s="72"/>
      <c r="OHJ31" s="90"/>
      <c r="OHK31" s="85"/>
      <c r="OHL31" s="72"/>
      <c r="OHM31" s="90"/>
      <c r="OHN31" s="85"/>
      <c r="OHO31" s="72"/>
      <c r="OHP31" s="72"/>
      <c r="OHQ31" s="82"/>
      <c r="OHR31" s="79"/>
      <c r="OHS31" s="90"/>
      <c r="OHT31" s="85"/>
      <c r="OHU31" s="85"/>
      <c r="OHV31" s="89"/>
      <c r="OHW31" s="85"/>
      <c r="OHX31" s="72"/>
      <c r="OHY31" s="90"/>
      <c r="OHZ31" s="85"/>
      <c r="OIA31" s="72"/>
      <c r="OIB31" s="90"/>
      <c r="OIC31" s="85"/>
      <c r="OID31" s="72"/>
      <c r="OIE31" s="72"/>
      <c r="OIF31" s="82"/>
      <c r="OIG31" s="79"/>
      <c r="OIH31" s="90"/>
      <c r="OII31" s="85"/>
      <c r="OIJ31" s="85"/>
      <c r="OIK31" s="89"/>
      <c r="OIL31" s="85"/>
      <c r="OIM31" s="72"/>
      <c r="OIN31" s="90"/>
      <c r="OIO31" s="85"/>
      <c r="OIP31" s="72"/>
      <c r="OIQ31" s="90"/>
      <c r="OIR31" s="85"/>
      <c r="OIS31" s="72"/>
      <c r="OIT31" s="72"/>
      <c r="OIU31" s="82"/>
      <c r="OIV31" s="79"/>
      <c r="OIW31" s="90"/>
      <c r="OIX31" s="85"/>
      <c r="OIY31" s="85"/>
      <c r="OIZ31" s="89"/>
      <c r="OJA31" s="85"/>
      <c r="OJB31" s="72"/>
      <c r="OJC31" s="90"/>
      <c r="OJD31" s="85"/>
      <c r="OJE31" s="72"/>
      <c r="OJF31" s="90"/>
      <c r="OJG31" s="85"/>
      <c r="OJH31" s="72"/>
      <c r="OJI31" s="72"/>
      <c r="OJJ31" s="82"/>
      <c r="OJK31" s="79"/>
      <c r="OJL31" s="90"/>
      <c r="OJM31" s="85"/>
      <c r="OJN31" s="85"/>
      <c r="OJO31" s="89"/>
      <c r="OJP31" s="85"/>
      <c r="OJQ31" s="72"/>
      <c r="OJR31" s="90"/>
      <c r="OJS31" s="85"/>
      <c r="OJT31" s="72"/>
      <c r="OJU31" s="90"/>
      <c r="OJV31" s="85"/>
      <c r="OJW31" s="72"/>
      <c r="OJX31" s="72"/>
      <c r="OJY31" s="82"/>
      <c r="OJZ31" s="79"/>
      <c r="OKA31" s="90"/>
      <c r="OKB31" s="85"/>
      <c r="OKC31" s="85"/>
      <c r="OKD31" s="89"/>
      <c r="OKE31" s="85"/>
      <c r="OKF31" s="72"/>
      <c r="OKG31" s="90"/>
      <c r="OKH31" s="85"/>
      <c r="OKI31" s="72"/>
      <c r="OKJ31" s="90"/>
      <c r="OKK31" s="85"/>
      <c r="OKL31" s="72"/>
      <c r="OKM31" s="72"/>
      <c r="OKN31" s="82"/>
      <c r="OKO31" s="79"/>
      <c r="OKP31" s="90"/>
      <c r="OKQ31" s="85"/>
      <c r="OKR31" s="85"/>
      <c r="OKS31" s="89"/>
      <c r="OKT31" s="85"/>
      <c r="OKU31" s="72"/>
      <c r="OKV31" s="90"/>
      <c r="OKW31" s="85"/>
      <c r="OKX31" s="72"/>
      <c r="OKY31" s="90"/>
      <c r="OKZ31" s="85"/>
      <c r="OLA31" s="72"/>
      <c r="OLB31" s="72"/>
      <c r="OLC31" s="82"/>
      <c r="OLD31" s="79"/>
      <c r="OLE31" s="90"/>
      <c r="OLF31" s="85"/>
      <c r="OLG31" s="85"/>
      <c r="OLH31" s="89"/>
      <c r="OLI31" s="85"/>
      <c r="OLJ31" s="72"/>
      <c r="OLK31" s="90"/>
      <c r="OLL31" s="85"/>
      <c r="OLM31" s="72"/>
      <c r="OLN31" s="90"/>
      <c r="OLO31" s="85"/>
      <c r="OLP31" s="72"/>
      <c r="OLQ31" s="72"/>
      <c r="OLR31" s="82"/>
      <c r="OLS31" s="79"/>
      <c r="OLT31" s="90"/>
      <c r="OLU31" s="85"/>
      <c r="OLV31" s="85"/>
      <c r="OLW31" s="89"/>
      <c r="OLX31" s="85"/>
      <c r="OLY31" s="72"/>
      <c r="OLZ31" s="90"/>
      <c r="OMA31" s="85"/>
      <c r="OMB31" s="72"/>
      <c r="OMC31" s="90"/>
      <c r="OMD31" s="85"/>
      <c r="OME31" s="72"/>
      <c r="OMF31" s="72"/>
      <c r="OMG31" s="82"/>
      <c r="OMH31" s="79"/>
      <c r="OMI31" s="90"/>
      <c r="OMJ31" s="85"/>
      <c r="OMK31" s="85"/>
      <c r="OML31" s="89"/>
      <c r="OMM31" s="85"/>
      <c r="OMN31" s="72"/>
      <c r="OMO31" s="90"/>
      <c r="OMP31" s="85"/>
      <c r="OMQ31" s="72"/>
      <c r="OMR31" s="90"/>
      <c r="OMS31" s="85"/>
      <c r="OMT31" s="72"/>
      <c r="OMU31" s="72"/>
      <c r="OMV31" s="82"/>
      <c r="OMW31" s="79"/>
      <c r="OMX31" s="90"/>
      <c r="OMY31" s="85"/>
      <c r="OMZ31" s="85"/>
      <c r="ONA31" s="89"/>
      <c r="ONB31" s="85"/>
      <c r="ONC31" s="72"/>
      <c r="OND31" s="90"/>
      <c r="ONE31" s="85"/>
      <c r="ONF31" s="72"/>
      <c r="ONG31" s="90"/>
      <c r="ONH31" s="85"/>
      <c r="ONI31" s="72"/>
      <c r="ONJ31" s="72"/>
      <c r="ONK31" s="82"/>
      <c r="ONL31" s="79"/>
      <c r="ONM31" s="90"/>
      <c r="ONN31" s="85"/>
      <c r="ONO31" s="85"/>
      <c r="ONP31" s="89"/>
      <c r="ONQ31" s="85"/>
      <c r="ONR31" s="72"/>
      <c r="ONS31" s="90"/>
      <c r="ONT31" s="85"/>
      <c r="ONU31" s="72"/>
      <c r="ONV31" s="90"/>
      <c r="ONW31" s="85"/>
      <c r="ONX31" s="72"/>
      <c r="ONY31" s="72"/>
      <c r="ONZ31" s="82"/>
      <c r="OOA31" s="79"/>
      <c r="OOB31" s="90"/>
      <c r="OOC31" s="85"/>
      <c r="OOD31" s="85"/>
      <c r="OOE31" s="89"/>
      <c r="OOF31" s="85"/>
      <c r="OOG31" s="72"/>
      <c r="OOH31" s="90"/>
      <c r="OOI31" s="85"/>
      <c r="OOJ31" s="72"/>
      <c r="OOK31" s="90"/>
      <c r="OOL31" s="85"/>
      <c r="OOM31" s="72"/>
      <c r="OON31" s="72"/>
      <c r="OOO31" s="82"/>
      <c r="OOP31" s="79"/>
      <c r="OOQ31" s="90"/>
      <c r="OOR31" s="85"/>
      <c r="OOS31" s="85"/>
      <c r="OOT31" s="89"/>
      <c r="OOU31" s="85"/>
      <c r="OOV31" s="72"/>
      <c r="OOW31" s="90"/>
      <c r="OOX31" s="85"/>
      <c r="OOY31" s="72"/>
      <c r="OOZ31" s="90"/>
      <c r="OPA31" s="85"/>
      <c r="OPB31" s="72"/>
      <c r="OPC31" s="72"/>
      <c r="OPD31" s="82"/>
      <c r="OPE31" s="79"/>
      <c r="OPF31" s="90"/>
      <c r="OPG31" s="85"/>
      <c r="OPH31" s="85"/>
      <c r="OPI31" s="89"/>
      <c r="OPJ31" s="85"/>
      <c r="OPK31" s="72"/>
      <c r="OPL31" s="90"/>
      <c r="OPM31" s="85"/>
      <c r="OPN31" s="72"/>
      <c r="OPO31" s="90"/>
      <c r="OPP31" s="85"/>
      <c r="OPQ31" s="72"/>
      <c r="OPR31" s="72"/>
      <c r="OPS31" s="82"/>
      <c r="OPT31" s="79"/>
      <c r="OPU31" s="90"/>
      <c r="OPV31" s="85"/>
      <c r="OPW31" s="85"/>
      <c r="OPX31" s="89"/>
      <c r="OPY31" s="85"/>
      <c r="OPZ31" s="72"/>
      <c r="OQA31" s="90"/>
      <c r="OQB31" s="85"/>
      <c r="OQC31" s="72"/>
      <c r="OQD31" s="90"/>
      <c r="OQE31" s="85"/>
      <c r="OQF31" s="72"/>
      <c r="OQG31" s="72"/>
      <c r="OQH31" s="82"/>
      <c r="OQI31" s="79"/>
      <c r="OQJ31" s="90"/>
      <c r="OQK31" s="85"/>
      <c r="OQL31" s="85"/>
      <c r="OQM31" s="89"/>
      <c r="OQN31" s="85"/>
      <c r="OQO31" s="72"/>
      <c r="OQP31" s="90"/>
      <c r="OQQ31" s="85"/>
      <c r="OQR31" s="72"/>
      <c r="OQS31" s="90"/>
      <c r="OQT31" s="85"/>
      <c r="OQU31" s="72"/>
      <c r="OQV31" s="72"/>
      <c r="OQW31" s="82"/>
      <c r="OQX31" s="79"/>
      <c r="OQY31" s="90"/>
      <c r="OQZ31" s="85"/>
      <c r="ORA31" s="85"/>
      <c r="ORB31" s="89"/>
      <c r="ORC31" s="85"/>
      <c r="ORD31" s="72"/>
      <c r="ORE31" s="90"/>
      <c r="ORF31" s="85"/>
      <c r="ORG31" s="72"/>
      <c r="ORH31" s="90"/>
      <c r="ORI31" s="85"/>
      <c r="ORJ31" s="72"/>
      <c r="ORK31" s="72"/>
      <c r="ORL31" s="82"/>
      <c r="ORM31" s="79"/>
      <c r="ORN31" s="90"/>
      <c r="ORO31" s="85"/>
      <c r="ORP31" s="85"/>
      <c r="ORQ31" s="89"/>
      <c r="ORR31" s="85"/>
      <c r="ORS31" s="72"/>
      <c r="ORT31" s="90"/>
      <c r="ORU31" s="85"/>
      <c r="ORV31" s="72"/>
      <c r="ORW31" s="90"/>
      <c r="ORX31" s="85"/>
      <c r="ORY31" s="72"/>
      <c r="ORZ31" s="72"/>
      <c r="OSA31" s="82"/>
      <c r="OSB31" s="79"/>
      <c r="OSC31" s="90"/>
      <c r="OSD31" s="85"/>
      <c r="OSE31" s="85"/>
      <c r="OSF31" s="89"/>
      <c r="OSG31" s="85"/>
      <c r="OSH31" s="72"/>
      <c r="OSI31" s="90"/>
      <c r="OSJ31" s="85"/>
      <c r="OSK31" s="72"/>
      <c r="OSL31" s="90"/>
      <c r="OSM31" s="85"/>
      <c r="OSN31" s="72"/>
      <c r="OSO31" s="72"/>
      <c r="OSP31" s="82"/>
      <c r="OSQ31" s="79"/>
      <c r="OSR31" s="90"/>
      <c r="OSS31" s="85"/>
      <c r="OST31" s="85"/>
      <c r="OSU31" s="89"/>
      <c r="OSV31" s="85"/>
      <c r="OSW31" s="72"/>
      <c r="OSX31" s="90"/>
      <c r="OSY31" s="85"/>
      <c r="OSZ31" s="72"/>
      <c r="OTA31" s="90"/>
      <c r="OTB31" s="85"/>
      <c r="OTC31" s="72"/>
      <c r="OTD31" s="72"/>
      <c r="OTE31" s="82"/>
      <c r="OTF31" s="79"/>
      <c r="OTG31" s="90"/>
      <c r="OTH31" s="85"/>
      <c r="OTI31" s="85"/>
      <c r="OTJ31" s="89"/>
      <c r="OTK31" s="85"/>
      <c r="OTL31" s="72"/>
      <c r="OTM31" s="90"/>
      <c r="OTN31" s="85"/>
      <c r="OTO31" s="72"/>
      <c r="OTP31" s="90"/>
      <c r="OTQ31" s="85"/>
      <c r="OTR31" s="72"/>
      <c r="OTS31" s="72"/>
      <c r="OTT31" s="82"/>
      <c r="OTU31" s="79"/>
      <c r="OTV31" s="90"/>
      <c r="OTW31" s="85"/>
      <c r="OTX31" s="85"/>
      <c r="OTY31" s="89"/>
      <c r="OTZ31" s="85"/>
      <c r="OUA31" s="72"/>
      <c r="OUB31" s="90"/>
      <c r="OUC31" s="85"/>
      <c r="OUD31" s="72"/>
      <c r="OUE31" s="90"/>
      <c r="OUF31" s="85"/>
      <c r="OUG31" s="72"/>
      <c r="OUH31" s="72"/>
      <c r="OUI31" s="82"/>
      <c r="OUJ31" s="79"/>
      <c r="OUK31" s="90"/>
      <c r="OUL31" s="85"/>
      <c r="OUM31" s="85"/>
      <c r="OUN31" s="89"/>
      <c r="OUO31" s="85"/>
      <c r="OUP31" s="72"/>
      <c r="OUQ31" s="90"/>
      <c r="OUR31" s="85"/>
      <c r="OUS31" s="72"/>
      <c r="OUT31" s="90"/>
      <c r="OUU31" s="85"/>
      <c r="OUV31" s="72"/>
      <c r="OUW31" s="72"/>
      <c r="OUX31" s="82"/>
      <c r="OUY31" s="79"/>
      <c r="OUZ31" s="90"/>
      <c r="OVA31" s="85"/>
      <c r="OVB31" s="85"/>
      <c r="OVC31" s="89"/>
      <c r="OVD31" s="85"/>
      <c r="OVE31" s="72"/>
      <c r="OVF31" s="90"/>
      <c r="OVG31" s="85"/>
      <c r="OVH31" s="72"/>
      <c r="OVI31" s="90"/>
      <c r="OVJ31" s="85"/>
      <c r="OVK31" s="72"/>
      <c r="OVL31" s="72"/>
      <c r="OVM31" s="82"/>
      <c r="OVN31" s="79"/>
      <c r="OVO31" s="90"/>
      <c r="OVP31" s="85"/>
      <c r="OVQ31" s="85"/>
      <c r="OVR31" s="89"/>
      <c r="OVS31" s="85"/>
      <c r="OVT31" s="72"/>
      <c r="OVU31" s="90"/>
      <c r="OVV31" s="85"/>
      <c r="OVW31" s="72"/>
      <c r="OVX31" s="90"/>
      <c r="OVY31" s="85"/>
      <c r="OVZ31" s="72"/>
      <c r="OWA31" s="72"/>
      <c r="OWB31" s="82"/>
      <c r="OWC31" s="79"/>
      <c r="OWD31" s="90"/>
      <c r="OWE31" s="85"/>
      <c r="OWF31" s="85"/>
      <c r="OWG31" s="89"/>
      <c r="OWH31" s="85"/>
      <c r="OWI31" s="72"/>
      <c r="OWJ31" s="90"/>
      <c r="OWK31" s="85"/>
      <c r="OWL31" s="72"/>
      <c r="OWM31" s="90"/>
      <c r="OWN31" s="85"/>
      <c r="OWO31" s="72"/>
      <c r="OWP31" s="72"/>
      <c r="OWQ31" s="82"/>
      <c r="OWR31" s="79"/>
      <c r="OWS31" s="90"/>
      <c r="OWT31" s="85"/>
      <c r="OWU31" s="85"/>
      <c r="OWV31" s="89"/>
      <c r="OWW31" s="85"/>
      <c r="OWX31" s="72"/>
      <c r="OWY31" s="90"/>
      <c r="OWZ31" s="85"/>
      <c r="OXA31" s="72"/>
      <c r="OXB31" s="90"/>
      <c r="OXC31" s="85"/>
      <c r="OXD31" s="72"/>
      <c r="OXE31" s="72"/>
      <c r="OXF31" s="82"/>
      <c r="OXG31" s="79"/>
      <c r="OXH31" s="90"/>
      <c r="OXI31" s="85"/>
      <c r="OXJ31" s="85"/>
      <c r="OXK31" s="89"/>
      <c r="OXL31" s="85"/>
      <c r="OXM31" s="72"/>
      <c r="OXN31" s="90"/>
      <c r="OXO31" s="85"/>
      <c r="OXP31" s="72"/>
      <c r="OXQ31" s="90"/>
      <c r="OXR31" s="85"/>
      <c r="OXS31" s="72"/>
      <c r="OXT31" s="72"/>
      <c r="OXU31" s="82"/>
      <c r="OXV31" s="79"/>
      <c r="OXW31" s="90"/>
      <c r="OXX31" s="85"/>
      <c r="OXY31" s="85"/>
      <c r="OXZ31" s="89"/>
      <c r="OYA31" s="85"/>
      <c r="OYB31" s="72"/>
      <c r="OYC31" s="90"/>
      <c r="OYD31" s="85"/>
      <c r="OYE31" s="72"/>
      <c r="OYF31" s="90"/>
      <c r="OYG31" s="85"/>
      <c r="OYH31" s="72"/>
      <c r="OYI31" s="72"/>
      <c r="OYJ31" s="82"/>
      <c r="OYK31" s="79"/>
      <c r="OYL31" s="90"/>
      <c r="OYM31" s="85"/>
      <c r="OYN31" s="85"/>
      <c r="OYO31" s="89"/>
      <c r="OYP31" s="85"/>
      <c r="OYQ31" s="72"/>
      <c r="OYR31" s="90"/>
      <c r="OYS31" s="85"/>
      <c r="OYT31" s="72"/>
      <c r="OYU31" s="90"/>
      <c r="OYV31" s="85"/>
      <c r="OYW31" s="72"/>
      <c r="OYX31" s="72"/>
      <c r="OYY31" s="82"/>
      <c r="OYZ31" s="79"/>
      <c r="OZA31" s="90"/>
      <c r="OZB31" s="85"/>
      <c r="OZC31" s="85"/>
      <c r="OZD31" s="89"/>
      <c r="OZE31" s="85"/>
      <c r="OZF31" s="72"/>
      <c r="OZG31" s="90"/>
      <c r="OZH31" s="85"/>
      <c r="OZI31" s="72"/>
      <c r="OZJ31" s="90"/>
      <c r="OZK31" s="85"/>
      <c r="OZL31" s="72"/>
      <c r="OZM31" s="72"/>
      <c r="OZN31" s="82"/>
      <c r="OZO31" s="79"/>
      <c r="OZP31" s="90"/>
      <c r="OZQ31" s="85"/>
      <c r="OZR31" s="85"/>
      <c r="OZS31" s="89"/>
      <c r="OZT31" s="85"/>
      <c r="OZU31" s="72"/>
      <c r="OZV31" s="90"/>
      <c r="OZW31" s="85"/>
      <c r="OZX31" s="72"/>
      <c r="OZY31" s="90"/>
      <c r="OZZ31" s="85"/>
      <c r="PAA31" s="72"/>
      <c r="PAB31" s="72"/>
      <c r="PAC31" s="82"/>
      <c r="PAD31" s="79"/>
      <c r="PAE31" s="90"/>
      <c r="PAF31" s="85"/>
      <c r="PAG31" s="85"/>
      <c r="PAH31" s="89"/>
      <c r="PAI31" s="85"/>
      <c r="PAJ31" s="72"/>
      <c r="PAK31" s="90"/>
      <c r="PAL31" s="85"/>
      <c r="PAM31" s="72"/>
      <c r="PAN31" s="90"/>
      <c r="PAO31" s="85"/>
      <c r="PAP31" s="72"/>
      <c r="PAQ31" s="72"/>
      <c r="PAR31" s="82"/>
      <c r="PAS31" s="79"/>
      <c r="PAT31" s="90"/>
      <c r="PAU31" s="85"/>
      <c r="PAV31" s="85"/>
      <c r="PAW31" s="89"/>
      <c r="PAX31" s="85"/>
      <c r="PAY31" s="72"/>
      <c r="PAZ31" s="90"/>
      <c r="PBA31" s="85"/>
      <c r="PBB31" s="72"/>
      <c r="PBC31" s="90"/>
      <c r="PBD31" s="85"/>
      <c r="PBE31" s="72"/>
      <c r="PBF31" s="72"/>
      <c r="PBG31" s="82"/>
      <c r="PBH31" s="79"/>
      <c r="PBI31" s="90"/>
      <c r="PBJ31" s="85"/>
      <c r="PBK31" s="85"/>
      <c r="PBL31" s="89"/>
      <c r="PBM31" s="85"/>
      <c r="PBN31" s="72"/>
      <c r="PBO31" s="90"/>
      <c r="PBP31" s="85"/>
      <c r="PBQ31" s="72"/>
      <c r="PBR31" s="90"/>
      <c r="PBS31" s="85"/>
      <c r="PBT31" s="72"/>
      <c r="PBU31" s="72"/>
      <c r="PBV31" s="82"/>
      <c r="PBW31" s="79"/>
      <c r="PBX31" s="90"/>
      <c r="PBY31" s="85"/>
      <c r="PBZ31" s="85"/>
      <c r="PCA31" s="89"/>
      <c r="PCB31" s="85"/>
      <c r="PCC31" s="72"/>
      <c r="PCD31" s="90"/>
      <c r="PCE31" s="85"/>
      <c r="PCF31" s="72"/>
      <c r="PCG31" s="90"/>
      <c r="PCH31" s="85"/>
      <c r="PCI31" s="72"/>
      <c r="PCJ31" s="72"/>
      <c r="PCK31" s="82"/>
      <c r="PCL31" s="79"/>
      <c r="PCM31" s="90"/>
      <c r="PCN31" s="85"/>
      <c r="PCO31" s="85"/>
      <c r="PCP31" s="89"/>
      <c r="PCQ31" s="85"/>
      <c r="PCR31" s="72"/>
      <c r="PCS31" s="90"/>
      <c r="PCT31" s="85"/>
      <c r="PCU31" s="72"/>
      <c r="PCV31" s="90"/>
      <c r="PCW31" s="85"/>
      <c r="PCX31" s="72"/>
      <c r="PCY31" s="72"/>
      <c r="PCZ31" s="82"/>
      <c r="PDA31" s="79"/>
      <c r="PDB31" s="90"/>
      <c r="PDC31" s="85"/>
      <c r="PDD31" s="85"/>
      <c r="PDE31" s="89"/>
      <c r="PDF31" s="85"/>
      <c r="PDG31" s="72"/>
      <c r="PDH31" s="90"/>
      <c r="PDI31" s="85"/>
      <c r="PDJ31" s="72"/>
      <c r="PDK31" s="90"/>
      <c r="PDL31" s="85"/>
      <c r="PDM31" s="72"/>
      <c r="PDN31" s="72"/>
      <c r="PDO31" s="82"/>
      <c r="PDP31" s="79"/>
      <c r="PDQ31" s="90"/>
      <c r="PDR31" s="85"/>
      <c r="PDS31" s="85"/>
      <c r="PDT31" s="89"/>
      <c r="PDU31" s="85"/>
      <c r="PDV31" s="72"/>
      <c r="PDW31" s="90"/>
      <c r="PDX31" s="85"/>
      <c r="PDY31" s="72"/>
      <c r="PDZ31" s="90"/>
      <c r="PEA31" s="85"/>
      <c r="PEB31" s="72"/>
      <c r="PEC31" s="72"/>
      <c r="PED31" s="82"/>
      <c r="PEE31" s="79"/>
      <c r="PEF31" s="90"/>
      <c r="PEG31" s="85"/>
      <c r="PEH31" s="85"/>
      <c r="PEI31" s="89"/>
      <c r="PEJ31" s="85"/>
      <c r="PEK31" s="72"/>
      <c r="PEL31" s="90"/>
      <c r="PEM31" s="85"/>
      <c r="PEN31" s="72"/>
      <c r="PEO31" s="90"/>
      <c r="PEP31" s="85"/>
      <c r="PEQ31" s="72"/>
      <c r="PER31" s="72"/>
      <c r="PES31" s="82"/>
      <c r="PET31" s="79"/>
      <c r="PEU31" s="90"/>
      <c r="PEV31" s="85"/>
      <c r="PEW31" s="85"/>
      <c r="PEX31" s="89"/>
      <c r="PEY31" s="85"/>
      <c r="PEZ31" s="72"/>
      <c r="PFA31" s="90"/>
      <c r="PFB31" s="85"/>
      <c r="PFC31" s="72"/>
      <c r="PFD31" s="90"/>
      <c r="PFE31" s="85"/>
      <c r="PFF31" s="72"/>
      <c r="PFG31" s="72"/>
      <c r="PFH31" s="82"/>
      <c r="PFI31" s="79"/>
      <c r="PFJ31" s="90"/>
      <c r="PFK31" s="85"/>
      <c r="PFL31" s="85"/>
      <c r="PFM31" s="89"/>
      <c r="PFN31" s="85"/>
      <c r="PFO31" s="72"/>
      <c r="PFP31" s="90"/>
      <c r="PFQ31" s="85"/>
      <c r="PFR31" s="72"/>
      <c r="PFS31" s="90"/>
      <c r="PFT31" s="85"/>
      <c r="PFU31" s="72"/>
      <c r="PFV31" s="72"/>
      <c r="PFW31" s="82"/>
      <c r="PFX31" s="79"/>
      <c r="PFY31" s="90"/>
      <c r="PFZ31" s="85"/>
      <c r="PGA31" s="85"/>
      <c r="PGB31" s="89"/>
      <c r="PGC31" s="85"/>
      <c r="PGD31" s="72"/>
      <c r="PGE31" s="90"/>
      <c r="PGF31" s="85"/>
      <c r="PGG31" s="72"/>
      <c r="PGH31" s="90"/>
      <c r="PGI31" s="85"/>
      <c r="PGJ31" s="72"/>
      <c r="PGK31" s="72"/>
      <c r="PGL31" s="82"/>
      <c r="PGM31" s="79"/>
      <c r="PGN31" s="90"/>
      <c r="PGO31" s="85"/>
      <c r="PGP31" s="85"/>
      <c r="PGQ31" s="89"/>
      <c r="PGR31" s="85"/>
      <c r="PGS31" s="72"/>
      <c r="PGT31" s="90"/>
      <c r="PGU31" s="85"/>
      <c r="PGV31" s="72"/>
      <c r="PGW31" s="90"/>
      <c r="PGX31" s="85"/>
      <c r="PGY31" s="72"/>
      <c r="PGZ31" s="72"/>
      <c r="PHA31" s="82"/>
      <c r="PHB31" s="79"/>
      <c r="PHC31" s="90"/>
      <c r="PHD31" s="85"/>
      <c r="PHE31" s="85"/>
      <c r="PHF31" s="89"/>
      <c r="PHG31" s="85"/>
      <c r="PHH31" s="72"/>
      <c r="PHI31" s="90"/>
      <c r="PHJ31" s="85"/>
      <c r="PHK31" s="72"/>
      <c r="PHL31" s="90"/>
      <c r="PHM31" s="85"/>
      <c r="PHN31" s="72"/>
      <c r="PHO31" s="72"/>
      <c r="PHP31" s="82"/>
      <c r="PHQ31" s="79"/>
      <c r="PHR31" s="90"/>
      <c r="PHS31" s="85"/>
      <c r="PHT31" s="85"/>
      <c r="PHU31" s="89"/>
      <c r="PHV31" s="85"/>
      <c r="PHW31" s="72"/>
      <c r="PHX31" s="90"/>
      <c r="PHY31" s="85"/>
      <c r="PHZ31" s="72"/>
      <c r="PIA31" s="90"/>
      <c r="PIB31" s="85"/>
      <c r="PIC31" s="72"/>
      <c r="PID31" s="72"/>
      <c r="PIE31" s="82"/>
      <c r="PIF31" s="79"/>
      <c r="PIG31" s="90"/>
      <c r="PIH31" s="85"/>
      <c r="PII31" s="85"/>
      <c r="PIJ31" s="89"/>
      <c r="PIK31" s="85"/>
      <c r="PIL31" s="72"/>
      <c r="PIM31" s="90"/>
      <c r="PIN31" s="85"/>
      <c r="PIO31" s="72"/>
      <c r="PIP31" s="90"/>
      <c r="PIQ31" s="85"/>
      <c r="PIR31" s="72"/>
      <c r="PIS31" s="72"/>
      <c r="PIT31" s="82"/>
      <c r="PIU31" s="79"/>
      <c r="PIV31" s="90"/>
      <c r="PIW31" s="85"/>
      <c r="PIX31" s="85"/>
      <c r="PIY31" s="89"/>
      <c r="PIZ31" s="85"/>
      <c r="PJA31" s="72"/>
      <c r="PJB31" s="90"/>
      <c r="PJC31" s="85"/>
      <c r="PJD31" s="72"/>
      <c r="PJE31" s="90"/>
      <c r="PJF31" s="85"/>
      <c r="PJG31" s="72"/>
      <c r="PJH31" s="72"/>
      <c r="PJI31" s="82"/>
      <c r="PJJ31" s="79"/>
      <c r="PJK31" s="90"/>
      <c r="PJL31" s="85"/>
      <c r="PJM31" s="85"/>
      <c r="PJN31" s="89"/>
      <c r="PJO31" s="85"/>
      <c r="PJP31" s="72"/>
      <c r="PJQ31" s="90"/>
      <c r="PJR31" s="85"/>
      <c r="PJS31" s="72"/>
      <c r="PJT31" s="90"/>
      <c r="PJU31" s="85"/>
      <c r="PJV31" s="72"/>
      <c r="PJW31" s="72"/>
      <c r="PJX31" s="82"/>
      <c r="PJY31" s="79"/>
      <c r="PJZ31" s="90"/>
      <c r="PKA31" s="85"/>
      <c r="PKB31" s="85"/>
      <c r="PKC31" s="89"/>
      <c r="PKD31" s="85"/>
      <c r="PKE31" s="72"/>
      <c r="PKF31" s="90"/>
      <c r="PKG31" s="85"/>
      <c r="PKH31" s="72"/>
      <c r="PKI31" s="90"/>
      <c r="PKJ31" s="85"/>
      <c r="PKK31" s="72"/>
      <c r="PKL31" s="72"/>
      <c r="PKM31" s="82"/>
      <c r="PKN31" s="79"/>
      <c r="PKO31" s="90"/>
      <c r="PKP31" s="85"/>
      <c r="PKQ31" s="85"/>
      <c r="PKR31" s="89"/>
      <c r="PKS31" s="85"/>
      <c r="PKT31" s="72"/>
      <c r="PKU31" s="90"/>
      <c r="PKV31" s="85"/>
      <c r="PKW31" s="72"/>
      <c r="PKX31" s="90"/>
      <c r="PKY31" s="85"/>
      <c r="PKZ31" s="72"/>
      <c r="PLA31" s="72"/>
      <c r="PLB31" s="82"/>
      <c r="PLC31" s="79"/>
      <c r="PLD31" s="90"/>
      <c r="PLE31" s="85"/>
      <c r="PLF31" s="85"/>
      <c r="PLG31" s="89"/>
      <c r="PLH31" s="85"/>
      <c r="PLI31" s="72"/>
      <c r="PLJ31" s="90"/>
      <c r="PLK31" s="85"/>
      <c r="PLL31" s="72"/>
      <c r="PLM31" s="90"/>
      <c r="PLN31" s="85"/>
      <c r="PLO31" s="72"/>
      <c r="PLP31" s="72"/>
      <c r="PLQ31" s="82"/>
      <c r="PLR31" s="79"/>
      <c r="PLS31" s="90"/>
      <c r="PLT31" s="85"/>
      <c r="PLU31" s="85"/>
      <c r="PLV31" s="89"/>
      <c r="PLW31" s="85"/>
      <c r="PLX31" s="72"/>
      <c r="PLY31" s="90"/>
      <c r="PLZ31" s="85"/>
      <c r="PMA31" s="72"/>
      <c r="PMB31" s="90"/>
      <c r="PMC31" s="85"/>
      <c r="PMD31" s="72"/>
      <c r="PME31" s="72"/>
      <c r="PMF31" s="82"/>
      <c r="PMG31" s="79"/>
      <c r="PMH31" s="90"/>
      <c r="PMI31" s="85"/>
      <c r="PMJ31" s="85"/>
      <c r="PMK31" s="89"/>
      <c r="PML31" s="85"/>
      <c r="PMM31" s="72"/>
      <c r="PMN31" s="90"/>
      <c r="PMO31" s="85"/>
      <c r="PMP31" s="72"/>
      <c r="PMQ31" s="90"/>
      <c r="PMR31" s="85"/>
      <c r="PMS31" s="72"/>
      <c r="PMT31" s="72"/>
      <c r="PMU31" s="82"/>
      <c r="PMV31" s="79"/>
      <c r="PMW31" s="90"/>
      <c r="PMX31" s="85"/>
      <c r="PMY31" s="85"/>
      <c r="PMZ31" s="89"/>
      <c r="PNA31" s="85"/>
      <c r="PNB31" s="72"/>
      <c r="PNC31" s="90"/>
      <c r="PND31" s="85"/>
      <c r="PNE31" s="72"/>
      <c r="PNF31" s="90"/>
      <c r="PNG31" s="85"/>
      <c r="PNH31" s="72"/>
      <c r="PNI31" s="72"/>
      <c r="PNJ31" s="82"/>
      <c r="PNK31" s="79"/>
      <c r="PNL31" s="90"/>
      <c r="PNM31" s="85"/>
      <c r="PNN31" s="85"/>
      <c r="PNO31" s="89"/>
      <c r="PNP31" s="85"/>
      <c r="PNQ31" s="72"/>
      <c r="PNR31" s="90"/>
      <c r="PNS31" s="85"/>
      <c r="PNT31" s="72"/>
      <c r="PNU31" s="90"/>
      <c r="PNV31" s="85"/>
      <c r="PNW31" s="72"/>
      <c r="PNX31" s="72"/>
      <c r="PNY31" s="82"/>
      <c r="PNZ31" s="79"/>
      <c r="POA31" s="90"/>
      <c r="POB31" s="85"/>
      <c r="POC31" s="85"/>
      <c r="POD31" s="89"/>
      <c r="POE31" s="85"/>
      <c r="POF31" s="72"/>
      <c r="POG31" s="90"/>
      <c r="POH31" s="85"/>
      <c r="POI31" s="72"/>
      <c r="POJ31" s="90"/>
      <c r="POK31" s="85"/>
      <c r="POL31" s="72"/>
      <c r="POM31" s="72"/>
      <c r="PON31" s="82"/>
      <c r="POO31" s="79"/>
      <c r="POP31" s="90"/>
      <c r="POQ31" s="85"/>
      <c r="POR31" s="85"/>
      <c r="POS31" s="89"/>
      <c r="POT31" s="85"/>
      <c r="POU31" s="72"/>
      <c r="POV31" s="90"/>
      <c r="POW31" s="85"/>
      <c r="POX31" s="72"/>
      <c r="POY31" s="90"/>
      <c r="POZ31" s="85"/>
      <c r="PPA31" s="72"/>
      <c r="PPB31" s="72"/>
      <c r="PPC31" s="82"/>
      <c r="PPD31" s="79"/>
      <c r="PPE31" s="90"/>
      <c r="PPF31" s="85"/>
      <c r="PPG31" s="85"/>
      <c r="PPH31" s="89"/>
      <c r="PPI31" s="85"/>
      <c r="PPJ31" s="72"/>
      <c r="PPK31" s="90"/>
      <c r="PPL31" s="85"/>
      <c r="PPM31" s="72"/>
      <c r="PPN31" s="90"/>
      <c r="PPO31" s="85"/>
      <c r="PPP31" s="72"/>
      <c r="PPQ31" s="72"/>
      <c r="PPR31" s="82"/>
      <c r="PPS31" s="79"/>
      <c r="PPT31" s="90"/>
      <c r="PPU31" s="85"/>
      <c r="PPV31" s="85"/>
      <c r="PPW31" s="89"/>
      <c r="PPX31" s="85"/>
      <c r="PPY31" s="72"/>
      <c r="PPZ31" s="90"/>
      <c r="PQA31" s="85"/>
      <c r="PQB31" s="72"/>
      <c r="PQC31" s="90"/>
      <c r="PQD31" s="85"/>
      <c r="PQE31" s="72"/>
      <c r="PQF31" s="72"/>
      <c r="PQG31" s="82"/>
      <c r="PQH31" s="79"/>
      <c r="PQI31" s="90"/>
      <c r="PQJ31" s="85"/>
      <c r="PQK31" s="85"/>
      <c r="PQL31" s="89"/>
      <c r="PQM31" s="85"/>
      <c r="PQN31" s="72"/>
      <c r="PQO31" s="90"/>
      <c r="PQP31" s="85"/>
      <c r="PQQ31" s="72"/>
      <c r="PQR31" s="90"/>
      <c r="PQS31" s="85"/>
      <c r="PQT31" s="72"/>
      <c r="PQU31" s="72"/>
      <c r="PQV31" s="82"/>
      <c r="PQW31" s="79"/>
      <c r="PQX31" s="90"/>
      <c r="PQY31" s="85"/>
      <c r="PQZ31" s="85"/>
      <c r="PRA31" s="89"/>
      <c r="PRB31" s="85"/>
      <c r="PRC31" s="72"/>
      <c r="PRD31" s="90"/>
      <c r="PRE31" s="85"/>
      <c r="PRF31" s="72"/>
      <c r="PRG31" s="90"/>
      <c r="PRH31" s="85"/>
      <c r="PRI31" s="72"/>
      <c r="PRJ31" s="72"/>
      <c r="PRK31" s="82"/>
      <c r="PRL31" s="79"/>
      <c r="PRM31" s="90"/>
      <c r="PRN31" s="85"/>
      <c r="PRO31" s="85"/>
      <c r="PRP31" s="89"/>
      <c r="PRQ31" s="85"/>
      <c r="PRR31" s="72"/>
      <c r="PRS31" s="90"/>
      <c r="PRT31" s="85"/>
      <c r="PRU31" s="72"/>
      <c r="PRV31" s="90"/>
      <c r="PRW31" s="85"/>
      <c r="PRX31" s="72"/>
      <c r="PRY31" s="72"/>
      <c r="PRZ31" s="82"/>
      <c r="PSA31" s="79"/>
      <c r="PSB31" s="90"/>
      <c r="PSC31" s="85"/>
      <c r="PSD31" s="85"/>
      <c r="PSE31" s="89"/>
      <c r="PSF31" s="85"/>
      <c r="PSG31" s="72"/>
      <c r="PSH31" s="90"/>
      <c r="PSI31" s="85"/>
      <c r="PSJ31" s="72"/>
      <c r="PSK31" s="90"/>
      <c r="PSL31" s="85"/>
      <c r="PSM31" s="72"/>
      <c r="PSN31" s="72"/>
      <c r="PSO31" s="82"/>
      <c r="PSP31" s="79"/>
      <c r="PSQ31" s="90"/>
      <c r="PSR31" s="85"/>
      <c r="PSS31" s="85"/>
      <c r="PST31" s="89"/>
      <c r="PSU31" s="85"/>
      <c r="PSV31" s="72"/>
      <c r="PSW31" s="90"/>
      <c r="PSX31" s="85"/>
      <c r="PSY31" s="72"/>
      <c r="PSZ31" s="90"/>
      <c r="PTA31" s="85"/>
      <c r="PTB31" s="72"/>
      <c r="PTC31" s="72"/>
      <c r="PTD31" s="82"/>
      <c r="PTE31" s="79"/>
      <c r="PTF31" s="90"/>
      <c r="PTG31" s="85"/>
      <c r="PTH31" s="85"/>
      <c r="PTI31" s="89"/>
      <c r="PTJ31" s="85"/>
      <c r="PTK31" s="72"/>
      <c r="PTL31" s="90"/>
      <c r="PTM31" s="85"/>
      <c r="PTN31" s="72"/>
      <c r="PTO31" s="90"/>
      <c r="PTP31" s="85"/>
      <c r="PTQ31" s="72"/>
      <c r="PTR31" s="72"/>
      <c r="PTS31" s="82"/>
      <c r="PTT31" s="79"/>
      <c r="PTU31" s="90"/>
      <c r="PTV31" s="85"/>
      <c r="PTW31" s="85"/>
      <c r="PTX31" s="89"/>
      <c r="PTY31" s="85"/>
      <c r="PTZ31" s="72"/>
      <c r="PUA31" s="90"/>
      <c r="PUB31" s="85"/>
      <c r="PUC31" s="72"/>
      <c r="PUD31" s="90"/>
      <c r="PUE31" s="85"/>
      <c r="PUF31" s="72"/>
      <c r="PUG31" s="72"/>
      <c r="PUH31" s="82"/>
      <c r="PUI31" s="79"/>
      <c r="PUJ31" s="90"/>
      <c r="PUK31" s="85"/>
      <c r="PUL31" s="85"/>
      <c r="PUM31" s="89"/>
      <c r="PUN31" s="85"/>
      <c r="PUO31" s="72"/>
      <c r="PUP31" s="90"/>
      <c r="PUQ31" s="85"/>
      <c r="PUR31" s="72"/>
      <c r="PUS31" s="90"/>
      <c r="PUT31" s="85"/>
      <c r="PUU31" s="72"/>
      <c r="PUV31" s="72"/>
      <c r="PUW31" s="82"/>
      <c r="PUX31" s="79"/>
      <c r="PUY31" s="90"/>
      <c r="PUZ31" s="85"/>
      <c r="PVA31" s="85"/>
      <c r="PVB31" s="89"/>
      <c r="PVC31" s="85"/>
      <c r="PVD31" s="72"/>
      <c r="PVE31" s="90"/>
      <c r="PVF31" s="85"/>
      <c r="PVG31" s="72"/>
      <c r="PVH31" s="90"/>
      <c r="PVI31" s="85"/>
      <c r="PVJ31" s="72"/>
      <c r="PVK31" s="72"/>
      <c r="PVL31" s="82"/>
      <c r="PVM31" s="79"/>
      <c r="PVN31" s="90"/>
      <c r="PVO31" s="85"/>
      <c r="PVP31" s="85"/>
      <c r="PVQ31" s="89"/>
      <c r="PVR31" s="85"/>
      <c r="PVS31" s="72"/>
      <c r="PVT31" s="90"/>
      <c r="PVU31" s="85"/>
      <c r="PVV31" s="72"/>
      <c r="PVW31" s="90"/>
      <c r="PVX31" s="85"/>
      <c r="PVY31" s="72"/>
      <c r="PVZ31" s="72"/>
      <c r="PWA31" s="82"/>
      <c r="PWB31" s="79"/>
      <c r="PWC31" s="90"/>
      <c r="PWD31" s="85"/>
      <c r="PWE31" s="85"/>
      <c r="PWF31" s="89"/>
      <c r="PWG31" s="85"/>
      <c r="PWH31" s="72"/>
      <c r="PWI31" s="90"/>
      <c r="PWJ31" s="85"/>
      <c r="PWK31" s="72"/>
      <c r="PWL31" s="90"/>
      <c r="PWM31" s="85"/>
      <c r="PWN31" s="72"/>
      <c r="PWO31" s="72"/>
      <c r="PWP31" s="82"/>
      <c r="PWQ31" s="79"/>
      <c r="PWR31" s="90"/>
      <c r="PWS31" s="85"/>
      <c r="PWT31" s="85"/>
      <c r="PWU31" s="89"/>
      <c r="PWV31" s="85"/>
      <c r="PWW31" s="72"/>
      <c r="PWX31" s="90"/>
      <c r="PWY31" s="85"/>
      <c r="PWZ31" s="72"/>
      <c r="PXA31" s="90"/>
      <c r="PXB31" s="85"/>
      <c r="PXC31" s="72"/>
      <c r="PXD31" s="72"/>
      <c r="PXE31" s="82"/>
      <c r="PXF31" s="79"/>
      <c r="PXG31" s="90"/>
      <c r="PXH31" s="85"/>
      <c r="PXI31" s="85"/>
      <c r="PXJ31" s="89"/>
      <c r="PXK31" s="85"/>
      <c r="PXL31" s="72"/>
      <c r="PXM31" s="90"/>
      <c r="PXN31" s="85"/>
      <c r="PXO31" s="72"/>
      <c r="PXP31" s="90"/>
      <c r="PXQ31" s="85"/>
      <c r="PXR31" s="72"/>
      <c r="PXS31" s="72"/>
      <c r="PXT31" s="82"/>
      <c r="PXU31" s="79"/>
      <c r="PXV31" s="90"/>
      <c r="PXW31" s="85"/>
      <c r="PXX31" s="85"/>
      <c r="PXY31" s="89"/>
      <c r="PXZ31" s="85"/>
      <c r="PYA31" s="72"/>
      <c r="PYB31" s="90"/>
      <c r="PYC31" s="85"/>
      <c r="PYD31" s="72"/>
      <c r="PYE31" s="90"/>
      <c r="PYF31" s="85"/>
      <c r="PYG31" s="72"/>
      <c r="PYH31" s="72"/>
      <c r="PYI31" s="82"/>
      <c r="PYJ31" s="79"/>
      <c r="PYK31" s="90"/>
      <c r="PYL31" s="85"/>
      <c r="PYM31" s="85"/>
      <c r="PYN31" s="89"/>
      <c r="PYO31" s="85"/>
      <c r="PYP31" s="72"/>
      <c r="PYQ31" s="90"/>
      <c r="PYR31" s="85"/>
      <c r="PYS31" s="72"/>
      <c r="PYT31" s="90"/>
      <c r="PYU31" s="85"/>
      <c r="PYV31" s="72"/>
      <c r="PYW31" s="72"/>
      <c r="PYX31" s="82"/>
      <c r="PYY31" s="79"/>
      <c r="PYZ31" s="90"/>
      <c r="PZA31" s="85"/>
      <c r="PZB31" s="85"/>
      <c r="PZC31" s="89"/>
      <c r="PZD31" s="85"/>
      <c r="PZE31" s="72"/>
      <c r="PZF31" s="90"/>
      <c r="PZG31" s="85"/>
      <c r="PZH31" s="72"/>
      <c r="PZI31" s="90"/>
      <c r="PZJ31" s="85"/>
      <c r="PZK31" s="72"/>
      <c r="PZL31" s="72"/>
      <c r="PZM31" s="82"/>
      <c r="PZN31" s="79"/>
      <c r="PZO31" s="90"/>
      <c r="PZP31" s="85"/>
      <c r="PZQ31" s="85"/>
      <c r="PZR31" s="89"/>
      <c r="PZS31" s="85"/>
      <c r="PZT31" s="72"/>
      <c r="PZU31" s="90"/>
      <c r="PZV31" s="85"/>
      <c r="PZW31" s="72"/>
      <c r="PZX31" s="90"/>
      <c r="PZY31" s="85"/>
      <c r="PZZ31" s="72"/>
      <c r="QAA31" s="72"/>
      <c r="QAB31" s="82"/>
      <c r="QAC31" s="79"/>
      <c r="QAD31" s="90"/>
      <c r="QAE31" s="85"/>
      <c r="QAF31" s="85"/>
      <c r="QAG31" s="89"/>
      <c r="QAH31" s="85"/>
      <c r="QAI31" s="72"/>
      <c r="QAJ31" s="90"/>
      <c r="QAK31" s="85"/>
      <c r="QAL31" s="72"/>
      <c r="QAM31" s="90"/>
      <c r="QAN31" s="85"/>
      <c r="QAO31" s="72"/>
      <c r="QAP31" s="72"/>
      <c r="QAQ31" s="82"/>
      <c r="QAR31" s="79"/>
      <c r="QAS31" s="90"/>
      <c r="QAT31" s="85"/>
      <c r="QAU31" s="85"/>
      <c r="QAV31" s="89"/>
      <c r="QAW31" s="85"/>
      <c r="QAX31" s="72"/>
      <c r="QAY31" s="90"/>
      <c r="QAZ31" s="85"/>
      <c r="QBA31" s="72"/>
      <c r="QBB31" s="90"/>
      <c r="QBC31" s="85"/>
      <c r="QBD31" s="72"/>
      <c r="QBE31" s="72"/>
      <c r="QBF31" s="82"/>
      <c r="QBG31" s="79"/>
      <c r="QBH31" s="90"/>
      <c r="QBI31" s="85"/>
      <c r="QBJ31" s="85"/>
      <c r="QBK31" s="89"/>
      <c r="QBL31" s="85"/>
      <c r="QBM31" s="72"/>
      <c r="QBN31" s="90"/>
      <c r="QBO31" s="85"/>
      <c r="QBP31" s="72"/>
      <c r="QBQ31" s="90"/>
      <c r="QBR31" s="85"/>
      <c r="QBS31" s="72"/>
      <c r="QBT31" s="72"/>
      <c r="QBU31" s="82"/>
      <c r="QBV31" s="79"/>
      <c r="QBW31" s="90"/>
      <c r="QBX31" s="85"/>
      <c r="QBY31" s="85"/>
      <c r="QBZ31" s="89"/>
      <c r="QCA31" s="85"/>
      <c r="QCB31" s="72"/>
      <c r="QCC31" s="90"/>
      <c r="QCD31" s="85"/>
      <c r="QCE31" s="72"/>
      <c r="QCF31" s="90"/>
      <c r="QCG31" s="85"/>
      <c r="QCH31" s="72"/>
      <c r="QCI31" s="72"/>
      <c r="QCJ31" s="82"/>
      <c r="QCK31" s="79"/>
      <c r="QCL31" s="90"/>
      <c r="QCM31" s="85"/>
      <c r="QCN31" s="85"/>
      <c r="QCO31" s="89"/>
      <c r="QCP31" s="85"/>
      <c r="QCQ31" s="72"/>
      <c r="QCR31" s="90"/>
      <c r="QCS31" s="85"/>
      <c r="QCT31" s="72"/>
      <c r="QCU31" s="90"/>
      <c r="QCV31" s="85"/>
      <c r="QCW31" s="72"/>
      <c r="QCX31" s="72"/>
      <c r="QCY31" s="82"/>
      <c r="QCZ31" s="79"/>
      <c r="QDA31" s="90"/>
      <c r="QDB31" s="85"/>
      <c r="QDC31" s="85"/>
      <c r="QDD31" s="89"/>
      <c r="QDE31" s="85"/>
      <c r="QDF31" s="72"/>
      <c r="QDG31" s="90"/>
      <c r="QDH31" s="85"/>
      <c r="QDI31" s="72"/>
      <c r="QDJ31" s="90"/>
      <c r="QDK31" s="85"/>
      <c r="QDL31" s="72"/>
      <c r="QDM31" s="72"/>
      <c r="QDN31" s="82"/>
      <c r="QDO31" s="79"/>
      <c r="QDP31" s="90"/>
      <c r="QDQ31" s="85"/>
      <c r="QDR31" s="85"/>
      <c r="QDS31" s="89"/>
      <c r="QDT31" s="85"/>
      <c r="QDU31" s="72"/>
      <c r="QDV31" s="90"/>
      <c r="QDW31" s="85"/>
      <c r="QDX31" s="72"/>
      <c r="QDY31" s="90"/>
      <c r="QDZ31" s="85"/>
      <c r="QEA31" s="72"/>
      <c r="QEB31" s="72"/>
      <c r="QEC31" s="82"/>
      <c r="QED31" s="79"/>
      <c r="QEE31" s="90"/>
      <c r="QEF31" s="85"/>
      <c r="QEG31" s="85"/>
      <c r="QEH31" s="89"/>
      <c r="QEI31" s="85"/>
      <c r="QEJ31" s="72"/>
      <c r="QEK31" s="90"/>
      <c r="QEL31" s="85"/>
      <c r="QEM31" s="72"/>
      <c r="QEN31" s="90"/>
      <c r="QEO31" s="85"/>
      <c r="QEP31" s="72"/>
      <c r="QEQ31" s="72"/>
      <c r="QER31" s="82"/>
      <c r="QES31" s="79"/>
      <c r="QET31" s="90"/>
      <c r="QEU31" s="85"/>
      <c r="QEV31" s="85"/>
      <c r="QEW31" s="89"/>
      <c r="QEX31" s="85"/>
      <c r="QEY31" s="72"/>
      <c r="QEZ31" s="90"/>
      <c r="QFA31" s="85"/>
      <c r="QFB31" s="72"/>
      <c r="QFC31" s="90"/>
      <c r="QFD31" s="85"/>
      <c r="QFE31" s="72"/>
      <c r="QFF31" s="72"/>
      <c r="QFG31" s="82"/>
      <c r="QFH31" s="79"/>
      <c r="QFI31" s="90"/>
      <c r="QFJ31" s="85"/>
      <c r="QFK31" s="85"/>
      <c r="QFL31" s="89"/>
      <c r="QFM31" s="85"/>
      <c r="QFN31" s="72"/>
      <c r="QFO31" s="90"/>
      <c r="QFP31" s="85"/>
      <c r="QFQ31" s="72"/>
      <c r="QFR31" s="90"/>
      <c r="QFS31" s="85"/>
      <c r="QFT31" s="72"/>
      <c r="QFU31" s="72"/>
      <c r="QFV31" s="82"/>
      <c r="QFW31" s="79"/>
      <c r="QFX31" s="90"/>
      <c r="QFY31" s="85"/>
      <c r="QFZ31" s="85"/>
      <c r="QGA31" s="89"/>
      <c r="QGB31" s="85"/>
      <c r="QGC31" s="72"/>
      <c r="QGD31" s="90"/>
      <c r="QGE31" s="85"/>
      <c r="QGF31" s="72"/>
      <c r="QGG31" s="90"/>
      <c r="QGH31" s="85"/>
      <c r="QGI31" s="72"/>
      <c r="QGJ31" s="72"/>
      <c r="QGK31" s="82"/>
      <c r="QGL31" s="79"/>
      <c r="QGM31" s="90"/>
      <c r="QGN31" s="85"/>
      <c r="QGO31" s="85"/>
      <c r="QGP31" s="89"/>
      <c r="QGQ31" s="85"/>
      <c r="QGR31" s="72"/>
      <c r="QGS31" s="90"/>
      <c r="QGT31" s="85"/>
      <c r="QGU31" s="72"/>
      <c r="QGV31" s="90"/>
      <c r="QGW31" s="85"/>
      <c r="QGX31" s="72"/>
      <c r="QGY31" s="72"/>
      <c r="QGZ31" s="82"/>
      <c r="QHA31" s="79"/>
      <c r="QHB31" s="90"/>
      <c r="QHC31" s="85"/>
      <c r="QHD31" s="85"/>
      <c r="QHE31" s="89"/>
      <c r="QHF31" s="85"/>
      <c r="QHG31" s="72"/>
      <c r="QHH31" s="90"/>
      <c r="QHI31" s="85"/>
      <c r="QHJ31" s="72"/>
      <c r="QHK31" s="90"/>
      <c r="QHL31" s="85"/>
      <c r="QHM31" s="72"/>
      <c r="QHN31" s="72"/>
      <c r="QHO31" s="82"/>
      <c r="QHP31" s="79"/>
      <c r="QHQ31" s="90"/>
      <c r="QHR31" s="85"/>
      <c r="QHS31" s="85"/>
      <c r="QHT31" s="89"/>
      <c r="QHU31" s="85"/>
      <c r="QHV31" s="72"/>
      <c r="QHW31" s="90"/>
      <c r="QHX31" s="85"/>
      <c r="QHY31" s="72"/>
      <c r="QHZ31" s="90"/>
      <c r="QIA31" s="85"/>
      <c r="QIB31" s="72"/>
      <c r="QIC31" s="72"/>
      <c r="QID31" s="82"/>
      <c r="QIE31" s="79"/>
      <c r="QIF31" s="90"/>
      <c r="QIG31" s="85"/>
      <c r="QIH31" s="85"/>
      <c r="QII31" s="89"/>
      <c r="QIJ31" s="85"/>
      <c r="QIK31" s="72"/>
      <c r="QIL31" s="90"/>
      <c r="QIM31" s="85"/>
      <c r="QIN31" s="72"/>
      <c r="QIO31" s="90"/>
      <c r="QIP31" s="85"/>
      <c r="QIQ31" s="72"/>
      <c r="QIR31" s="72"/>
      <c r="QIS31" s="82"/>
      <c r="QIT31" s="79"/>
      <c r="QIU31" s="90"/>
      <c r="QIV31" s="85"/>
      <c r="QIW31" s="85"/>
      <c r="QIX31" s="89"/>
      <c r="QIY31" s="85"/>
      <c r="QIZ31" s="72"/>
      <c r="QJA31" s="90"/>
      <c r="QJB31" s="85"/>
      <c r="QJC31" s="72"/>
      <c r="QJD31" s="90"/>
      <c r="QJE31" s="85"/>
      <c r="QJF31" s="72"/>
      <c r="QJG31" s="72"/>
      <c r="QJH31" s="82"/>
      <c r="QJI31" s="79"/>
      <c r="QJJ31" s="90"/>
      <c r="QJK31" s="85"/>
      <c r="QJL31" s="85"/>
      <c r="QJM31" s="89"/>
      <c r="QJN31" s="85"/>
      <c r="QJO31" s="72"/>
      <c r="QJP31" s="90"/>
      <c r="QJQ31" s="85"/>
      <c r="QJR31" s="72"/>
      <c r="QJS31" s="90"/>
      <c r="QJT31" s="85"/>
      <c r="QJU31" s="72"/>
      <c r="QJV31" s="72"/>
      <c r="QJW31" s="82"/>
      <c r="QJX31" s="79"/>
      <c r="QJY31" s="90"/>
      <c r="QJZ31" s="85"/>
      <c r="QKA31" s="85"/>
      <c r="QKB31" s="89"/>
      <c r="QKC31" s="85"/>
      <c r="QKD31" s="72"/>
      <c r="QKE31" s="90"/>
      <c r="QKF31" s="85"/>
      <c r="QKG31" s="72"/>
      <c r="QKH31" s="90"/>
      <c r="QKI31" s="85"/>
      <c r="QKJ31" s="72"/>
      <c r="QKK31" s="72"/>
      <c r="QKL31" s="82"/>
      <c r="QKM31" s="79"/>
      <c r="QKN31" s="90"/>
      <c r="QKO31" s="85"/>
      <c r="QKP31" s="85"/>
      <c r="QKQ31" s="89"/>
      <c r="QKR31" s="85"/>
      <c r="QKS31" s="72"/>
      <c r="QKT31" s="90"/>
      <c r="QKU31" s="85"/>
      <c r="QKV31" s="72"/>
      <c r="QKW31" s="90"/>
      <c r="QKX31" s="85"/>
      <c r="QKY31" s="72"/>
      <c r="QKZ31" s="72"/>
      <c r="QLA31" s="82"/>
      <c r="QLB31" s="79"/>
      <c r="QLC31" s="90"/>
      <c r="QLD31" s="85"/>
      <c r="QLE31" s="85"/>
      <c r="QLF31" s="89"/>
      <c r="QLG31" s="85"/>
      <c r="QLH31" s="72"/>
      <c r="QLI31" s="90"/>
      <c r="QLJ31" s="85"/>
      <c r="QLK31" s="72"/>
      <c r="QLL31" s="90"/>
      <c r="QLM31" s="85"/>
      <c r="QLN31" s="72"/>
      <c r="QLO31" s="72"/>
      <c r="QLP31" s="82"/>
      <c r="QLQ31" s="79"/>
      <c r="QLR31" s="90"/>
      <c r="QLS31" s="85"/>
      <c r="QLT31" s="85"/>
      <c r="QLU31" s="89"/>
      <c r="QLV31" s="85"/>
      <c r="QLW31" s="72"/>
      <c r="QLX31" s="90"/>
      <c r="QLY31" s="85"/>
      <c r="QLZ31" s="72"/>
      <c r="QMA31" s="90"/>
      <c r="QMB31" s="85"/>
      <c r="QMC31" s="72"/>
      <c r="QMD31" s="72"/>
      <c r="QME31" s="82"/>
      <c r="QMF31" s="79"/>
      <c r="QMG31" s="90"/>
      <c r="QMH31" s="85"/>
      <c r="QMI31" s="85"/>
      <c r="QMJ31" s="89"/>
      <c r="QMK31" s="85"/>
      <c r="QML31" s="72"/>
      <c r="QMM31" s="90"/>
      <c r="QMN31" s="85"/>
      <c r="QMO31" s="72"/>
      <c r="QMP31" s="90"/>
      <c r="QMQ31" s="85"/>
      <c r="QMR31" s="72"/>
      <c r="QMS31" s="72"/>
      <c r="QMT31" s="82"/>
      <c r="QMU31" s="79"/>
      <c r="QMV31" s="90"/>
      <c r="QMW31" s="85"/>
      <c r="QMX31" s="85"/>
      <c r="QMY31" s="89"/>
      <c r="QMZ31" s="85"/>
      <c r="QNA31" s="72"/>
      <c r="QNB31" s="90"/>
      <c r="QNC31" s="85"/>
      <c r="QND31" s="72"/>
      <c r="QNE31" s="90"/>
      <c r="QNF31" s="85"/>
      <c r="QNG31" s="72"/>
      <c r="QNH31" s="72"/>
      <c r="QNI31" s="82"/>
      <c r="QNJ31" s="79"/>
      <c r="QNK31" s="90"/>
      <c r="QNL31" s="85"/>
      <c r="QNM31" s="85"/>
      <c r="QNN31" s="89"/>
      <c r="QNO31" s="85"/>
      <c r="QNP31" s="72"/>
      <c r="QNQ31" s="90"/>
      <c r="QNR31" s="85"/>
      <c r="QNS31" s="72"/>
      <c r="QNT31" s="90"/>
      <c r="QNU31" s="85"/>
      <c r="QNV31" s="72"/>
      <c r="QNW31" s="72"/>
      <c r="QNX31" s="82"/>
      <c r="QNY31" s="79"/>
      <c r="QNZ31" s="90"/>
      <c r="QOA31" s="85"/>
      <c r="QOB31" s="85"/>
      <c r="QOC31" s="89"/>
      <c r="QOD31" s="85"/>
      <c r="QOE31" s="72"/>
      <c r="QOF31" s="90"/>
      <c r="QOG31" s="85"/>
      <c r="QOH31" s="72"/>
      <c r="QOI31" s="90"/>
      <c r="QOJ31" s="85"/>
      <c r="QOK31" s="72"/>
      <c r="QOL31" s="72"/>
      <c r="QOM31" s="82"/>
      <c r="QON31" s="79"/>
      <c r="QOO31" s="90"/>
      <c r="QOP31" s="85"/>
      <c r="QOQ31" s="85"/>
      <c r="QOR31" s="89"/>
      <c r="QOS31" s="85"/>
      <c r="QOT31" s="72"/>
      <c r="QOU31" s="90"/>
      <c r="QOV31" s="85"/>
      <c r="QOW31" s="72"/>
      <c r="QOX31" s="90"/>
      <c r="QOY31" s="85"/>
      <c r="QOZ31" s="72"/>
      <c r="QPA31" s="72"/>
      <c r="QPB31" s="82"/>
      <c r="QPC31" s="79"/>
      <c r="QPD31" s="90"/>
      <c r="QPE31" s="85"/>
      <c r="QPF31" s="85"/>
      <c r="QPG31" s="89"/>
      <c r="QPH31" s="85"/>
      <c r="QPI31" s="72"/>
      <c r="QPJ31" s="90"/>
      <c r="QPK31" s="85"/>
      <c r="QPL31" s="72"/>
      <c r="QPM31" s="90"/>
      <c r="QPN31" s="85"/>
      <c r="QPO31" s="72"/>
      <c r="QPP31" s="72"/>
      <c r="QPQ31" s="82"/>
      <c r="QPR31" s="79"/>
      <c r="QPS31" s="90"/>
      <c r="QPT31" s="85"/>
      <c r="QPU31" s="85"/>
      <c r="QPV31" s="89"/>
      <c r="QPW31" s="85"/>
      <c r="QPX31" s="72"/>
      <c r="QPY31" s="90"/>
      <c r="QPZ31" s="85"/>
      <c r="QQA31" s="72"/>
      <c r="QQB31" s="90"/>
      <c r="QQC31" s="85"/>
      <c r="QQD31" s="72"/>
      <c r="QQE31" s="72"/>
      <c r="QQF31" s="82"/>
      <c r="QQG31" s="79"/>
      <c r="QQH31" s="90"/>
      <c r="QQI31" s="85"/>
      <c r="QQJ31" s="85"/>
      <c r="QQK31" s="89"/>
      <c r="QQL31" s="85"/>
      <c r="QQM31" s="72"/>
      <c r="QQN31" s="90"/>
      <c r="QQO31" s="85"/>
      <c r="QQP31" s="72"/>
      <c r="QQQ31" s="90"/>
      <c r="QQR31" s="85"/>
      <c r="QQS31" s="72"/>
      <c r="QQT31" s="72"/>
      <c r="QQU31" s="82"/>
      <c r="QQV31" s="79"/>
      <c r="QQW31" s="90"/>
      <c r="QQX31" s="85"/>
      <c r="QQY31" s="85"/>
      <c r="QQZ31" s="89"/>
      <c r="QRA31" s="85"/>
      <c r="QRB31" s="72"/>
      <c r="QRC31" s="90"/>
      <c r="QRD31" s="85"/>
      <c r="QRE31" s="72"/>
      <c r="QRF31" s="90"/>
      <c r="QRG31" s="85"/>
      <c r="QRH31" s="72"/>
      <c r="QRI31" s="72"/>
      <c r="QRJ31" s="82"/>
      <c r="QRK31" s="79"/>
      <c r="QRL31" s="90"/>
      <c r="QRM31" s="85"/>
      <c r="QRN31" s="85"/>
      <c r="QRO31" s="89"/>
      <c r="QRP31" s="85"/>
      <c r="QRQ31" s="72"/>
      <c r="QRR31" s="90"/>
      <c r="QRS31" s="85"/>
      <c r="QRT31" s="72"/>
      <c r="QRU31" s="90"/>
      <c r="QRV31" s="85"/>
      <c r="QRW31" s="72"/>
      <c r="QRX31" s="72"/>
      <c r="QRY31" s="82"/>
      <c r="QRZ31" s="79"/>
      <c r="QSA31" s="90"/>
      <c r="QSB31" s="85"/>
      <c r="QSC31" s="85"/>
      <c r="QSD31" s="89"/>
      <c r="QSE31" s="85"/>
      <c r="QSF31" s="72"/>
      <c r="QSG31" s="90"/>
      <c r="QSH31" s="85"/>
      <c r="QSI31" s="72"/>
      <c r="QSJ31" s="90"/>
      <c r="QSK31" s="85"/>
      <c r="QSL31" s="72"/>
      <c r="QSM31" s="72"/>
      <c r="QSN31" s="82"/>
      <c r="QSO31" s="79"/>
      <c r="QSP31" s="90"/>
      <c r="QSQ31" s="85"/>
      <c r="QSR31" s="85"/>
      <c r="QSS31" s="89"/>
      <c r="QST31" s="85"/>
      <c r="QSU31" s="72"/>
      <c r="QSV31" s="90"/>
      <c r="QSW31" s="85"/>
      <c r="QSX31" s="72"/>
      <c r="QSY31" s="90"/>
      <c r="QSZ31" s="85"/>
      <c r="QTA31" s="72"/>
      <c r="QTB31" s="72"/>
      <c r="QTC31" s="82"/>
      <c r="QTD31" s="79"/>
      <c r="QTE31" s="90"/>
      <c r="QTF31" s="85"/>
      <c r="QTG31" s="85"/>
      <c r="QTH31" s="89"/>
      <c r="QTI31" s="85"/>
      <c r="QTJ31" s="72"/>
      <c r="QTK31" s="90"/>
      <c r="QTL31" s="85"/>
      <c r="QTM31" s="72"/>
      <c r="QTN31" s="90"/>
      <c r="QTO31" s="85"/>
      <c r="QTP31" s="72"/>
      <c r="QTQ31" s="72"/>
      <c r="QTR31" s="82"/>
      <c r="QTS31" s="79"/>
      <c r="QTT31" s="90"/>
      <c r="QTU31" s="85"/>
      <c r="QTV31" s="85"/>
      <c r="QTW31" s="89"/>
      <c r="QTX31" s="85"/>
      <c r="QTY31" s="72"/>
      <c r="QTZ31" s="90"/>
      <c r="QUA31" s="85"/>
      <c r="QUB31" s="72"/>
      <c r="QUC31" s="90"/>
      <c r="QUD31" s="85"/>
      <c r="QUE31" s="72"/>
      <c r="QUF31" s="72"/>
      <c r="QUG31" s="82"/>
      <c r="QUH31" s="79"/>
      <c r="QUI31" s="90"/>
      <c r="QUJ31" s="85"/>
      <c r="QUK31" s="85"/>
      <c r="QUL31" s="89"/>
      <c r="QUM31" s="85"/>
      <c r="QUN31" s="72"/>
      <c r="QUO31" s="90"/>
      <c r="QUP31" s="85"/>
      <c r="QUQ31" s="72"/>
      <c r="QUR31" s="90"/>
      <c r="QUS31" s="85"/>
      <c r="QUT31" s="72"/>
      <c r="QUU31" s="72"/>
      <c r="QUV31" s="82"/>
      <c r="QUW31" s="79"/>
      <c r="QUX31" s="90"/>
      <c r="QUY31" s="85"/>
      <c r="QUZ31" s="85"/>
      <c r="QVA31" s="89"/>
      <c r="QVB31" s="85"/>
      <c r="QVC31" s="72"/>
      <c r="QVD31" s="90"/>
      <c r="QVE31" s="85"/>
      <c r="QVF31" s="72"/>
      <c r="QVG31" s="90"/>
      <c r="QVH31" s="85"/>
      <c r="QVI31" s="72"/>
      <c r="QVJ31" s="72"/>
      <c r="QVK31" s="82"/>
      <c r="QVL31" s="79"/>
      <c r="QVM31" s="90"/>
      <c r="QVN31" s="85"/>
      <c r="QVO31" s="85"/>
      <c r="QVP31" s="89"/>
      <c r="QVQ31" s="85"/>
      <c r="QVR31" s="72"/>
      <c r="QVS31" s="90"/>
      <c r="QVT31" s="85"/>
      <c r="QVU31" s="72"/>
      <c r="QVV31" s="90"/>
      <c r="QVW31" s="85"/>
      <c r="QVX31" s="72"/>
      <c r="QVY31" s="72"/>
      <c r="QVZ31" s="82"/>
      <c r="QWA31" s="79"/>
      <c r="QWB31" s="90"/>
      <c r="QWC31" s="85"/>
      <c r="QWD31" s="85"/>
      <c r="QWE31" s="89"/>
      <c r="QWF31" s="85"/>
      <c r="QWG31" s="72"/>
      <c r="QWH31" s="90"/>
      <c r="QWI31" s="85"/>
      <c r="QWJ31" s="72"/>
      <c r="QWK31" s="90"/>
      <c r="QWL31" s="85"/>
      <c r="QWM31" s="72"/>
      <c r="QWN31" s="72"/>
      <c r="QWO31" s="82"/>
      <c r="QWP31" s="79"/>
      <c r="QWQ31" s="90"/>
      <c r="QWR31" s="85"/>
      <c r="QWS31" s="85"/>
      <c r="QWT31" s="89"/>
      <c r="QWU31" s="85"/>
      <c r="QWV31" s="72"/>
      <c r="QWW31" s="90"/>
      <c r="QWX31" s="85"/>
      <c r="QWY31" s="72"/>
      <c r="QWZ31" s="90"/>
      <c r="QXA31" s="85"/>
      <c r="QXB31" s="72"/>
      <c r="QXC31" s="72"/>
      <c r="QXD31" s="82"/>
      <c r="QXE31" s="79"/>
      <c r="QXF31" s="90"/>
      <c r="QXG31" s="85"/>
      <c r="QXH31" s="85"/>
      <c r="QXI31" s="89"/>
      <c r="QXJ31" s="85"/>
      <c r="QXK31" s="72"/>
      <c r="QXL31" s="90"/>
      <c r="QXM31" s="85"/>
      <c r="QXN31" s="72"/>
      <c r="QXO31" s="90"/>
      <c r="QXP31" s="85"/>
      <c r="QXQ31" s="72"/>
      <c r="QXR31" s="72"/>
      <c r="QXS31" s="82"/>
      <c r="QXT31" s="79"/>
      <c r="QXU31" s="90"/>
      <c r="QXV31" s="85"/>
      <c r="QXW31" s="85"/>
      <c r="QXX31" s="89"/>
      <c r="QXY31" s="85"/>
      <c r="QXZ31" s="72"/>
      <c r="QYA31" s="90"/>
      <c r="QYB31" s="85"/>
      <c r="QYC31" s="72"/>
      <c r="QYD31" s="90"/>
      <c r="QYE31" s="85"/>
      <c r="QYF31" s="72"/>
      <c r="QYG31" s="72"/>
      <c r="QYH31" s="82"/>
      <c r="QYI31" s="79"/>
      <c r="QYJ31" s="90"/>
      <c r="QYK31" s="85"/>
      <c r="QYL31" s="85"/>
      <c r="QYM31" s="89"/>
      <c r="QYN31" s="85"/>
      <c r="QYO31" s="72"/>
      <c r="QYP31" s="90"/>
      <c r="QYQ31" s="85"/>
      <c r="QYR31" s="72"/>
      <c r="QYS31" s="90"/>
      <c r="QYT31" s="85"/>
      <c r="QYU31" s="72"/>
      <c r="QYV31" s="72"/>
      <c r="QYW31" s="82"/>
      <c r="QYX31" s="79"/>
      <c r="QYY31" s="90"/>
      <c r="QYZ31" s="85"/>
      <c r="QZA31" s="85"/>
      <c r="QZB31" s="89"/>
      <c r="QZC31" s="85"/>
      <c r="QZD31" s="72"/>
      <c r="QZE31" s="90"/>
      <c r="QZF31" s="85"/>
      <c r="QZG31" s="72"/>
      <c r="QZH31" s="90"/>
      <c r="QZI31" s="85"/>
      <c r="QZJ31" s="72"/>
      <c r="QZK31" s="72"/>
      <c r="QZL31" s="82"/>
      <c r="QZM31" s="79"/>
      <c r="QZN31" s="90"/>
      <c r="QZO31" s="85"/>
      <c r="QZP31" s="85"/>
      <c r="QZQ31" s="89"/>
      <c r="QZR31" s="85"/>
      <c r="QZS31" s="72"/>
      <c r="QZT31" s="90"/>
      <c r="QZU31" s="85"/>
      <c r="QZV31" s="72"/>
      <c r="QZW31" s="90"/>
      <c r="QZX31" s="85"/>
      <c r="QZY31" s="72"/>
      <c r="QZZ31" s="72"/>
      <c r="RAA31" s="82"/>
      <c r="RAB31" s="79"/>
      <c r="RAC31" s="90"/>
      <c r="RAD31" s="85"/>
      <c r="RAE31" s="85"/>
      <c r="RAF31" s="89"/>
      <c r="RAG31" s="85"/>
      <c r="RAH31" s="72"/>
      <c r="RAI31" s="90"/>
      <c r="RAJ31" s="85"/>
      <c r="RAK31" s="72"/>
      <c r="RAL31" s="90"/>
      <c r="RAM31" s="85"/>
      <c r="RAN31" s="72"/>
      <c r="RAO31" s="72"/>
      <c r="RAP31" s="82"/>
      <c r="RAQ31" s="79"/>
      <c r="RAR31" s="90"/>
      <c r="RAS31" s="85"/>
      <c r="RAT31" s="85"/>
      <c r="RAU31" s="89"/>
      <c r="RAV31" s="85"/>
      <c r="RAW31" s="72"/>
      <c r="RAX31" s="90"/>
      <c r="RAY31" s="85"/>
      <c r="RAZ31" s="72"/>
      <c r="RBA31" s="90"/>
      <c r="RBB31" s="85"/>
      <c r="RBC31" s="72"/>
      <c r="RBD31" s="72"/>
      <c r="RBE31" s="82"/>
      <c r="RBF31" s="79"/>
      <c r="RBG31" s="90"/>
      <c r="RBH31" s="85"/>
      <c r="RBI31" s="85"/>
      <c r="RBJ31" s="89"/>
      <c r="RBK31" s="85"/>
      <c r="RBL31" s="72"/>
      <c r="RBM31" s="90"/>
      <c r="RBN31" s="85"/>
      <c r="RBO31" s="72"/>
      <c r="RBP31" s="90"/>
      <c r="RBQ31" s="85"/>
      <c r="RBR31" s="72"/>
      <c r="RBS31" s="72"/>
      <c r="RBT31" s="82"/>
      <c r="RBU31" s="79"/>
      <c r="RBV31" s="90"/>
      <c r="RBW31" s="85"/>
      <c r="RBX31" s="85"/>
      <c r="RBY31" s="89"/>
      <c r="RBZ31" s="85"/>
      <c r="RCA31" s="72"/>
      <c r="RCB31" s="90"/>
      <c r="RCC31" s="85"/>
      <c r="RCD31" s="72"/>
      <c r="RCE31" s="90"/>
      <c r="RCF31" s="85"/>
      <c r="RCG31" s="72"/>
      <c r="RCH31" s="72"/>
      <c r="RCI31" s="82"/>
      <c r="RCJ31" s="79"/>
      <c r="RCK31" s="90"/>
      <c r="RCL31" s="85"/>
      <c r="RCM31" s="85"/>
      <c r="RCN31" s="89"/>
      <c r="RCO31" s="85"/>
      <c r="RCP31" s="72"/>
      <c r="RCQ31" s="90"/>
      <c r="RCR31" s="85"/>
      <c r="RCS31" s="72"/>
      <c r="RCT31" s="90"/>
      <c r="RCU31" s="85"/>
      <c r="RCV31" s="72"/>
      <c r="RCW31" s="72"/>
      <c r="RCX31" s="82"/>
      <c r="RCY31" s="79"/>
      <c r="RCZ31" s="90"/>
      <c r="RDA31" s="85"/>
      <c r="RDB31" s="85"/>
      <c r="RDC31" s="89"/>
      <c r="RDD31" s="85"/>
      <c r="RDE31" s="72"/>
      <c r="RDF31" s="90"/>
      <c r="RDG31" s="85"/>
      <c r="RDH31" s="72"/>
      <c r="RDI31" s="90"/>
      <c r="RDJ31" s="85"/>
      <c r="RDK31" s="72"/>
      <c r="RDL31" s="72"/>
      <c r="RDM31" s="82"/>
      <c r="RDN31" s="79"/>
      <c r="RDO31" s="90"/>
      <c r="RDP31" s="85"/>
      <c r="RDQ31" s="85"/>
      <c r="RDR31" s="89"/>
      <c r="RDS31" s="85"/>
      <c r="RDT31" s="72"/>
      <c r="RDU31" s="90"/>
      <c r="RDV31" s="85"/>
      <c r="RDW31" s="72"/>
      <c r="RDX31" s="90"/>
      <c r="RDY31" s="85"/>
      <c r="RDZ31" s="72"/>
      <c r="REA31" s="72"/>
      <c r="REB31" s="82"/>
      <c r="REC31" s="79"/>
      <c r="RED31" s="90"/>
      <c r="REE31" s="85"/>
      <c r="REF31" s="85"/>
      <c r="REG31" s="89"/>
      <c r="REH31" s="85"/>
      <c r="REI31" s="72"/>
      <c r="REJ31" s="90"/>
      <c r="REK31" s="85"/>
      <c r="REL31" s="72"/>
      <c r="REM31" s="90"/>
      <c r="REN31" s="85"/>
      <c r="REO31" s="72"/>
      <c r="REP31" s="72"/>
      <c r="REQ31" s="82"/>
      <c r="RER31" s="79"/>
      <c r="RES31" s="90"/>
      <c r="RET31" s="85"/>
      <c r="REU31" s="85"/>
      <c r="REV31" s="89"/>
      <c r="REW31" s="85"/>
      <c r="REX31" s="72"/>
      <c r="REY31" s="90"/>
      <c r="REZ31" s="85"/>
      <c r="RFA31" s="72"/>
      <c r="RFB31" s="90"/>
      <c r="RFC31" s="85"/>
      <c r="RFD31" s="72"/>
      <c r="RFE31" s="72"/>
      <c r="RFF31" s="82"/>
      <c r="RFG31" s="79"/>
      <c r="RFH31" s="90"/>
      <c r="RFI31" s="85"/>
      <c r="RFJ31" s="85"/>
      <c r="RFK31" s="89"/>
      <c r="RFL31" s="85"/>
      <c r="RFM31" s="72"/>
      <c r="RFN31" s="90"/>
      <c r="RFO31" s="85"/>
      <c r="RFP31" s="72"/>
      <c r="RFQ31" s="90"/>
      <c r="RFR31" s="85"/>
      <c r="RFS31" s="72"/>
      <c r="RFT31" s="72"/>
      <c r="RFU31" s="82"/>
      <c r="RFV31" s="79"/>
      <c r="RFW31" s="90"/>
      <c r="RFX31" s="85"/>
      <c r="RFY31" s="85"/>
      <c r="RFZ31" s="89"/>
      <c r="RGA31" s="85"/>
      <c r="RGB31" s="72"/>
      <c r="RGC31" s="90"/>
      <c r="RGD31" s="85"/>
      <c r="RGE31" s="72"/>
      <c r="RGF31" s="90"/>
      <c r="RGG31" s="85"/>
      <c r="RGH31" s="72"/>
      <c r="RGI31" s="72"/>
      <c r="RGJ31" s="82"/>
      <c r="RGK31" s="79"/>
      <c r="RGL31" s="90"/>
      <c r="RGM31" s="85"/>
      <c r="RGN31" s="85"/>
      <c r="RGO31" s="89"/>
      <c r="RGP31" s="85"/>
      <c r="RGQ31" s="72"/>
      <c r="RGR31" s="90"/>
      <c r="RGS31" s="85"/>
      <c r="RGT31" s="72"/>
      <c r="RGU31" s="90"/>
      <c r="RGV31" s="85"/>
      <c r="RGW31" s="72"/>
      <c r="RGX31" s="72"/>
      <c r="RGY31" s="82"/>
      <c r="RGZ31" s="79"/>
      <c r="RHA31" s="90"/>
      <c r="RHB31" s="85"/>
      <c r="RHC31" s="85"/>
      <c r="RHD31" s="89"/>
      <c r="RHE31" s="85"/>
      <c r="RHF31" s="72"/>
      <c r="RHG31" s="90"/>
      <c r="RHH31" s="85"/>
      <c r="RHI31" s="72"/>
      <c r="RHJ31" s="90"/>
      <c r="RHK31" s="85"/>
      <c r="RHL31" s="72"/>
      <c r="RHM31" s="72"/>
      <c r="RHN31" s="82"/>
      <c r="RHO31" s="79"/>
      <c r="RHP31" s="90"/>
      <c r="RHQ31" s="85"/>
      <c r="RHR31" s="85"/>
      <c r="RHS31" s="89"/>
      <c r="RHT31" s="85"/>
      <c r="RHU31" s="72"/>
      <c r="RHV31" s="90"/>
      <c r="RHW31" s="85"/>
      <c r="RHX31" s="72"/>
      <c r="RHY31" s="90"/>
      <c r="RHZ31" s="85"/>
      <c r="RIA31" s="72"/>
      <c r="RIB31" s="72"/>
      <c r="RIC31" s="82"/>
      <c r="RID31" s="79"/>
      <c r="RIE31" s="90"/>
      <c r="RIF31" s="85"/>
      <c r="RIG31" s="85"/>
      <c r="RIH31" s="89"/>
      <c r="RII31" s="85"/>
      <c r="RIJ31" s="72"/>
      <c r="RIK31" s="90"/>
      <c r="RIL31" s="85"/>
      <c r="RIM31" s="72"/>
      <c r="RIN31" s="90"/>
      <c r="RIO31" s="85"/>
      <c r="RIP31" s="72"/>
      <c r="RIQ31" s="72"/>
      <c r="RIR31" s="82"/>
      <c r="RIS31" s="79"/>
      <c r="RIT31" s="90"/>
      <c r="RIU31" s="85"/>
      <c r="RIV31" s="85"/>
      <c r="RIW31" s="89"/>
      <c r="RIX31" s="85"/>
      <c r="RIY31" s="72"/>
      <c r="RIZ31" s="90"/>
      <c r="RJA31" s="85"/>
      <c r="RJB31" s="72"/>
      <c r="RJC31" s="90"/>
      <c r="RJD31" s="85"/>
      <c r="RJE31" s="72"/>
      <c r="RJF31" s="72"/>
      <c r="RJG31" s="82"/>
      <c r="RJH31" s="79"/>
      <c r="RJI31" s="90"/>
      <c r="RJJ31" s="85"/>
      <c r="RJK31" s="85"/>
      <c r="RJL31" s="89"/>
      <c r="RJM31" s="85"/>
      <c r="RJN31" s="72"/>
      <c r="RJO31" s="90"/>
      <c r="RJP31" s="85"/>
      <c r="RJQ31" s="72"/>
      <c r="RJR31" s="90"/>
      <c r="RJS31" s="85"/>
      <c r="RJT31" s="72"/>
      <c r="RJU31" s="72"/>
      <c r="RJV31" s="82"/>
      <c r="RJW31" s="79"/>
      <c r="RJX31" s="90"/>
      <c r="RJY31" s="85"/>
      <c r="RJZ31" s="85"/>
      <c r="RKA31" s="89"/>
      <c r="RKB31" s="85"/>
      <c r="RKC31" s="72"/>
      <c r="RKD31" s="90"/>
      <c r="RKE31" s="85"/>
      <c r="RKF31" s="72"/>
      <c r="RKG31" s="90"/>
      <c r="RKH31" s="85"/>
      <c r="RKI31" s="72"/>
      <c r="RKJ31" s="72"/>
      <c r="RKK31" s="82"/>
      <c r="RKL31" s="79"/>
      <c r="RKM31" s="90"/>
      <c r="RKN31" s="85"/>
      <c r="RKO31" s="85"/>
      <c r="RKP31" s="89"/>
      <c r="RKQ31" s="85"/>
      <c r="RKR31" s="72"/>
      <c r="RKS31" s="90"/>
      <c r="RKT31" s="85"/>
      <c r="RKU31" s="72"/>
      <c r="RKV31" s="90"/>
      <c r="RKW31" s="85"/>
      <c r="RKX31" s="72"/>
      <c r="RKY31" s="72"/>
      <c r="RKZ31" s="82"/>
      <c r="RLA31" s="79"/>
      <c r="RLB31" s="90"/>
      <c r="RLC31" s="85"/>
      <c r="RLD31" s="85"/>
      <c r="RLE31" s="89"/>
      <c r="RLF31" s="85"/>
      <c r="RLG31" s="72"/>
      <c r="RLH31" s="90"/>
      <c r="RLI31" s="85"/>
      <c r="RLJ31" s="72"/>
      <c r="RLK31" s="90"/>
      <c r="RLL31" s="85"/>
      <c r="RLM31" s="72"/>
      <c r="RLN31" s="72"/>
      <c r="RLO31" s="82"/>
      <c r="RLP31" s="79"/>
      <c r="RLQ31" s="90"/>
      <c r="RLR31" s="85"/>
      <c r="RLS31" s="85"/>
      <c r="RLT31" s="89"/>
      <c r="RLU31" s="85"/>
      <c r="RLV31" s="72"/>
      <c r="RLW31" s="90"/>
      <c r="RLX31" s="85"/>
      <c r="RLY31" s="72"/>
      <c r="RLZ31" s="90"/>
      <c r="RMA31" s="85"/>
      <c r="RMB31" s="72"/>
      <c r="RMC31" s="72"/>
      <c r="RMD31" s="82"/>
      <c r="RME31" s="79"/>
      <c r="RMF31" s="90"/>
      <c r="RMG31" s="85"/>
      <c r="RMH31" s="85"/>
      <c r="RMI31" s="89"/>
      <c r="RMJ31" s="85"/>
      <c r="RMK31" s="72"/>
      <c r="RML31" s="90"/>
      <c r="RMM31" s="85"/>
      <c r="RMN31" s="72"/>
      <c r="RMO31" s="90"/>
      <c r="RMP31" s="85"/>
      <c r="RMQ31" s="72"/>
      <c r="RMR31" s="72"/>
      <c r="RMS31" s="82"/>
      <c r="RMT31" s="79"/>
      <c r="RMU31" s="90"/>
      <c r="RMV31" s="85"/>
      <c r="RMW31" s="85"/>
      <c r="RMX31" s="89"/>
      <c r="RMY31" s="85"/>
      <c r="RMZ31" s="72"/>
      <c r="RNA31" s="90"/>
      <c r="RNB31" s="85"/>
      <c r="RNC31" s="72"/>
      <c r="RND31" s="90"/>
      <c r="RNE31" s="85"/>
      <c r="RNF31" s="72"/>
      <c r="RNG31" s="72"/>
      <c r="RNH31" s="82"/>
      <c r="RNI31" s="79"/>
      <c r="RNJ31" s="90"/>
      <c r="RNK31" s="85"/>
      <c r="RNL31" s="85"/>
      <c r="RNM31" s="89"/>
      <c r="RNN31" s="85"/>
      <c r="RNO31" s="72"/>
      <c r="RNP31" s="90"/>
      <c r="RNQ31" s="85"/>
      <c r="RNR31" s="72"/>
      <c r="RNS31" s="90"/>
      <c r="RNT31" s="85"/>
      <c r="RNU31" s="72"/>
      <c r="RNV31" s="72"/>
      <c r="RNW31" s="82"/>
      <c r="RNX31" s="79"/>
      <c r="RNY31" s="90"/>
      <c r="RNZ31" s="85"/>
      <c r="ROA31" s="85"/>
      <c r="ROB31" s="89"/>
      <c r="ROC31" s="85"/>
      <c r="ROD31" s="72"/>
      <c r="ROE31" s="90"/>
      <c r="ROF31" s="85"/>
      <c r="ROG31" s="72"/>
      <c r="ROH31" s="90"/>
      <c r="ROI31" s="85"/>
      <c r="ROJ31" s="72"/>
      <c r="ROK31" s="72"/>
      <c r="ROL31" s="82"/>
      <c r="ROM31" s="79"/>
      <c r="RON31" s="90"/>
      <c r="ROO31" s="85"/>
      <c r="ROP31" s="85"/>
      <c r="ROQ31" s="89"/>
      <c r="ROR31" s="85"/>
      <c r="ROS31" s="72"/>
      <c r="ROT31" s="90"/>
      <c r="ROU31" s="85"/>
      <c r="ROV31" s="72"/>
      <c r="ROW31" s="90"/>
      <c r="ROX31" s="85"/>
      <c r="ROY31" s="72"/>
      <c r="ROZ31" s="72"/>
      <c r="RPA31" s="82"/>
      <c r="RPB31" s="79"/>
      <c r="RPC31" s="90"/>
      <c r="RPD31" s="85"/>
      <c r="RPE31" s="85"/>
      <c r="RPF31" s="89"/>
      <c r="RPG31" s="85"/>
      <c r="RPH31" s="72"/>
      <c r="RPI31" s="90"/>
      <c r="RPJ31" s="85"/>
      <c r="RPK31" s="72"/>
      <c r="RPL31" s="90"/>
      <c r="RPM31" s="85"/>
      <c r="RPN31" s="72"/>
      <c r="RPO31" s="72"/>
      <c r="RPP31" s="82"/>
      <c r="RPQ31" s="79"/>
      <c r="RPR31" s="90"/>
      <c r="RPS31" s="85"/>
      <c r="RPT31" s="85"/>
      <c r="RPU31" s="89"/>
      <c r="RPV31" s="85"/>
      <c r="RPW31" s="72"/>
      <c r="RPX31" s="90"/>
      <c r="RPY31" s="85"/>
      <c r="RPZ31" s="72"/>
      <c r="RQA31" s="90"/>
      <c r="RQB31" s="85"/>
      <c r="RQC31" s="72"/>
      <c r="RQD31" s="72"/>
      <c r="RQE31" s="82"/>
      <c r="RQF31" s="79"/>
      <c r="RQG31" s="90"/>
      <c r="RQH31" s="85"/>
      <c r="RQI31" s="85"/>
      <c r="RQJ31" s="89"/>
      <c r="RQK31" s="85"/>
      <c r="RQL31" s="72"/>
      <c r="RQM31" s="90"/>
      <c r="RQN31" s="85"/>
      <c r="RQO31" s="72"/>
      <c r="RQP31" s="90"/>
      <c r="RQQ31" s="85"/>
      <c r="RQR31" s="72"/>
      <c r="RQS31" s="72"/>
      <c r="RQT31" s="82"/>
      <c r="RQU31" s="79"/>
      <c r="RQV31" s="90"/>
      <c r="RQW31" s="85"/>
      <c r="RQX31" s="85"/>
      <c r="RQY31" s="89"/>
      <c r="RQZ31" s="85"/>
      <c r="RRA31" s="72"/>
      <c r="RRB31" s="90"/>
      <c r="RRC31" s="85"/>
      <c r="RRD31" s="72"/>
      <c r="RRE31" s="90"/>
      <c r="RRF31" s="85"/>
      <c r="RRG31" s="72"/>
      <c r="RRH31" s="72"/>
      <c r="RRI31" s="82"/>
      <c r="RRJ31" s="79"/>
      <c r="RRK31" s="90"/>
      <c r="RRL31" s="85"/>
      <c r="RRM31" s="85"/>
      <c r="RRN31" s="89"/>
      <c r="RRO31" s="85"/>
      <c r="RRP31" s="72"/>
      <c r="RRQ31" s="90"/>
      <c r="RRR31" s="85"/>
      <c r="RRS31" s="72"/>
      <c r="RRT31" s="90"/>
      <c r="RRU31" s="85"/>
      <c r="RRV31" s="72"/>
      <c r="RRW31" s="72"/>
      <c r="RRX31" s="82"/>
      <c r="RRY31" s="79"/>
      <c r="RRZ31" s="90"/>
      <c r="RSA31" s="85"/>
      <c r="RSB31" s="85"/>
      <c r="RSC31" s="89"/>
      <c r="RSD31" s="85"/>
      <c r="RSE31" s="72"/>
      <c r="RSF31" s="90"/>
      <c r="RSG31" s="85"/>
      <c r="RSH31" s="72"/>
      <c r="RSI31" s="90"/>
      <c r="RSJ31" s="85"/>
      <c r="RSK31" s="72"/>
      <c r="RSL31" s="72"/>
      <c r="RSM31" s="82"/>
      <c r="RSN31" s="79"/>
      <c r="RSO31" s="90"/>
      <c r="RSP31" s="85"/>
      <c r="RSQ31" s="85"/>
      <c r="RSR31" s="89"/>
      <c r="RSS31" s="85"/>
      <c r="RST31" s="72"/>
      <c r="RSU31" s="90"/>
      <c r="RSV31" s="85"/>
      <c r="RSW31" s="72"/>
      <c r="RSX31" s="90"/>
      <c r="RSY31" s="85"/>
      <c r="RSZ31" s="72"/>
      <c r="RTA31" s="72"/>
      <c r="RTB31" s="82"/>
      <c r="RTC31" s="79"/>
      <c r="RTD31" s="90"/>
      <c r="RTE31" s="85"/>
      <c r="RTF31" s="85"/>
      <c r="RTG31" s="89"/>
      <c r="RTH31" s="85"/>
      <c r="RTI31" s="72"/>
      <c r="RTJ31" s="90"/>
      <c r="RTK31" s="85"/>
      <c r="RTL31" s="72"/>
      <c r="RTM31" s="90"/>
      <c r="RTN31" s="85"/>
      <c r="RTO31" s="72"/>
      <c r="RTP31" s="72"/>
      <c r="RTQ31" s="82"/>
      <c r="RTR31" s="79"/>
      <c r="RTS31" s="90"/>
      <c r="RTT31" s="85"/>
      <c r="RTU31" s="85"/>
      <c r="RTV31" s="89"/>
      <c r="RTW31" s="85"/>
      <c r="RTX31" s="72"/>
      <c r="RTY31" s="90"/>
      <c r="RTZ31" s="85"/>
      <c r="RUA31" s="72"/>
      <c r="RUB31" s="90"/>
      <c r="RUC31" s="85"/>
      <c r="RUD31" s="72"/>
      <c r="RUE31" s="72"/>
      <c r="RUF31" s="82"/>
      <c r="RUG31" s="79"/>
      <c r="RUH31" s="90"/>
      <c r="RUI31" s="85"/>
      <c r="RUJ31" s="85"/>
      <c r="RUK31" s="89"/>
      <c r="RUL31" s="85"/>
      <c r="RUM31" s="72"/>
      <c r="RUN31" s="90"/>
      <c r="RUO31" s="85"/>
      <c r="RUP31" s="72"/>
      <c r="RUQ31" s="90"/>
      <c r="RUR31" s="85"/>
      <c r="RUS31" s="72"/>
      <c r="RUT31" s="72"/>
      <c r="RUU31" s="82"/>
      <c r="RUV31" s="79"/>
      <c r="RUW31" s="90"/>
      <c r="RUX31" s="85"/>
      <c r="RUY31" s="85"/>
      <c r="RUZ31" s="89"/>
      <c r="RVA31" s="85"/>
      <c r="RVB31" s="72"/>
      <c r="RVC31" s="90"/>
      <c r="RVD31" s="85"/>
      <c r="RVE31" s="72"/>
      <c r="RVF31" s="90"/>
      <c r="RVG31" s="85"/>
      <c r="RVH31" s="72"/>
      <c r="RVI31" s="72"/>
      <c r="RVJ31" s="82"/>
      <c r="RVK31" s="79"/>
      <c r="RVL31" s="90"/>
      <c r="RVM31" s="85"/>
      <c r="RVN31" s="85"/>
      <c r="RVO31" s="89"/>
      <c r="RVP31" s="85"/>
      <c r="RVQ31" s="72"/>
      <c r="RVR31" s="90"/>
      <c r="RVS31" s="85"/>
      <c r="RVT31" s="72"/>
      <c r="RVU31" s="90"/>
      <c r="RVV31" s="85"/>
      <c r="RVW31" s="72"/>
      <c r="RVX31" s="72"/>
      <c r="RVY31" s="82"/>
      <c r="RVZ31" s="79"/>
      <c r="RWA31" s="90"/>
      <c r="RWB31" s="85"/>
      <c r="RWC31" s="85"/>
      <c r="RWD31" s="89"/>
      <c r="RWE31" s="85"/>
      <c r="RWF31" s="72"/>
      <c r="RWG31" s="90"/>
      <c r="RWH31" s="85"/>
      <c r="RWI31" s="72"/>
      <c r="RWJ31" s="90"/>
      <c r="RWK31" s="85"/>
      <c r="RWL31" s="72"/>
      <c r="RWM31" s="72"/>
      <c r="RWN31" s="82"/>
      <c r="RWO31" s="79"/>
      <c r="RWP31" s="90"/>
      <c r="RWQ31" s="85"/>
      <c r="RWR31" s="85"/>
      <c r="RWS31" s="89"/>
      <c r="RWT31" s="85"/>
      <c r="RWU31" s="72"/>
      <c r="RWV31" s="90"/>
      <c r="RWW31" s="85"/>
      <c r="RWX31" s="72"/>
      <c r="RWY31" s="90"/>
      <c r="RWZ31" s="85"/>
      <c r="RXA31" s="72"/>
      <c r="RXB31" s="72"/>
      <c r="RXC31" s="82"/>
      <c r="RXD31" s="79"/>
      <c r="RXE31" s="90"/>
      <c r="RXF31" s="85"/>
      <c r="RXG31" s="85"/>
      <c r="RXH31" s="89"/>
      <c r="RXI31" s="85"/>
      <c r="RXJ31" s="72"/>
      <c r="RXK31" s="90"/>
      <c r="RXL31" s="85"/>
      <c r="RXM31" s="72"/>
      <c r="RXN31" s="90"/>
      <c r="RXO31" s="85"/>
      <c r="RXP31" s="72"/>
      <c r="RXQ31" s="72"/>
      <c r="RXR31" s="82"/>
      <c r="RXS31" s="79"/>
      <c r="RXT31" s="90"/>
      <c r="RXU31" s="85"/>
      <c r="RXV31" s="85"/>
      <c r="RXW31" s="89"/>
      <c r="RXX31" s="85"/>
      <c r="RXY31" s="72"/>
      <c r="RXZ31" s="90"/>
      <c r="RYA31" s="85"/>
      <c r="RYB31" s="72"/>
      <c r="RYC31" s="90"/>
      <c r="RYD31" s="85"/>
      <c r="RYE31" s="72"/>
      <c r="RYF31" s="72"/>
      <c r="RYG31" s="82"/>
      <c r="RYH31" s="79"/>
      <c r="RYI31" s="90"/>
      <c r="RYJ31" s="85"/>
      <c r="RYK31" s="85"/>
      <c r="RYL31" s="89"/>
      <c r="RYM31" s="85"/>
      <c r="RYN31" s="72"/>
      <c r="RYO31" s="90"/>
      <c r="RYP31" s="85"/>
      <c r="RYQ31" s="72"/>
      <c r="RYR31" s="90"/>
      <c r="RYS31" s="85"/>
      <c r="RYT31" s="72"/>
      <c r="RYU31" s="72"/>
      <c r="RYV31" s="82"/>
      <c r="RYW31" s="79"/>
      <c r="RYX31" s="90"/>
      <c r="RYY31" s="85"/>
      <c r="RYZ31" s="85"/>
      <c r="RZA31" s="89"/>
      <c r="RZB31" s="85"/>
      <c r="RZC31" s="72"/>
      <c r="RZD31" s="90"/>
      <c r="RZE31" s="85"/>
      <c r="RZF31" s="72"/>
      <c r="RZG31" s="90"/>
      <c r="RZH31" s="85"/>
      <c r="RZI31" s="72"/>
      <c r="RZJ31" s="72"/>
      <c r="RZK31" s="82"/>
      <c r="RZL31" s="79"/>
      <c r="RZM31" s="90"/>
      <c r="RZN31" s="85"/>
      <c r="RZO31" s="85"/>
      <c r="RZP31" s="89"/>
      <c r="RZQ31" s="85"/>
      <c r="RZR31" s="72"/>
      <c r="RZS31" s="90"/>
      <c r="RZT31" s="85"/>
      <c r="RZU31" s="72"/>
      <c r="RZV31" s="90"/>
      <c r="RZW31" s="85"/>
      <c r="RZX31" s="72"/>
      <c r="RZY31" s="72"/>
      <c r="RZZ31" s="82"/>
      <c r="SAA31" s="79"/>
      <c r="SAB31" s="90"/>
      <c r="SAC31" s="85"/>
      <c r="SAD31" s="85"/>
      <c r="SAE31" s="89"/>
      <c r="SAF31" s="85"/>
      <c r="SAG31" s="72"/>
      <c r="SAH31" s="90"/>
      <c r="SAI31" s="85"/>
      <c r="SAJ31" s="72"/>
      <c r="SAK31" s="90"/>
      <c r="SAL31" s="85"/>
      <c r="SAM31" s="72"/>
      <c r="SAN31" s="72"/>
      <c r="SAO31" s="82"/>
      <c r="SAP31" s="79"/>
      <c r="SAQ31" s="90"/>
      <c r="SAR31" s="85"/>
      <c r="SAS31" s="85"/>
      <c r="SAT31" s="89"/>
      <c r="SAU31" s="85"/>
      <c r="SAV31" s="72"/>
      <c r="SAW31" s="90"/>
      <c r="SAX31" s="85"/>
      <c r="SAY31" s="72"/>
      <c r="SAZ31" s="90"/>
      <c r="SBA31" s="85"/>
      <c r="SBB31" s="72"/>
      <c r="SBC31" s="72"/>
      <c r="SBD31" s="82"/>
      <c r="SBE31" s="79"/>
      <c r="SBF31" s="90"/>
      <c r="SBG31" s="85"/>
      <c r="SBH31" s="85"/>
      <c r="SBI31" s="89"/>
      <c r="SBJ31" s="85"/>
      <c r="SBK31" s="72"/>
      <c r="SBL31" s="90"/>
      <c r="SBM31" s="85"/>
      <c r="SBN31" s="72"/>
      <c r="SBO31" s="90"/>
      <c r="SBP31" s="85"/>
      <c r="SBQ31" s="72"/>
      <c r="SBR31" s="72"/>
      <c r="SBS31" s="82"/>
      <c r="SBT31" s="79"/>
      <c r="SBU31" s="90"/>
      <c r="SBV31" s="85"/>
      <c r="SBW31" s="85"/>
      <c r="SBX31" s="89"/>
      <c r="SBY31" s="85"/>
      <c r="SBZ31" s="72"/>
      <c r="SCA31" s="90"/>
      <c r="SCB31" s="85"/>
      <c r="SCC31" s="72"/>
      <c r="SCD31" s="90"/>
      <c r="SCE31" s="85"/>
      <c r="SCF31" s="72"/>
      <c r="SCG31" s="72"/>
      <c r="SCH31" s="82"/>
      <c r="SCI31" s="79"/>
      <c r="SCJ31" s="90"/>
      <c r="SCK31" s="85"/>
      <c r="SCL31" s="85"/>
      <c r="SCM31" s="89"/>
      <c r="SCN31" s="85"/>
      <c r="SCO31" s="72"/>
      <c r="SCP31" s="90"/>
      <c r="SCQ31" s="85"/>
      <c r="SCR31" s="72"/>
      <c r="SCS31" s="90"/>
      <c r="SCT31" s="85"/>
      <c r="SCU31" s="72"/>
      <c r="SCV31" s="72"/>
      <c r="SCW31" s="82"/>
      <c r="SCX31" s="79"/>
      <c r="SCY31" s="90"/>
      <c r="SCZ31" s="85"/>
      <c r="SDA31" s="85"/>
      <c r="SDB31" s="89"/>
      <c r="SDC31" s="85"/>
      <c r="SDD31" s="72"/>
      <c r="SDE31" s="90"/>
      <c r="SDF31" s="85"/>
      <c r="SDG31" s="72"/>
      <c r="SDH31" s="90"/>
      <c r="SDI31" s="85"/>
      <c r="SDJ31" s="72"/>
      <c r="SDK31" s="72"/>
      <c r="SDL31" s="82"/>
      <c r="SDM31" s="79"/>
      <c r="SDN31" s="90"/>
      <c r="SDO31" s="85"/>
      <c r="SDP31" s="85"/>
      <c r="SDQ31" s="89"/>
      <c r="SDR31" s="85"/>
      <c r="SDS31" s="72"/>
      <c r="SDT31" s="90"/>
      <c r="SDU31" s="85"/>
      <c r="SDV31" s="72"/>
      <c r="SDW31" s="90"/>
      <c r="SDX31" s="85"/>
      <c r="SDY31" s="72"/>
      <c r="SDZ31" s="72"/>
      <c r="SEA31" s="82"/>
      <c r="SEB31" s="79"/>
      <c r="SEC31" s="90"/>
      <c r="SED31" s="85"/>
      <c r="SEE31" s="85"/>
      <c r="SEF31" s="89"/>
      <c r="SEG31" s="85"/>
      <c r="SEH31" s="72"/>
      <c r="SEI31" s="90"/>
      <c r="SEJ31" s="85"/>
      <c r="SEK31" s="72"/>
      <c r="SEL31" s="90"/>
      <c r="SEM31" s="85"/>
      <c r="SEN31" s="72"/>
      <c r="SEO31" s="72"/>
      <c r="SEP31" s="82"/>
      <c r="SEQ31" s="79"/>
      <c r="SER31" s="90"/>
      <c r="SES31" s="85"/>
      <c r="SET31" s="85"/>
      <c r="SEU31" s="89"/>
      <c r="SEV31" s="85"/>
      <c r="SEW31" s="72"/>
      <c r="SEX31" s="90"/>
      <c r="SEY31" s="85"/>
      <c r="SEZ31" s="72"/>
      <c r="SFA31" s="90"/>
      <c r="SFB31" s="85"/>
      <c r="SFC31" s="72"/>
      <c r="SFD31" s="72"/>
      <c r="SFE31" s="82"/>
      <c r="SFF31" s="79"/>
      <c r="SFG31" s="90"/>
      <c r="SFH31" s="85"/>
      <c r="SFI31" s="85"/>
      <c r="SFJ31" s="89"/>
      <c r="SFK31" s="85"/>
      <c r="SFL31" s="72"/>
      <c r="SFM31" s="90"/>
      <c r="SFN31" s="85"/>
      <c r="SFO31" s="72"/>
      <c r="SFP31" s="90"/>
      <c r="SFQ31" s="85"/>
      <c r="SFR31" s="72"/>
      <c r="SFS31" s="72"/>
      <c r="SFT31" s="82"/>
      <c r="SFU31" s="79"/>
      <c r="SFV31" s="90"/>
      <c r="SFW31" s="85"/>
      <c r="SFX31" s="85"/>
      <c r="SFY31" s="89"/>
      <c r="SFZ31" s="85"/>
      <c r="SGA31" s="72"/>
      <c r="SGB31" s="90"/>
      <c r="SGC31" s="85"/>
      <c r="SGD31" s="72"/>
      <c r="SGE31" s="90"/>
      <c r="SGF31" s="85"/>
      <c r="SGG31" s="72"/>
      <c r="SGH31" s="72"/>
      <c r="SGI31" s="82"/>
      <c r="SGJ31" s="79"/>
      <c r="SGK31" s="90"/>
      <c r="SGL31" s="85"/>
      <c r="SGM31" s="85"/>
      <c r="SGN31" s="89"/>
      <c r="SGO31" s="85"/>
      <c r="SGP31" s="72"/>
      <c r="SGQ31" s="90"/>
      <c r="SGR31" s="85"/>
      <c r="SGS31" s="72"/>
      <c r="SGT31" s="90"/>
      <c r="SGU31" s="85"/>
      <c r="SGV31" s="72"/>
      <c r="SGW31" s="72"/>
      <c r="SGX31" s="82"/>
      <c r="SGY31" s="79"/>
      <c r="SGZ31" s="90"/>
      <c r="SHA31" s="85"/>
      <c r="SHB31" s="85"/>
      <c r="SHC31" s="89"/>
      <c r="SHD31" s="85"/>
      <c r="SHE31" s="72"/>
      <c r="SHF31" s="90"/>
      <c r="SHG31" s="85"/>
      <c r="SHH31" s="72"/>
      <c r="SHI31" s="90"/>
      <c r="SHJ31" s="85"/>
      <c r="SHK31" s="72"/>
      <c r="SHL31" s="72"/>
      <c r="SHM31" s="82"/>
      <c r="SHN31" s="79"/>
      <c r="SHO31" s="90"/>
      <c r="SHP31" s="85"/>
      <c r="SHQ31" s="85"/>
      <c r="SHR31" s="89"/>
      <c r="SHS31" s="85"/>
      <c r="SHT31" s="72"/>
      <c r="SHU31" s="90"/>
      <c r="SHV31" s="85"/>
      <c r="SHW31" s="72"/>
      <c r="SHX31" s="90"/>
      <c r="SHY31" s="85"/>
      <c r="SHZ31" s="72"/>
      <c r="SIA31" s="72"/>
      <c r="SIB31" s="82"/>
      <c r="SIC31" s="79"/>
      <c r="SID31" s="90"/>
      <c r="SIE31" s="85"/>
      <c r="SIF31" s="85"/>
      <c r="SIG31" s="89"/>
      <c r="SIH31" s="85"/>
      <c r="SII31" s="72"/>
      <c r="SIJ31" s="90"/>
      <c r="SIK31" s="85"/>
      <c r="SIL31" s="72"/>
      <c r="SIM31" s="90"/>
      <c r="SIN31" s="85"/>
      <c r="SIO31" s="72"/>
      <c r="SIP31" s="72"/>
      <c r="SIQ31" s="82"/>
      <c r="SIR31" s="79"/>
      <c r="SIS31" s="90"/>
      <c r="SIT31" s="85"/>
      <c r="SIU31" s="85"/>
      <c r="SIV31" s="89"/>
      <c r="SIW31" s="85"/>
      <c r="SIX31" s="72"/>
      <c r="SIY31" s="90"/>
      <c r="SIZ31" s="85"/>
      <c r="SJA31" s="72"/>
      <c r="SJB31" s="90"/>
      <c r="SJC31" s="85"/>
      <c r="SJD31" s="72"/>
      <c r="SJE31" s="72"/>
      <c r="SJF31" s="82"/>
      <c r="SJG31" s="79"/>
      <c r="SJH31" s="90"/>
      <c r="SJI31" s="85"/>
      <c r="SJJ31" s="85"/>
      <c r="SJK31" s="89"/>
      <c r="SJL31" s="85"/>
      <c r="SJM31" s="72"/>
      <c r="SJN31" s="90"/>
      <c r="SJO31" s="85"/>
      <c r="SJP31" s="72"/>
      <c r="SJQ31" s="90"/>
      <c r="SJR31" s="85"/>
      <c r="SJS31" s="72"/>
      <c r="SJT31" s="72"/>
      <c r="SJU31" s="82"/>
      <c r="SJV31" s="79"/>
      <c r="SJW31" s="90"/>
      <c r="SJX31" s="85"/>
      <c r="SJY31" s="85"/>
      <c r="SJZ31" s="89"/>
      <c r="SKA31" s="85"/>
      <c r="SKB31" s="72"/>
      <c r="SKC31" s="90"/>
      <c r="SKD31" s="85"/>
      <c r="SKE31" s="72"/>
      <c r="SKF31" s="90"/>
      <c r="SKG31" s="85"/>
      <c r="SKH31" s="72"/>
      <c r="SKI31" s="72"/>
      <c r="SKJ31" s="82"/>
      <c r="SKK31" s="79"/>
      <c r="SKL31" s="90"/>
      <c r="SKM31" s="85"/>
      <c r="SKN31" s="85"/>
      <c r="SKO31" s="89"/>
      <c r="SKP31" s="85"/>
      <c r="SKQ31" s="72"/>
      <c r="SKR31" s="90"/>
      <c r="SKS31" s="85"/>
      <c r="SKT31" s="72"/>
      <c r="SKU31" s="90"/>
      <c r="SKV31" s="85"/>
      <c r="SKW31" s="72"/>
      <c r="SKX31" s="72"/>
      <c r="SKY31" s="82"/>
      <c r="SKZ31" s="79"/>
      <c r="SLA31" s="90"/>
      <c r="SLB31" s="85"/>
      <c r="SLC31" s="85"/>
      <c r="SLD31" s="89"/>
      <c r="SLE31" s="85"/>
      <c r="SLF31" s="72"/>
      <c r="SLG31" s="90"/>
      <c r="SLH31" s="85"/>
      <c r="SLI31" s="72"/>
      <c r="SLJ31" s="90"/>
      <c r="SLK31" s="85"/>
      <c r="SLL31" s="72"/>
      <c r="SLM31" s="72"/>
      <c r="SLN31" s="82"/>
      <c r="SLO31" s="79"/>
      <c r="SLP31" s="90"/>
      <c r="SLQ31" s="85"/>
      <c r="SLR31" s="85"/>
      <c r="SLS31" s="89"/>
      <c r="SLT31" s="85"/>
      <c r="SLU31" s="72"/>
      <c r="SLV31" s="90"/>
      <c r="SLW31" s="85"/>
      <c r="SLX31" s="72"/>
      <c r="SLY31" s="90"/>
      <c r="SLZ31" s="85"/>
      <c r="SMA31" s="72"/>
      <c r="SMB31" s="72"/>
      <c r="SMC31" s="82"/>
      <c r="SMD31" s="79"/>
      <c r="SME31" s="90"/>
      <c r="SMF31" s="85"/>
      <c r="SMG31" s="85"/>
      <c r="SMH31" s="89"/>
      <c r="SMI31" s="85"/>
      <c r="SMJ31" s="72"/>
      <c r="SMK31" s="90"/>
      <c r="SML31" s="85"/>
      <c r="SMM31" s="72"/>
      <c r="SMN31" s="90"/>
      <c r="SMO31" s="85"/>
      <c r="SMP31" s="72"/>
      <c r="SMQ31" s="72"/>
      <c r="SMR31" s="82"/>
      <c r="SMS31" s="79"/>
      <c r="SMT31" s="90"/>
      <c r="SMU31" s="85"/>
      <c r="SMV31" s="85"/>
      <c r="SMW31" s="89"/>
      <c r="SMX31" s="85"/>
      <c r="SMY31" s="72"/>
      <c r="SMZ31" s="90"/>
      <c r="SNA31" s="85"/>
      <c r="SNB31" s="72"/>
      <c r="SNC31" s="90"/>
      <c r="SND31" s="85"/>
      <c r="SNE31" s="72"/>
      <c r="SNF31" s="72"/>
      <c r="SNG31" s="82"/>
      <c r="SNH31" s="79"/>
      <c r="SNI31" s="90"/>
      <c r="SNJ31" s="85"/>
      <c r="SNK31" s="85"/>
      <c r="SNL31" s="89"/>
      <c r="SNM31" s="85"/>
      <c r="SNN31" s="72"/>
      <c r="SNO31" s="90"/>
      <c r="SNP31" s="85"/>
      <c r="SNQ31" s="72"/>
      <c r="SNR31" s="90"/>
      <c r="SNS31" s="85"/>
      <c r="SNT31" s="72"/>
      <c r="SNU31" s="72"/>
      <c r="SNV31" s="82"/>
      <c r="SNW31" s="79"/>
      <c r="SNX31" s="90"/>
      <c r="SNY31" s="85"/>
      <c r="SNZ31" s="85"/>
      <c r="SOA31" s="89"/>
      <c r="SOB31" s="85"/>
      <c r="SOC31" s="72"/>
      <c r="SOD31" s="90"/>
      <c r="SOE31" s="85"/>
      <c r="SOF31" s="72"/>
      <c r="SOG31" s="90"/>
      <c r="SOH31" s="85"/>
      <c r="SOI31" s="72"/>
      <c r="SOJ31" s="72"/>
      <c r="SOK31" s="82"/>
      <c r="SOL31" s="79"/>
      <c r="SOM31" s="90"/>
      <c r="SON31" s="85"/>
      <c r="SOO31" s="85"/>
      <c r="SOP31" s="89"/>
      <c r="SOQ31" s="85"/>
      <c r="SOR31" s="72"/>
      <c r="SOS31" s="90"/>
      <c r="SOT31" s="85"/>
      <c r="SOU31" s="72"/>
      <c r="SOV31" s="90"/>
      <c r="SOW31" s="85"/>
      <c r="SOX31" s="72"/>
      <c r="SOY31" s="72"/>
      <c r="SOZ31" s="82"/>
      <c r="SPA31" s="79"/>
      <c r="SPB31" s="90"/>
      <c r="SPC31" s="85"/>
      <c r="SPD31" s="85"/>
      <c r="SPE31" s="89"/>
      <c r="SPF31" s="85"/>
      <c r="SPG31" s="72"/>
      <c r="SPH31" s="90"/>
      <c r="SPI31" s="85"/>
      <c r="SPJ31" s="72"/>
      <c r="SPK31" s="90"/>
      <c r="SPL31" s="85"/>
      <c r="SPM31" s="72"/>
      <c r="SPN31" s="72"/>
      <c r="SPO31" s="82"/>
      <c r="SPP31" s="79"/>
      <c r="SPQ31" s="90"/>
      <c r="SPR31" s="85"/>
      <c r="SPS31" s="85"/>
      <c r="SPT31" s="89"/>
      <c r="SPU31" s="85"/>
      <c r="SPV31" s="72"/>
      <c r="SPW31" s="90"/>
      <c r="SPX31" s="85"/>
      <c r="SPY31" s="72"/>
      <c r="SPZ31" s="90"/>
      <c r="SQA31" s="85"/>
      <c r="SQB31" s="72"/>
      <c r="SQC31" s="72"/>
      <c r="SQD31" s="82"/>
      <c r="SQE31" s="79"/>
      <c r="SQF31" s="90"/>
      <c r="SQG31" s="85"/>
      <c r="SQH31" s="85"/>
      <c r="SQI31" s="89"/>
      <c r="SQJ31" s="85"/>
      <c r="SQK31" s="72"/>
      <c r="SQL31" s="90"/>
      <c r="SQM31" s="85"/>
      <c r="SQN31" s="72"/>
      <c r="SQO31" s="90"/>
      <c r="SQP31" s="85"/>
      <c r="SQQ31" s="72"/>
      <c r="SQR31" s="72"/>
      <c r="SQS31" s="82"/>
      <c r="SQT31" s="79"/>
      <c r="SQU31" s="90"/>
      <c r="SQV31" s="85"/>
      <c r="SQW31" s="85"/>
      <c r="SQX31" s="89"/>
      <c r="SQY31" s="85"/>
      <c r="SQZ31" s="72"/>
      <c r="SRA31" s="90"/>
      <c r="SRB31" s="85"/>
      <c r="SRC31" s="72"/>
      <c r="SRD31" s="90"/>
      <c r="SRE31" s="85"/>
      <c r="SRF31" s="72"/>
      <c r="SRG31" s="72"/>
      <c r="SRH31" s="82"/>
      <c r="SRI31" s="79"/>
      <c r="SRJ31" s="90"/>
      <c r="SRK31" s="85"/>
      <c r="SRL31" s="85"/>
      <c r="SRM31" s="89"/>
      <c r="SRN31" s="85"/>
      <c r="SRO31" s="72"/>
      <c r="SRP31" s="90"/>
      <c r="SRQ31" s="85"/>
      <c r="SRR31" s="72"/>
      <c r="SRS31" s="90"/>
      <c r="SRT31" s="85"/>
      <c r="SRU31" s="72"/>
      <c r="SRV31" s="72"/>
      <c r="SRW31" s="82"/>
      <c r="SRX31" s="79"/>
      <c r="SRY31" s="90"/>
      <c r="SRZ31" s="85"/>
      <c r="SSA31" s="85"/>
      <c r="SSB31" s="89"/>
      <c r="SSC31" s="85"/>
      <c r="SSD31" s="72"/>
      <c r="SSE31" s="90"/>
      <c r="SSF31" s="85"/>
      <c r="SSG31" s="72"/>
      <c r="SSH31" s="90"/>
      <c r="SSI31" s="85"/>
      <c r="SSJ31" s="72"/>
      <c r="SSK31" s="72"/>
      <c r="SSL31" s="82"/>
      <c r="SSM31" s="79"/>
      <c r="SSN31" s="90"/>
      <c r="SSO31" s="85"/>
      <c r="SSP31" s="85"/>
      <c r="SSQ31" s="89"/>
      <c r="SSR31" s="85"/>
      <c r="SSS31" s="72"/>
      <c r="SST31" s="90"/>
      <c r="SSU31" s="85"/>
      <c r="SSV31" s="72"/>
      <c r="SSW31" s="90"/>
      <c r="SSX31" s="85"/>
      <c r="SSY31" s="72"/>
      <c r="SSZ31" s="72"/>
      <c r="STA31" s="82"/>
      <c r="STB31" s="79"/>
      <c r="STC31" s="90"/>
      <c r="STD31" s="85"/>
      <c r="STE31" s="85"/>
      <c r="STF31" s="89"/>
      <c r="STG31" s="85"/>
      <c r="STH31" s="72"/>
      <c r="STI31" s="90"/>
      <c r="STJ31" s="85"/>
      <c r="STK31" s="72"/>
      <c r="STL31" s="90"/>
      <c r="STM31" s="85"/>
      <c r="STN31" s="72"/>
      <c r="STO31" s="72"/>
      <c r="STP31" s="82"/>
      <c r="STQ31" s="79"/>
      <c r="STR31" s="90"/>
      <c r="STS31" s="85"/>
      <c r="STT31" s="85"/>
      <c r="STU31" s="89"/>
      <c r="STV31" s="85"/>
      <c r="STW31" s="72"/>
      <c r="STX31" s="90"/>
      <c r="STY31" s="85"/>
      <c r="STZ31" s="72"/>
      <c r="SUA31" s="90"/>
      <c r="SUB31" s="85"/>
      <c r="SUC31" s="72"/>
      <c r="SUD31" s="72"/>
      <c r="SUE31" s="82"/>
      <c r="SUF31" s="79"/>
      <c r="SUG31" s="90"/>
      <c r="SUH31" s="85"/>
      <c r="SUI31" s="85"/>
      <c r="SUJ31" s="89"/>
      <c r="SUK31" s="85"/>
      <c r="SUL31" s="72"/>
      <c r="SUM31" s="90"/>
      <c r="SUN31" s="85"/>
      <c r="SUO31" s="72"/>
      <c r="SUP31" s="90"/>
      <c r="SUQ31" s="85"/>
      <c r="SUR31" s="72"/>
      <c r="SUS31" s="72"/>
      <c r="SUT31" s="82"/>
      <c r="SUU31" s="79"/>
      <c r="SUV31" s="90"/>
      <c r="SUW31" s="85"/>
      <c r="SUX31" s="85"/>
      <c r="SUY31" s="89"/>
      <c r="SUZ31" s="85"/>
      <c r="SVA31" s="72"/>
      <c r="SVB31" s="90"/>
      <c r="SVC31" s="85"/>
      <c r="SVD31" s="72"/>
      <c r="SVE31" s="90"/>
      <c r="SVF31" s="85"/>
      <c r="SVG31" s="72"/>
      <c r="SVH31" s="72"/>
      <c r="SVI31" s="82"/>
      <c r="SVJ31" s="79"/>
      <c r="SVK31" s="90"/>
      <c r="SVL31" s="85"/>
      <c r="SVM31" s="85"/>
      <c r="SVN31" s="89"/>
      <c r="SVO31" s="85"/>
      <c r="SVP31" s="72"/>
      <c r="SVQ31" s="90"/>
      <c r="SVR31" s="85"/>
      <c r="SVS31" s="72"/>
      <c r="SVT31" s="90"/>
      <c r="SVU31" s="85"/>
      <c r="SVV31" s="72"/>
      <c r="SVW31" s="72"/>
      <c r="SVX31" s="82"/>
      <c r="SVY31" s="79"/>
      <c r="SVZ31" s="90"/>
      <c r="SWA31" s="85"/>
      <c r="SWB31" s="85"/>
      <c r="SWC31" s="89"/>
      <c r="SWD31" s="85"/>
      <c r="SWE31" s="72"/>
      <c r="SWF31" s="90"/>
      <c r="SWG31" s="85"/>
      <c r="SWH31" s="72"/>
      <c r="SWI31" s="90"/>
      <c r="SWJ31" s="85"/>
      <c r="SWK31" s="72"/>
      <c r="SWL31" s="72"/>
      <c r="SWM31" s="82"/>
      <c r="SWN31" s="79"/>
      <c r="SWO31" s="90"/>
      <c r="SWP31" s="85"/>
      <c r="SWQ31" s="85"/>
      <c r="SWR31" s="89"/>
      <c r="SWS31" s="85"/>
      <c r="SWT31" s="72"/>
      <c r="SWU31" s="90"/>
      <c r="SWV31" s="85"/>
      <c r="SWW31" s="72"/>
      <c r="SWX31" s="90"/>
      <c r="SWY31" s="85"/>
      <c r="SWZ31" s="72"/>
      <c r="SXA31" s="72"/>
      <c r="SXB31" s="82"/>
      <c r="SXC31" s="79"/>
      <c r="SXD31" s="90"/>
      <c r="SXE31" s="85"/>
      <c r="SXF31" s="85"/>
      <c r="SXG31" s="89"/>
      <c r="SXH31" s="85"/>
      <c r="SXI31" s="72"/>
      <c r="SXJ31" s="90"/>
      <c r="SXK31" s="85"/>
      <c r="SXL31" s="72"/>
      <c r="SXM31" s="90"/>
      <c r="SXN31" s="85"/>
      <c r="SXO31" s="72"/>
      <c r="SXP31" s="72"/>
      <c r="SXQ31" s="82"/>
      <c r="SXR31" s="79"/>
      <c r="SXS31" s="90"/>
      <c r="SXT31" s="85"/>
      <c r="SXU31" s="85"/>
      <c r="SXV31" s="89"/>
      <c r="SXW31" s="85"/>
      <c r="SXX31" s="72"/>
      <c r="SXY31" s="90"/>
      <c r="SXZ31" s="85"/>
      <c r="SYA31" s="72"/>
      <c r="SYB31" s="90"/>
      <c r="SYC31" s="85"/>
      <c r="SYD31" s="72"/>
      <c r="SYE31" s="72"/>
      <c r="SYF31" s="82"/>
      <c r="SYG31" s="79"/>
      <c r="SYH31" s="90"/>
      <c r="SYI31" s="85"/>
      <c r="SYJ31" s="85"/>
      <c r="SYK31" s="89"/>
      <c r="SYL31" s="85"/>
      <c r="SYM31" s="72"/>
      <c r="SYN31" s="90"/>
      <c r="SYO31" s="85"/>
      <c r="SYP31" s="72"/>
      <c r="SYQ31" s="90"/>
      <c r="SYR31" s="85"/>
      <c r="SYS31" s="72"/>
      <c r="SYT31" s="72"/>
      <c r="SYU31" s="82"/>
      <c r="SYV31" s="79"/>
      <c r="SYW31" s="90"/>
      <c r="SYX31" s="85"/>
      <c r="SYY31" s="85"/>
      <c r="SYZ31" s="89"/>
      <c r="SZA31" s="85"/>
      <c r="SZB31" s="72"/>
      <c r="SZC31" s="90"/>
      <c r="SZD31" s="85"/>
      <c r="SZE31" s="72"/>
      <c r="SZF31" s="90"/>
      <c r="SZG31" s="85"/>
      <c r="SZH31" s="72"/>
      <c r="SZI31" s="72"/>
      <c r="SZJ31" s="82"/>
      <c r="SZK31" s="79"/>
      <c r="SZL31" s="90"/>
      <c r="SZM31" s="85"/>
      <c r="SZN31" s="85"/>
      <c r="SZO31" s="89"/>
      <c r="SZP31" s="85"/>
      <c r="SZQ31" s="72"/>
      <c r="SZR31" s="90"/>
      <c r="SZS31" s="85"/>
      <c r="SZT31" s="72"/>
      <c r="SZU31" s="90"/>
      <c r="SZV31" s="85"/>
      <c r="SZW31" s="72"/>
      <c r="SZX31" s="72"/>
      <c r="SZY31" s="82"/>
      <c r="SZZ31" s="79"/>
      <c r="TAA31" s="90"/>
      <c r="TAB31" s="85"/>
      <c r="TAC31" s="85"/>
      <c r="TAD31" s="89"/>
      <c r="TAE31" s="85"/>
      <c r="TAF31" s="72"/>
      <c r="TAG31" s="90"/>
      <c r="TAH31" s="85"/>
      <c r="TAI31" s="72"/>
      <c r="TAJ31" s="90"/>
      <c r="TAK31" s="85"/>
      <c r="TAL31" s="72"/>
      <c r="TAM31" s="72"/>
      <c r="TAN31" s="82"/>
      <c r="TAO31" s="79"/>
      <c r="TAP31" s="90"/>
      <c r="TAQ31" s="85"/>
      <c r="TAR31" s="85"/>
      <c r="TAS31" s="89"/>
      <c r="TAT31" s="85"/>
      <c r="TAU31" s="72"/>
      <c r="TAV31" s="90"/>
      <c r="TAW31" s="85"/>
      <c r="TAX31" s="72"/>
      <c r="TAY31" s="90"/>
      <c r="TAZ31" s="85"/>
      <c r="TBA31" s="72"/>
      <c r="TBB31" s="72"/>
      <c r="TBC31" s="82"/>
      <c r="TBD31" s="79"/>
      <c r="TBE31" s="90"/>
      <c r="TBF31" s="85"/>
      <c r="TBG31" s="85"/>
      <c r="TBH31" s="89"/>
      <c r="TBI31" s="85"/>
      <c r="TBJ31" s="72"/>
      <c r="TBK31" s="90"/>
      <c r="TBL31" s="85"/>
      <c r="TBM31" s="72"/>
      <c r="TBN31" s="90"/>
      <c r="TBO31" s="85"/>
      <c r="TBP31" s="72"/>
      <c r="TBQ31" s="72"/>
      <c r="TBR31" s="82"/>
      <c r="TBS31" s="79"/>
      <c r="TBT31" s="90"/>
      <c r="TBU31" s="85"/>
      <c r="TBV31" s="85"/>
      <c r="TBW31" s="89"/>
      <c r="TBX31" s="85"/>
      <c r="TBY31" s="72"/>
      <c r="TBZ31" s="90"/>
      <c r="TCA31" s="85"/>
      <c r="TCB31" s="72"/>
      <c r="TCC31" s="90"/>
      <c r="TCD31" s="85"/>
      <c r="TCE31" s="72"/>
      <c r="TCF31" s="72"/>
      <c r="TCG31" s="82"/>
      <c r="TCH31" s="79"/>
      <c r="TCI31" s="90"/>
      <c r="TCJ31" s="85"/>
      <c r="TCK31" s="85"/>
      <c r="TCL31" s="89"/>
      <c r="TCM31" s="85"/>
      <c r="TCN31" s="72"/>
      <c r="TCO31" s="90"/>
      <c r="TCP31" s="85"/>
      <c r="TCQ31" s="72"/>
      <c r="TCR31" s="90"/>
      <c r="TCS31" s="85"/>
      <c r="TCT31" s="72"/>
      <c r="TCU31" s="72"/>
      <c r="TCV31" s="82"/>
      <c r="TCW31" s="79"/>
      <c r="TCX31" s="90"/>
      <c r="TCY31" s="85"/>
      <c r="TCZ31" s="85"/>
      <c r="TDA31" s="89"/>
      <c r="TDB31" s="85"/>
      <c r="TDC31" s="72"/>
      <c r="TDD31" s="90"/>
      <c r="TDE31" s="85"/>
      <c r="TDF31" s="72"/>
      <c r="TDG31" s="90"/>
      <c r="TDH31" s="85"/>
      <c r="TDI31" s="72"/>
      <c r="TDJ31" s="72"/>
      <c r="TDK31" s="82"/>
      <c r="TDL31" s="79"/>
      <c r="TDM31" s="90"/>
      <c r="TDN31" s="85"/>
      <c r="TDO31" s="85"/>
      <c r="TDP31" s="89"/>
      <c r="TDQ31" s="85"/>
      <c r="TDR31" s="72"/>
      <c r="TDS31" s="90"/>
      <c r="TDT31" s="85"/>
      <c r="TDU31" s="72"/>
      <c r="TDV31" s="90"/>
      <c r="TDW31" s="85"/>
      <c r="TDX31" s="72"/>
      <c r="TDY31" s="72"/>
      <c r="TDZ31" s="82"/>
      <c r="TEA31" s="79"/>
      <c r="TEB31" s="90"/>
      <c r="TEC31" s="85"/>
      <c r="TED31" s="85"/>
      <c r="TEE31" s="89"/>
      <c r="TEF31" s="85"/>
      <c r="TEG31" s="72"/>
      <c r="TEH31" s="90"/>
      <c r="TEI31" s="85"/>
      <c r="TEJ31" s="72"/>
      <c r="TEK31" s="90"/>
      <c r="TEL31" s="85"/>
      <c r="TEM31" s="72"/>
      <c r="TEN31" s="72"/>
      <c r="TEO31" s="82"/>
      <c r="TEP31" s="79"/>
      <c r="TEQ31" s="90"/>
      <c r="TER31" s="85"/>
      <c r="TES31" s="85"/>
      <c r="TET31" s="89"/>
      <c r="TEU31" s="85"/>
      <c r="TEV31" s="72"/>
      <c r="TEW31" s="90"/>
      <c r="TEX31" s="85"/>
      <c r="TEY31" s="72"/>
      <c r="TEZ31" s="90"/>
      <c r="TFA31" s="85"/>
      <c r="TFB31" s="72"/>
      <c r="TFC31" s="72"/>
      <c r="TFD31" s="82"/>
      <c r="TFE31" s="79"/>
      <c r="TFF31" s="90"/>
      <c r="TFG31" s="85"/>
      <c r="TFH31" s="85"/>
      <c r="TFI31" s="89"/>
      <c r="TFJ31" s="85"/>
      <c r="TFK31" s="72"/>
      <c r="TFL31" s="90"/>
      <c r="TFM31" s="85"/>
      <c r="TFN31" s="72"/>
      <c r="TFO31" s="90"/>
      <c r="TFP31" s="85"/>
      <c r="TFQ31" s="72"/>
      <c r="TFR31" s="72"/>
      <c r="TFS31" s="82"/>
      <c r="TFT31" s="79"/>
      <c r="TFU31" s="90"/>
      <c r="TFV31" s="85"/>
      <c r="TFW31" s="85"/>
      <c r="TFX31" s="89"/>
      <c r="TFY31" s="85"/>
      <c r="TFZ31" s="72"/>
      <c r="TGA31" s="90"/>
      <c r="TGB31" s="85"/>
      <c r="TGC31" s="72"/>
      <c r="TGD31" s="90"/>
      <c r="TGE31" s="85"/>
      <c r="TGF31" s="72"/>
      <c r="TGG31" s="72"/>
      <c r="TGH31" s="82"/>
      <c r="TGI31" s="79"/>
      <c r="TGJ31" s="90"/>
      <c r="TGK31" s="85"/>
      <c r="TGL31" s="85"/>
      <c r="TGM31" s="89"/>
      <c r="TGN31" s="85"/>
      <c r="TGO31" s="72"/>
      <c r="TGP31" s="90"/>
      <c r="TGQ31" s="85"/>
      <c r="TGR31" s="72"/>
      <c r="TGS31" s="90"/>
      <c r="TGT31" s="85"/>
      <c r="TGU31" s="72"/>
      <c r="TGV31" s="72"/>
      <c r="TGW31" s="82"/>
      <c r="TGX31" s="79"/>
      <c r="TGY31" s="90"/>
      <c r="TGZ31" s="85"/>
      <c r="THA31" s="85"/>
      <c r="THB31" s="89"/>
      <c r="THC31" s="85"/>
      <c r="THD31" s="72"/>
      <c r="THE31" s="90"/>
      <c r="THF31" s="85"/>
      <c r="THG31" s="72"/>
      <c r="THH31" s="90"/>
      <c r="THI31" s="85"/>
      <c r="THJ31" s="72"/>
      <c r="THK31" s="72"/>
      <c r="THL31" s="82"/>
      <c r="THM31" s="79"/>
      <c r="THN31" s="90"/>
      <c r="THO31" s="85"/>
      <c r="THP31" s="85"/>
      <c r="THQ31" s="89"/>
      <c r="THR31" s="85"/>
      <c r="THS31" s="72"/>
      <c r="THT31" s="90"/>
      <c r="THU31" s="85"/>
      <c r="THV31" s="72"/>
      <c r="THW31" s="90"/>
      <c r="THX31" s="85"/>
      <c r="THY31" s="72"/>
      <c r="THZ31" s="72"/>
      <c r="TIA31" s="82"/>
      <c r="TIB31" s="79"/>
      <c r="TIC31" s="90"/>
      <c r="TID31" s="85"/>
      <c r="TIE31" s="85"/>
      <c r="TIF31" s="89"/>
      <c r="TIG31" s="85"/>
      <c r="TIH31" s="72"/>
      <c r="TII31" s="90"/>
      <c r="TIJ31" s="85"/>
      <c r="TIK31" s="72"/>
      <c r="TIL31" s="90"/>
      <c r="TIM31" s="85"/>
      <c r="TIN31" s="72"/>
      <c r="TIO31" s="72"/>
      <c r="TIP31" s="82"/>
      <c r="TIQ31" s="79"/>
      <c r="TIR31" s="90"/>
      <c r="TIS31" s="85"/>
      <c r="TIT31" s="85"/>
      <c r="TIU31" s="89"/>
      <c r="TIV31" s="85"/>
      <c r="TIW31" s="72"/>
      <c r="TIX31" s="90"/>
      <c r="TIY31" s="85"/>
      <c r="TIZ31" s="72"/>
      <c r="TJA31" s="90"/>
      <c r="TJB31" s="85"/>
      <c r="TJC31" s="72"/>
      <c r="TJD31" s="72"/>
      <c r="TJE31" s="82"/>
      <c r="TJF31" s="79"/>
      <c r="TJG31" s="90"/>
      <c r="TJH31" s="85"/>
      <c r="TJI31" s="85"/>
      <c r="TJJ31" s="89"/>
      <c r="TJK31" s="85"/>
      <c r="TJL31" s="72"/>
      <c r="TJM31" s="90"/>
      <c r="TJN31" s="85"/>
      <c r="TJO31" s="72"/>
      <c r="TJP31" s="90"/>
      <c r="TJQ31" s="85"/>
      <c r="TJR31" s="72"/>
      <c r="TJS31" s="72"/>
      <c r="TJT31" s="82"/>
      <c r="TJU31" s="79"/>
      <c r="TJV31" s="90"/>
      <c r="TJW31" s="85"/>
      <c r="TJX31" s="85"/>
      <c r="TJY31" s="89"/>
      <c r="TJZ31" s="85"/>
      <c r="TKA31" s="72"/>
      <c r="TKB31" s="90"/>
      <c r="TKC31" s="85"/>
      <c r="TKD31" s="72"/>
      <c r="TKE31" s="90"/>
      <c r="TKF31" s="85"/>
      <c r="TKG31" s="72"/>
      <c r="TKH31" s="72"/>
      <c r="TKI31" s="82"/>
      <c r="TKJ31" s="79"/>
      <c r="TKK31" s="90"/>
      <c r="TKL31" s="85"/>
      <c r="TKM31" s="85"/>
      <c r="TKN31" s="89"/>
      <c r="TKO31" s="85"/>
      <c r="TKP31" s="72"/>
      <c r="TKQ31" s="90"/>
      <c r="TKR31" s="85"/>
      <c r="TKS31" s="72"/>
      <c r="TKT31" s="90"/>
      <c r="TKU31" s="85"/>
      <c r="TKV31" s="72"/>
      <c r="TKW31" s="72"/>
      <c r="TKX31" s="82"/>
      <c r="TKY31" s="79"/>
      <c r="TKZ31" s="90"/>
      <c r="TLA31" s="85"/>
      <c r="TLB31" s="85"/>
      <c r="TLC31" s="89"/>
      <c r="TLD31" s="85"/>
      <c r="TLE31" s="72"/>
      <c r="TLF31" s="90"/>
      <c r="TLG31" s="85"/>
      <c r="TLH31" s="72"/>
      <c r="TLI31" s="90"/>
      <c r="TLJ31" s="85"/>
      <c r="TLK31" s="72"/>
      <c r="TLL31" s="72"/>
      <c r="TLM31" s="82"/>
      <c r="TLN31" s="79"/>
      <c r="TLO31" s="90"/>
      <c r="TLP31" s="85"/>
      <c r="TLQ31" s="85"/>
      <c r="TLR31" s="89"/>
      <c r="TLS31" s="85"/>
      <c r="TLT31" s="72"/>
      <c r="TLU31" s="90"/>
      <c r="TLV31" s="85"/>
      <c r="TLW31" s="72"/>
      <c r="TLX31" s="90"/>
      <c r="TLY31" s="85"/>
      <c r="TLZ31" s="72"/>
      <c r="TMA31" s="72"/>
      <c r="TMB31" s="82"/>
      <c r="TMC31" s="79"/>
      <c r="TMD31" s="90"/>
      <c r="TME31" s="85"/>
      <c r="TMF31" s="85"/>
      <c r="TMG31" s="89"/>
      <c r="TMH31" s="85"/>
      <c r="TMI31" s="72"/>
      <c r="TMJ31" s="90"/>
      <c r="TMK31" s="85"/>
      <c r="TML31" s="72"/>
      <c r="TMM31" s="90"/>
      <c r="TMN31" s="85"/>
      <c r="TMO31" s="72"/>
      <c r="TMP31" s="72"/>
      <c r="TMQ31" s="82"/>
      <c r="TMR31" s="79"/>
      <c r="TMS31" s="90"/>
      <c r="TMT31" s="85"/>
      <c r="TMU31" s="85"/>
      <c r="TMV31" s="89"/>
      <c r="TMW31" s="85"/>
      <c r="TMX31" s="72"/>
      <c r="TMY31" s="90"/>
      <c r="TMZ31" s="85"/>
      <c r="TNA31" s="72"/>
      <c r="TNB31" s="90"/>
      <c r="TNC31" s="85"/>
      <c r="TND31" s="72"/>
      <c r="TNE31" s="72"/>
      <c r="TNF31" s="82"/>
      <c r="TNG31" s="79"/>
      <c r="TNH31" s="90"/>
      <c r="TNI31" s="85"/>
      <c r="TNJ31" s="85"/>
      <c r="TNK31" s="89"/>
      <c r="TNL31" s="85"/>
      <c r="TNM31" s="72"/>
      <c r="TNN31" s="90"/>
      <c r="TNO31" s="85"/>
      <c r="TNP31" s="72"/>
      <c r="TNQ31" s="90"/>
      <c r="TNR31" s="85"/>
      <c r="TNS31" s="72"/>
      <c r="TNT31" s="72"/>
      <c r="TNU31" s="82"/>
      <c r="TNV31" s="79"/>
      <c r="TNW31" s="90"/>
      <c r="TNX31" s="85"/>
      <c r="TNY31" s="85"/>
      <c r="TNZ31" s="89"/>
      <c r="TOA31" s="85"/>
      <c r="TOB31" s="72"/>
      <c r="TOC31" s="90"/>
      <c r="TOD31" s="85"/>
      <c r="TOE31" s="72"/>
      <c r="TOF31" s="90"/>
      <c r="TOG31" s="85"/>
      <c r="TOH31" s="72"/>
      <c r="TOI31" s="72"/>
      <c r="TOJ31" s="82"/>
      <c r="TOK31" s="79"/>
      <c r="TOL31" s="90"/>
      <c r="TOM31" s="85"/>
      <c r="TON31" s="85"/>
      <c r="TOO31" s="89"/>
      <c r="TOP31" s="85"/>
      <c r="TOQ31" s="72"/>
      <c r="TOR31" s="90"/>
      <c r="TOS31" s="85"/>
      <c r="TOT31" s="72"/>
      <c r="TOU31" s="90"/>
      <c r="TOV31" s="85"/>
      <c r="TOW31" s="72"/>
      <c r="TOX31" s="72"/>
      <c r="TOY31" s="82"/>
      <c r="TOZ31" s="79"/>
      <c r="TPA31" s="90"/>
      <c r="TPB31" s="85"/>
      <c r="TPC31" s="85"/>
      <c r="TPD31" s="89"/>
      <c r="TPE31" s="85"/>
      <c r="TPF31" s="72"/>
      <c r="TPG31" s="90"/>
      <c r="TPH31" s="85"/>
      <c r="TPI31" s="72"/>
      <c r="TPJ31" s="90"/>
      <c r="TPK31" s="85"/>
      <c r="TPL31" s="72"/>
      <c r="TPM31" s="72"/>
      <c r="TPN31" s="82"/>
      <c r="TPO31" s="79"/>
      <c r="TPP31" s="90"/>
      <c r="TPQ31" s="85"/>
      <c r="TPR31" s="85"/>
      <c r="TPS31" s="89"/>
      <c r="TPT31" s="85"/>
      <c r="TPU31" s="72"/>
      <c r="TPV31" s="90"/>
      <c r="TPW31" s="85"/>
      <c r="TPX31" s="72"/>
      <c r="TPY31" s="90"/>
      <c r="TPZ31" s="85"/>
      <c r="TQA31" s="72"/>
      <c r="TQB31" s="72"/>
      <c r="TQC31" s="82"/>
      <c r="TQD31" s="79"/>
      <c r="TQE31" s="90"/>
      <c r="TQF31" s="85"/>
      <c r="TQG31" s="85"/>
      <c r="TQH31" s="89"/>
      <c r="TQI31" s="85"/>
      <c r="TQJ31" s="72"/>
      <c r="TQK31" s="90"/>
      <c r="TQL31" s="85"/>
      <c r="TQM31" s="72"/>
      <c r="TQN31" s="90"/>
      <c r="TQO31" s="85"/>
      <c r="TQP31" s="72"/>
      <c r="TQQ31" s="72"/>
      <c r="TQR31" s="82"/>
      <c r="TQS31" s="79"/>
      <c r="TQT31" s="90"/>
      <c r="TQU31" s="85"/>
      <c r="TQV31" s="85"/>
      <c r="TQW31" s="89"/>
      <c r="TQX31" s="85"/>
      <c r="TQY31" s="72"/>
      <c r="TQZ31" s="90"/>
      <c r="TRA31" s="85"/>
      <c r="TRB31" s="72"/>
      <c r="TRC31" s="90"/>
      <c r="TRD31" s="85"/>
      <c r="TRE31" s="72"/>
      <c r="TRF31" s="72"/>
      <c r="TRG31" s="82"/>
      <c r="TRH31" s="79"/>
      <c r="TRI31" s="90"/>
      <c r="TRJ31" s="85"/>
      <c r="TRK31" s="85"/>
      <c r="TRL31" s="89"/>
      <c r="TRM31" s="85"/>
      <c r="TRN31" s="72"/>
      <c r="TRO31" s="90"/>
      <c r="TRP31" s="85"/>
      <c r="TRQ31" s="72"/>
      <c r="TRR31" s="90"/>
      <c r="TRS31" s="85"/>
      <c r="TRT31" s="72"/>
      <c r="TRU31" s="72"/>
      <c r="TRV31" s="82"/>
      <c r="TRW31" s="79"/>
      <c r="TRX31" s="90"/>
      <c r="TRY31" s="85"/>
      <c r="TRZ31" s="85"/>
      <c r="TSA31" s="89"/>
      <c r="TSB31" s="85"/>
      <c r="TSC31" s="72"/>
      <c r="TSD31" s="90"/>
      <c r="TSE31" s="85"/>
      <c r="TSF31" s="72"/>
      <c r="TSG31" s="90"/>
      <c r="TSH31" s="85"/>
      <c r="TSI31" s="72"/>
      <c r="TSJ31" s="72"/>
      <c r="TSK31" s="82"/>
      <c r="TSL31" s="79"/>
      <c r="TSM31" s="90"/>
      <c r="TSN31" s="85"/>
      <c r="TSO31" s="85"/>
      <c r="TSP31" s="89"/>
      <c r="TSQ31" s="85"/>
      <c r="TSR31" s="72"/>
      <c r="TSS31" s="90"/>
      <c r="TST31" s="85"/>
      <c r="TSU31" s="72"/>
      <c r="TSV31" s="90"/>
      <c r="TSW31" s="85"/>
      <c r="TSX31" s="72"/>
      <c r="TSY31" s="72"/>
      <c r="TSZ31" s="82"/>
      <c r="TTA31" s="79"/>
      <c r="TTB31" s="90"/>
      <c r="TTC31" s="85"/>
      <c r="TTD31" s="85"/>
      <c r="TTE31" s="89"/>
      <c r="TTF31" s="85"/>
      <c r="TTG31" s="72"/>
      <c r="TTH31" s="90"/>
      <c r="TTI31" s="85"/>
      <c r="TTJ31" s="72"/>
      <c r="TTK31" s="90"/>
      <c r="TTL31" s="85"/>
      <c r="TTM31" s="72"/>
      <c r="TTN31" s="72"/>
      <c r="TTO31" s="82"/>
      <c r="TTP31" s="79"/>
      <c r="TTQ31" s="90"/>
      <c r="TTR31" s="85"/>
      <c r="TTS31" s="85"/>
      <c r="TTT31" s="89"/>
      <c r="TTU31" s="85"/>
      <c r="TTV31" s="72"/>
      <c r="TTW31" s="90"/>
      <c r="TTX31" s="85"/>
      <c r="TTY31" s="72"/>
      <c r="TTZ31" s="90"/>
      <c r="TUA31" s="85"/>
      <c r="TUB31" s="72"/>
      <c r="TUC31" s="72"/>
      <c r="TUD31" s="82"/>
      <c r="TUE31" s="79"/>
      <c r="TUF31" s="90"/>
      <c r="TUG31" s="85"/>
      <c r="TUH31" s="85"/>
      <c r="TUI31" s="89"/>
      <c r="TUJ31" s="85"/>
      <c r="TUK31" s="72"/>
      <c r="TUL31" s="90"/>
      <c r="TUM31" s="85"/>
      <c r="TUN31" s="72"/>
      <c r="TUO31" s="90"/>
      <c r="TUP31" s="85"/>
      <c r="TUQ31" s="72"/>
      <c r="TUR31" s="72"/>
      <c r="TUS31" s="82"/>
      <c r="TUT31" s="79"/>
      <c r="TUU31" s="90"/>
      <c r="TUV31" s="85"/>
      <c r="TUW31" s="85"/>
      <c r="TUX31" s="89"/>
      <c r="TUY31" s="85"/>
      <c r="TUZ31" s="72"/>
      <c r="TVA31" s="90"/>
      <c r="TVB31" s="85"/>
      <c r="TVC31" s="72"/>
      <c r="TVD31" s="90"/>
      <c r="TVE31" s="85"/>
      <c r="TVF31" s="72"/>
      <c r="TVG31" s="72"/>
      <c r="TVH31" s="82"/>
      <c r="TVI31" s="79"/>
      <c r="TVJ31" s="90"/>
      <c r="TVK31" s="85"/>
      <c r="TVL31" s="85"/>
      <c r="TVM31" s="89"/>
      <c r="TVN31" s="85"/>
      <c r="TVO31" s="72"/>
      <c r="TVP31" s="90"/>
      <c r="TVQ31" s="85"/>
      <c r="TVR31" s="72"/>
      <c r="TVS31" s="90"/>
      <c r="TVT31" s="85"/>
      <c r="TVU31" s="72"/>
      <c r="TVV31" s="72"/>
      <c r="TVW31" s="82"/>
      <c r="TVX31" s="79"/>
      <c r="TVY31" s="90"/>
      <c r="TVZ31" s="85"/>
      <c r="TWA31" s="85"/>
      <c r="TWB31" s="89"/>
      <c r="TWC31" s="85"/>
      <c r="TWD31" s="72"/>
      <c r="TWE31" s="90"/>
      <c r="TWF31" s="85"/>
      <c r="TWG31" s="72"/>
      <c r="TWH31" s="90"/>
      <c r="TWI31" s="85"/>
      <c r="TWJ31" s="72"/>
      <c r="TWK31" s="72"/>
      <c r="TWL31" s="82"/>
      <c r="TWM31" s="79"/>
      <c r="TWN31" s="90"/>
      <c r="TWO31" s="85"/>
      <c r="TWP31" s="85"/>
      <c r="TWQ31" s="89"/>
      <c r="TWR31" s="85"/>
      <c r="TWS31" s="72"/>
      <c r="TWT31" s="90"/>
      <c r="TWU31" s="85"/>
      <c r="TWV31" s="72"/>
      <c r="TWW31" s="90"/>
      <c r="TWX31" s="85"/>
      <c r="TWY31" s="72"/>
      <c r="TWZ31" s="72"/>
      <c r="TXA31" s="82"/>
      <c r="TXB31" s="79"/>
      <c r="TXC31" s="90"/>
      <c r="TXD31" s="85"/>
      <c r="TXE31" s="85"/>
      <c r="TXF31" s="89"/>
      <c r="TXG31" s="85"/>
      <c r="TXH31" s="72"/>
      <c r="TXI31" s="90"/>
      <c r="TXJ31" s="85"/>
      <c r="TXK31" s="72"/>
      <c r="TXL31" s="90"/>
      <c r="TXM31" s="85"/>
      <c r="TXN31" s="72"/>
      <c r="TXO31" s="72"/>
      <c r="TXP31" s="82"/>
      <c r="TXQ31" s="79"/>
      <c r="TXR31" s="90"/>
      <c r="TXS31" s="85"/>
      <c r="TXT31" s="85"/>
      <c r="TXU31" s="89"/>
      <c r="TXV31" s="85"/>
      <c r="TXW31" s="72"/>
      <c r="TXX31" s="90"/>
      <c r="TXY31" s="85"/>
      <c r="TXZ31" s="72"/>
      <c r="TYA31" s="90"/>
      <c r="TYB31" s="85"/>
      <c r="TYC31" s="72"/>
      <c r="TYD31" s="72"/>
      <c r="TYE31" s="82"/>
      <c r="TYF31" s="79"/>
      <c r="TYG31" s="90"/>
      <c r="TYH31" s="85"/>
      <c r="TYI31" s="85"/>
      <c r="TYJ31" s="89"/>
      <c r="TYK31" s="85"/>
      <c r="TYL31" s="72"/>
      <c r="TYM31" s="90"/>
      <c r="TYN31" s="85"/>
      <c r="TYO31" s="72"/>
      <c r="TYP31" s="90"/>
      <c r="TYQ31" s="85"/>
      <c r="TYR31" s="72"/>
      <c r="TYS31" s="72"/>
      <c r="TYT31" s="82"/>
      <c r="TYU31" s="79"/>
      <c r="TYV31" s="90"/>
      <c r="TYW31" s="85"/>
      <c r="TYX31" s="85"/>
      <c r="TYY31" s="89"/>
      <c r="TYZ31" s="85"/>
      <c r="TZA31" s="72"/>
      <c r="TZB31" s="90"/>
      <c r="TZC31" s="85"/>
      <c r="TZD31" s="72"/>
      <c r="TZE31" s="90"/>
      <c r="TZF31" s="85"/>
      <c r="TZG31" s="72"/>
      <c r="TZH31" s="72"/>
      <c r="TZI31" s="82"/>
      <c r="TZJ31" s="79"/>
      <c r="TZK31" s="90"/>
      <c r="TZL31" s="85"/>
      <c r="TZM31" s="85"/>
      <c r="TZN31" s="89"/>
      <c r="TZO31" s="85"/>
      <c r="TZP31" s="72"/>
      <c r="TZQ31" s="90"/>
      <c r="TZR31" s="85"/>
      <c r="TZS31" s="72"/>
      <c r="TZT31" s="90"/>
      <c r="TZU31" s="85"/>
      <c r="TZV31" s="72"/>
      <c r="TZW31" s="72"/>
      <c r="TZX31" s="82"/>
      <c r="TZY31" s="79"/>
      <c r="TZZ31" s="90"/>
      <c r="UAA31" s="85"/>
      <c r="UAB31" s="85"/>
      <c r="UAC31" s="89"/>
      <c r="UAD31" s="85"/>
      <c r="UAE31" s="72"/>
      <c r="UAF31" s="90"/>
      <c r="UAG31" s="85"/>
      <c r="UAH31" s="72"/>
      <c r="UAI31" s="90"/>
      <c r="UAJ31" s="85"/>
      <c r="UAK31" s="72"/>
      <c r="UAL31" s="72"/>
      <c r="UAM31" s="82"/>
      <c r="UAN31" s="79"/>
      <c r="UAO31" s="90"/>
      <c r="UAP31" s="85"/>
      <c r="UAQ31" s="85"/>
      <c r="UAR31" s="89"/>
      <c r="UAS31" s="85"/>
      <c r="UAT31" s="72"/>
      <c r="UAU31" s="90"/>
      <c r="UAV31" s="85"/>
      <c r="UAW31" s="72"/>
      <c r="UAX31" s="90"/>
      <c r="UAY31" s="85"/>
      <c r="UAZ31" s="72"/>
      <c r="UBA31" s="72"/>
      <c r="UBB31" s="82"/>
      <c r="UBC31" s="79"/>
      <c r="UBD31" s="90"/>
      <c r="UBE31" s="85"/>
      <c r="UBF31" s="85"/>
      <c r="UBG31" s="89"/>
      <c r="UBH31" s="85"/>
      <c r="UBI31" s="72"/>
      <c r="UBJ31" s="90"/>
      <c r="UBK31" s="85"/>
      <c r="UBL31" s="72"/>
      <c r="UBM31" s="90"/>
      <c r="UBN31" s="85"/>
      <c r="UBO31" s="72"/>
      <c r="UBP31" s="72"/>
      <c r="UBQ31" s="82"/>
      <c r="UBR31" s="79"/>
      <c r="UBS31" s="90"/>
      <c r="UBT31" s="85"/>
      <c r="UBU31" s="85"/>
      <c r="UBV31" s="89"/>
      <c r="UBW31" s="85"/>
      <c r="UBX31" s="72"/>
      <c r="UBY31" s="90"/>
      <c r="UBZ31" s="85"/>
      <c r="UCA31" s="72"/>
      <c r="UCB31" s="90"/>
      <c r="UCC31" s="85"/>
      <c r="UCD31" s="72"/>
      <c r="UCE31" s="72"/>
      <c r="UCF31" s="82"/>
      <c r="UCG31" s="79"/>
      <c r="UCH31" s="90"/>
      <c r="UCI31" s="85"/>
      <c r="UCJ31" s="85"/>
      <c r="UCK31" s="89"/>
      <c r="UCL31" s="85"/>
      <c r="UCM31" s="72"/>
      <c r="UCN31" s="90"/>
      <c r="UCO31" s="85"/>
      <c r="UCP31" s="72"/>
      <c r="UCQ31" s="90"/>
      <c r="UCR31" s="85"/>
      <c r="UCS31" s="72"/>
      <c r="UCT31" s="72"/>
      <c r="UCU31" s="82"/>
      <c r="UCV31" s="79"/>
      <c r="UCW31" s="90"/>
      <c r="UCX31" s="85"/>
      <c r="UCY31" s="85"/>
      <c r="UCZ31" s="89"/>
      <c r="UDA31" s="85"/>
      <c r="UDB31" s="72"/>
      <c r="UDC31" s="90"/>
      <c r="UDD31" s="85"/>
      <c r="UDE31" s="72"/>
      <c r="UDF31" s="90"/>
      <c r="UDG31" s="85"/>
      <c r="UDH31" s="72"/>
      <c r="UDI31" s="72"/>
      <c r="UDJ31" s="82"/>
      <c r="UDK31" s="79"/>
      <c r="UDL31" s="90"/>
      <c r="UDM31" s="85"/>
      <c r="UDN31" s="85"/>
      <c r="UDO31" s="89"/>
      <c r="UDP31" s="85"/>
      <c r="UDQ31" s="72"/>
      <c r="UDR31" s="90"/>
      <c r="UDS31" s="85"/>
      <c r="UDT31" s="72"/>
      <c r="UDU31" s="90"/>
      <c r="UDV31" s="85"/>
      <c r="UDW31" s="72"/>
      <c r="UDX31" s="72"/>
      <c r="UDY31" s="82"/>
      <c r="UDZ31" s="79"/>
      <c r="UEA31" s="90"/>
      <c r="UEB31" s="85"/>
      <c r="UEC31" s="85"/>
      <c r="UED31" s="89"/>
      <c r="UEE31" s="85"/>
      <c r="UEF31" s="72"/>
      <c r="UEG31" s="90"/>
      <c r="UEH31" s="85"/>
      <c r="UEI31" s="72"/>
      <c r="UEJ31" s="90"/>
      <c r="UEK31" s="85"/>
      <c r="UEL31" s="72"/>
      <c r="UEM31" s="72"/>
      <c r="UEN31" s="82"/>
      <c r="UEO31" s="79"/>
      <c r="UEP31" s="90"/>
      <c r="UEQ31" s="85"/>
      <c r="UER31" s="85"/>
      <c r="UES31" s="89"/>
      <c r="UET31" s="85"/>
      <c r="UEU31" s="72"/>
      <c r="UEV31" s="90"/>
      <c r="UEW31" s="85"/>
      <c r="UEX31" s="72"/>
      <c r="UEY31" s="90"/>
      <c r="UEZ31" s="85"/>
      <c r="UFA31" s="72"/>
      <c r="UFB31" s="72"/>
      <c r="UFC31" s="82"/>
      <c r="UFD31" s="79"/>
      <c r="UFE31" s="90"/>
      <c r="UFF31" s="85"/>
      <c r="UFG31" s="85"/>
      <c r="UFH31" s="89"/>
      <c r="UFI31" s="85"/>
      <c r="UFJ31" s="72"/>
      <c r="UFK31" s="90"/>
      <c r="UFL31" s="85"/>
      <c r="UFM31" s="72"/>
      <c r="UFN31" s="90"/>
      <c r="UFO31" s="85"/>
      <c r="UFP31" s="72"/>
      <c r="UFQ31" s="72"/>
      <c r="UFR31" s="82"/>
      <c r="UFS31" s="79"/>
      <c r="UFT31" s="90"/>
      <c r="UFU31" s="85"/>
      <c r="UFV31" s="85"/>
      <c r="UFW31" s="89"/>
      <c r="UFX31" s="85"/>
      <c r="UFY31" s="72"/>
      <c r="UFZ31" s="90"/>
      <c r="UGA31" s="85"/>
      <c r="UGB31" s="72"/>
      <c r="UGC31" s="90"/>
      <c r="UGD31" s="85"/>
      <c r="UGE31" s="72"/>
      <c r="UGF31" s="72"/>
      <c r="UGG31" s="82"/>
      <c r="UGH31" s="79"/>
      <c r="UGI31" s="90"/>
      <c r="UGJ31" s="85"/>
      <c r="UGK31" s="85"/>
      <c r="UGL31" s="89"/>
      <c r="UGM31" s="85"/>
      <c r="UGN31" s="72"/>
      <c r="UGO31" s="90"/>
      <c r="UGP31" s="85"/>
      <c r="UGQ31" s="72"/>
      <c r="UGR31" s="90"/>
      <c r="UGS31" s="85"/>
      <c r="UGT31" s="72"/>
      <c r="UGU31" s="72"/>
      <c r="UGV31" s="82"/>
      <c r="UGW31" s="79"/>
      <c r="UGX31" s="90"/>
      <c r="UGY31" s="85"/>
      <c r="UGZ31" s="85"/>
      <c r="UHA31" s="89"/>
      <c r="UHB31" s="85"/>
      <c r="UHC31" s="72"/>
      <c r="UHD31" s="90"/>
      <c r="UHE31" s="85"/>
      <c r="UHF31" s="72"/>
      <c r="UHG31" s="90"/>
      <c r="UHH31" s="85"/>
      <c r="UHI31" s="72"/>
      <c r="UHJ31" s="72"/>
      <c r="UHK31" s="82"/>
      <c r="UHL31" s="79"/>
      <c r="UHM31" s="90"/>
      <c r="UHN31" s="85"/>
      <c r="UHO31" s="85"/>
      <c r="UHP31" s="89"/>
      <c r="UHQ31" s="85"/>
      <c r="UHR31" s="72"/>
      <c r="UHS31" s="90"/>
      <c r="UHT31" s="85"/>
      <c r="UHU31" s="72"/>
      <c r="UHV31" s="90"/>
      <c r="UHW31" s="85"/>
      <c r="UHX31" s="72"/>
      <c r="UHY31" s="72"/>
      <c r="UHZ31" s="82"/>
      <c r="UIA31" s="79"/>
      <c r="UIB31" s="90"/>
      <c r="UIC31" s="85"/>
      <c r="UID31" s="85"/>
      <c r="UIE31" s="89"/>
      <c r="UIF31" s="85"/>
      <c r="UIG31" s="72"/>
      <c r="UIH31" s="90"/>
      <c r="UII31" s="85"/>
      <c r="UIJ31" s="72"/>
      <c r="UIK31" s="90"/>
      <c r="UIL31" s="85"/>
      <c r="UIM31" s="72"/>
      <c r="UIN31" s="72"/>
      <c r="UIO31" s="82"/>
      <c r="UIP31" s="79"/>
      <c r="UIQ31" s="90"/>
      <c r="UIR31" s="85"/>
      <c r="UIS31" s="85"/>
      <c r="UIT31" s="89"/>
      <c r="UIU31" s="85"/>
      <c r="UIV31" s="72"/>
      <c r="UIW31" s="90"/>
      <c r="UIX31" s="85"/>
      <c r="UIY31" s="72"/>
      <c r="UIZ31" s="90"/>
      <c r="UJA31" s="85"/>
      <c r="UJB31" s="72"/>
      <c r="UJC31" s="72"/>
      <c r="UJD31" s="82"/>
      <c r="UJE31" s="79"/>
      <c r="UJF31" s="90"/>
      <c r="UJG31" s="85"/>
      <c r="UJH31" s="85"/>
      <c r="UJI31" s="89"/>
      <c r="UJJ31" s="85"/>
      <c r="UJK31" s="72"/>
      <c r="UJL31" s="90"/>
      <c r="UJM31" s="85"/>
      <c r="UJN31" s="72"/>
      <c r="UJO31" s="90"/>
      <c r="UJP31" s="85"/>
      <c r="UJQ31" s="72"/>
      <c r="UJR31" s="72"/>
      <c r="UJS31" s="82"/>
      <c r="UJT31" s="79"/>
      <c r="UJU31" s="90"/>
      <c r="UJV31" s="85"/>
      <c r="UJW31" s="85"/>
      <c r="UJX31" s="89"/>
      <c r="UJY31" s="85"/>
      <c r="UJZ31" s="72"/>
      <c r="UKA31" s="90"/>
      <c r="UKB31" s="85"/>
      <c r="UKC31" s="72"/>
      <c r="UKD31" s="90"/>
      <c r="UKE31" s="85"/>
      <c r="UKF31" s="72"/>
      <c r="UKG31" s="72"/>
      <c r="UKH31" s="82"/>
      <c r="UKI31" s="79"/>
      <c r="UKJ31" s="90"/>
      <c r="UKK31" s="85"/>
      <c r="UKL31" s="85"/>
      <c r="UKM31" s="89"/>
      <c r="UKN31" s="85"/>
      <c r="UKO31" s="72"/>
      <c r="UKP31" s="90"/>
      <c r="UKQ31" s="85"/>
      <c r="UKR31" s="72"/>
      <c r="UKS31" s="90"/>
      <c r="UKT31" s="85"/>
      <c r="UKU31" s="72"/>
      <c r="UKV31" s="72"/>
      <c r="UKW31" s="82"/>
      <c r="UKX31" s="79"/>
      <c r="UKY31" s="90"/>
      <c r="UKZ31" s="85"/>
      <c r="ULA31" s="85"/>
      <c r="ULB31" s="89"/>
      <c r="ULC31" s="85"/>
      <c r="ULD31" s="72"/>
      <c r="ULE31" s="90"/>
      <c r="ULF31" s="85"/>
      <c r="ULG31" s="72"/>
      <c r="ULH31" s="90"/>
      <c r="ULI31" s="85"/>
      <c r="ULJ31" s="72"/>
      <c r="ULK31" s="72"/>
      <c r="ULL31" s="82"/>
      <c r="ULM31" s="79"/>
      <c r="ULN31" s="90"/>
      <c r="ULO31" s="85"/>
      <c r="ULP31" s="85"/>
      <c r="ULQ31" s="89"/>
      <c r="ULR31" s="85"/>
      <c r="ULS31" s="72"/>
      <c r="ULT31" s="90"/>
      <c r="ULU31" s="85"/>
      <c r="ULV31" s="72"/>
      <c r="ULW31" s="90"/>
      <c r="ULX31" s="85"/>
      <c r="ULY31" s="72"/>
      <c r="ULZ31" s="72"/>
      <c r="UMA31" s="82"/>
      <c r="UMB31" s="79"/>
      <c r="UMC31" s="90"/>
      <c r="UMD31" s="85"/>
      <c r="UME31" s="85"/>
      <c r="UMF31" s="89"/>
      <c r="UMG31" s="85"/>
      <c r="UMH31" s="72"/>
      <c r="UMI31" s="90"/>
      <c r="UMJ31" s="85"/>
      <c r="UMK31" s="72"/>
      <c r="UML31" s="90"/>
      <c r="UMM31" s="85"/>
      <c r="UMN31" s="72"/>
      <c r="UMO31" s="72"/>
      <c r="UMP31" s="82"/>
      <c r="UMQ31" s="79"/>
      <c r="UMR31" s="90"/>
      <c r="UMS31" s="85"/>
      <c r="UMT31" s="85"/>
      <c r="UMU31" s="89"/>
      <c r="UMV31" s="85"/>
      <c r="UMW31" s="72"/>
      <c r="UMX31" s="90"/>
      <c r="UMY31" s="85"/>
      <c r="UMZ31" s="72"/>
      <c r="UNA31" s="90"/>
      <c r="UNB31" s="85"/>
      <c r="UNC31" s="72"/>
      <c r="UND31" s="72"/>
      <c r="UNE31" s="82"/>
      <c r="UNF31" s="79"/>
      <c r="UNG31" s="90"/>
      <c r="UNH31" s="85"/>
      <c r="UNI31" s="85"/>
      <c r="UNJ31" s="89"/>
      <c r="UNK31" s="85"/>
      <c r="UNL31" s="72"/>
      <c r="UNM31" s="90"/>
      <c r="UNN31" s="85"/>
      <c r="UNO31" s="72"/>
      <c r="UNP31" s="90"/>
      <c r="UNQ31" s="85"/>
      <c r="UNR31" s="72"/>
      <c r="UNS31" s="72"/>
      <c r="UNT31" s="82"/>
      <c r="UNU31" s="79"/>
      <c r="UNV31" s="90"/>
      <c r="UNW31" s="85"/>
      <c r="UNX31" s="85"/>
      <c r="UNY31" s="89"/>
      <c r="UNZ31" s="85"/>
      <c r="UOA31" s="72"/>
      <c r="UOB31" s="90"/>
      <c r="UOC31" s="85"/>
      <c r="UOD31" s="72"/>
      <c r="UOE31" s="90"/>
      <c r="UOF31" s="85"/>
      <c r="UOG31" s="72"/>
      <c r="UOH31" s="72"/>
      <c r="UOI31" s="82"/>
      <c r="UOJ31" s="79"/>
      <c r="UOK31" s="90"/>
      <c r="UOL31" s="85"/>
      <c r="UOM31" s="85"/>
      <c r="UON31" s="89"/>
      <c r="UOO31" s="85"/>
      <c r="UOP31" s="72"/>
      <c r="UOQ31" s="90"/>
      <c r="UOR31" s="85"/>
      <c r="UOS31" s="72"/>
      <c r="UOT31" s="90"/>
      <c r="UOU31" s="85"/>
      <c r="UOV31" s="72"/>
      <c r="UOW31" s="72"/>
      <c r="UOX31" s="82"/>
      <c r="UOY31" s="79"/>
      <c r="UOZ31" s="90"/>
      <c r="UPA31" s="85"/>
      <c r="UPB31" s="85"/>
      <c r="UPC31" s="89"/>
      <c r="UPD31" s="85"/>
      <c r="UPE31" s="72"/>
      <c r="UPF31" s="90"/>
      <c r="UPG31" s="85"/>
      <c r="UPH31" s="72"/>
      <c r="UPI31" s="90"/>
      <c r="UPJ31" s="85"/>
      <c r="UPK31" s="72"/>
      <c r="UPL31" s="72"/>
      <c r="UPM31" s="82"/>
      <c r="UPN31" s="79"/>
      <c r="UPO31" s="90"/>
      <c r="UPP31" s="85"/>
      <c r="UPQ31" s="85"/>
      <c r="UPR31" s="89"/>
      <c r="UPS31" s="85"/>
      <c r="UPT31" s="72"/>
      <c r="UPU31" s="90"/>
      <c r="UPV31" s="85"/>
      <c r="UPW31" s="72"/>
      <c r="UPX31" s="90"/>
      <c r="UPY31" s="85"/>
      <c r="UPZ31" s="72"/>
      <c r="UQA31" s="72"/>
      <c r="UQB31" s="82"/>
      <c r="UQC31" s="79"/>
      <c r="UQD31" s="90"/>
      <c r="UQE31" s="85"/>
      <c r="UQF31" s="85"/>
      <c r="UQG31" s="89"/>
      <c r="UQH31" s="85"/>
      <c r="UQI31" s="72"/>
      <c r="UQJ31" s="90"/>
      <c r="UQK31" s="85"/>
      <c r="UQL31" s="72"/>
      <c r="UQM31" s="90"/>
      <c r="UQN31" s="85"/>
      <c r="UQO31" s="72"/>
      <c r="UQP31" s="72"/>
      <c r="UQQ31" s="82"/>
      <c r="UQR31" s="79"/>
      <c r="UQS31" s="90"/>
      <c r="UQT31" s="85"/>
      <c r="UQU31" s="85"/>
      <c r="UQV31" s="89"/>
      <c r="UQW31" s="85"/>
      <c r="UQX31" s="72"/>
      <c r="UQY31" s="90"/>
      <c r="UQZ31" s="85"/>
      <c r="URA31" s="72"/>
      <c r="URB31" s="90"/>
      <c r="URC31" s="85"/>
      <c r="URD31" s="72"/>
      <c r="URE31" s="72"/>
      <c r="URF31" s="82"/>
      <c r="URG31" s="79"/>
      <c r="URH31" s="90"/>
      <c r="URI31" s="85"/>
      <c r="URJ31" s="85"/>
      <c r="URK31" s="89"/>
      <c r="URL31" s="85"/>
      <c r="URM31" s="72"/>
      <c r="URN31" s="90"/>
      <c r="URO31" s="85"/>
      <c r="URP31" s="72"/>
      <c r="URQ31" s="90"/>
      <c r="URR31" s="85"/>
      <c r="URS31" s="72"/>
      <c r="URT31" s="72"/>
      <c r="URU31" s="82"/>
      <c r="URV31" s="79"/>
      <c r="URW31" s="90"/>
      <c r="URX31" s="85"/>
      <c r="URY31" s="85"/>
      <c r="URZ31" s="89"/>
      <c r="USA31" s="85"/>
      <c r="USB31" s="72"/>
      <c r="USC31" s="90"/>
      <c r="USD31" s="85"/>
      <c r="USE31" s="72"/>
      <c r="USF31" s="90"/>
      <c r="USG31" s="85"/>
      <c r="USH31" s="72"/>
      <c r="USI31" s="72"/>
      <c r="USJ31" s="82"/>
      <c r="USK31" s="79"/>
      <c r="USL31" s="90"/>
      <c r="USM31" s="85"/>
      <c r="USN31" s="85"/>
      <c r="USO31" s="89"/>
      <c r="USP31" s="85"/>
      <c r="USQ31" s="72"/>
      <c r="USR31" s="90"/>
      <c r="USS31" s="85"/>
      <c r="UST31" s="72"/>
      <c r="USU31" s="90"/>
      <c r="USV31" s="85"/>
      <c r="USW31" s="72"/>
      <c r="USX31" s="72"/>
      <c r="USY31" s="82"/>
      <c r="USZ31" s="79"/>
      <c r="UTA31" s="90"/>
      <c r="UTB31" s="85"/>
      <c r="UTC31" s="85"/>
      <c r="UTD31" s="89"/>
      <c r="UTE31" s="85"/>
      <c r="UTF31" s="72"/>
      <c r="UTG31" s="90"/>
      <c r="UTH31" s="85"/>
      <c r="UTI31" s="72"/>
      <c r="UTJ31" s="90"/>
      <c r="UTK31" s="85"/>
      <c r="UTL31" s="72"/>
      <c r="UTM31" s="72"/>
      <c r="UTN31" s="82"/>
      <c r="UTO31" s="79"/>
      <c r="UTP31" s="90"/>
      <c r="UTQ31" s="85"/>
      <c r="UTR31" s="85"/>
      <c r="UTS31" s="89"/>
      <c r="UTT31" s="85"/>
      <c r="UTU31" s="72"/>
      <c r="UTV31" s="90"/>
      <c r="UTW31" s="85"/>
      <c r="UTX31" s="72"/>
      <c r="UTY31" s="90"/>
      <c r="UTZ31" s="85"/>
      <c r="UUA31" s="72"/>
      <c r="UUB31" s="72"/>
      <c r="UUC31" s="82"/>
      <c r="UUD31" s="79"/>
      <c r="UUE31" s="90"/>
      <c r="UUF31" s="85"/>
      <c r="UUG31" s="85"/>
      <c r="UUH31" s="89"/>
      <c r="UUI31" s="85"/>
      <c r="UUJ31" s="72"/>
      <c r="UUK31" s="90"/>
      <c r="UUL31" s="85"/>
      <c r="UUM31" s="72"/>
      <c r="UUN31" s="90"/>
      <c r="UUO31" s="85"/>
      <c r="UUP31" s="72"/>
      <c r="UUQ31" s="72"/>
      <c r="UUR31" s="82"/>
      <c r="UUS31" s="79"/>
      <c r="UUT31" s="90"/>
      <c r="UUU31" s="85"/>
      <c r="UUV31" s="85"/>
      <c r="UUW31" s="89"/>
      <c r="UUX31" s="85"/>
      <c r="UUY31" s="72"/>
      <c r="UUZ31" s="90"/>
      <c r="UVA31" s="85"/>
      <c r="UVB31" s="72"/>
      <c r="UVC31" s="90"/>
      <c r="UVD31" s="85"/>
      <c r="UVE31" s="72"/>
      <c r="UVF31" s="72"/>
      <c r="UVG31" s="82"/>
      <c r="UVH31" s="79"/>
      <c r="UVI31" s="90"/>
      <c r="UVJ31" s="85"/>
      <c r="UVK31" s="85"/>
      <c r="UVL31" s="89"/>
      <c r="UVM31" s="85"/>
      <c r="UVN31" s="72"/>
      <c r="UVO31" s="90"/>
      <c r="UVP31" s="85"/>
      <c r="UVQ31" s="72"/>
      <c r="UVR31" s="90"/>
      <c r="UVS31" s="85"/>
      <c r="UVT31" s="72"/>
      <c r="UVU31" s="72"/>
      <c r="UVV31" s="82"/>
      <c r="UVW31" s="79"/>
      <c r="UVX31" s="90"/>
      <c r="UVY31" s="85"/>
      <c r="UVZ31" s="85"/>
      <c r="UWA31" s="89"/>
      <c r="UWB31" s="85"/>
      <c r="UWC31" s="72"/>
      <c r="UWD31" s="90"/>
      <c r="UWE31" s="85"/>
      <c r="UWF31" s="72"/>
      <c r="UWG31" s="90"/>
      <c r="UWH31" s="85"/>
      <c r="UWI31" s="72"/>
      <c r="UWJ31" s="72"/>
      <c r="UWK31" s="82"/>
      <c r="UWL31" s="79"/>
      <c r="UWM31" s="90"/>
      <c r="UWN31" s="85"/>
      <c r="UWO31" s="85"/>
      <c r="UWP31" s="89"/>
      <c r="UWQ31" s="85"/>
      <c r="UWR31" s="72"/>
      <c r="UWS31" s="90"/>
      <c r="UWT31" s="85"/>
      <c r="UWU31" s="72"/>
      <c r="UWV31" s="90"/>
      <c r="UWW31" s="85"/>
      <c r="UWX31" s="72"/>
      <c r="UWY31" s="72"/>
      <c r="UWZ31" s="82"/>
      <c r="UXA31" s="79"/>
      <c r="UXB31" s="90"/>
      <c r="UXC31" s="85"/>
      <c r="UXD31" s="85"/>
      <c r="UXE31" s="89"/>
      <c r="UXF31" s="85"/>
      <c r="UXG31" s="72"/>
      <c r="UXH31" s="90"/>
      <c r="UXI31" s="85"/>
      <c r="UXJ31" s="72"/>
      <c r="UXK31" s="90"/>
      <c r="UXL31" s="85"/>
      <c r="UXM31" s="72"/>
      <c r="UXN31" s="72"/>
      <c r="UXO31" s="82"/>
      <c r="UXP31" s="79"/>
      <c r="UXQ31" s="90"/>
      <c r="UXR31" s="85"/>
      <c r="UXS31" s="85"/>
      <c r="UXT31" s="89"/>
      <c r="UXU31" s="85"/>
      <c r="UXV31" s="72"/>
      <c r="UXW31" s="90"/>
      <c r="UXX31" s="85"/>
      <c r="UXY31" s="72"/>
      <c r="UXZ31" s="90"/>
      <c r="UYA31" s="85"/>
      <c r="UYB31" s="72"/>
      <c r="UYC31" s="72"/>
      <c r="UYD31" s="82"/>
      <c r="UYE31" s="79"/>
      <c r="UYF31" s="90"/>
      <c r="UYG31" s="85"/>
      <c r="UYH31" s="85"/>
      <c r="UYI31" s="89"/>
      <c r="UYJ31" s="85"/>
      <c r="UYK31" s="72"/>
      <c r="UYL31" s="90"/>
      <c r="UYM31" s="85"/>
      <c r="UYN31" s="72"/>
      <c r="UYO31" s="90"/>
      <c r="UYP31" s="85"/>
      <c r="UYQ31" s="72"/>
      <c r="UYR31" s="72"/>
      <c r="UYS31" s="82"/>
      <c r="UYT31" s="79"/>
      <c r="UYU31" s="90"/>
      <c r="UYV31" s="85"/>
      <c r="UYW31" s="85"/>
      <c r="UYX31" s="89"/>
      <c r="UYY31" s="85"/>
      <c r="UYZ31" s="72"/>
      <c r="UZA31" s="90"/>
      <c r="UZB31" s="85"/>
      <c r="UZC31" s="72"/>
      <c r="UZD31" s="90"/>
      <c r="UZE31" s="85"/>
      <c r="UZF31" s="72"/>
      <c r="UZG31" s="72"/>
      <c r="UZH31" s="82"/>
      <c r="UZI31" s="79"/>
      <c r="UZJ31" s="90"/>
      <c r="UZK31" s="85"/>
      <c r="UZL31" s="85"/>
      <c r="UZM31" s="89"/>
      <c r="UZN31" s="85"/>
      <c r="UZO31" s="72"/>
      <c r="UZP31" s="90"/>
      <c r="UZQ31" s="85"/>
      <c r="UZR31" s="72"/>
      <c r="UZS31" s="90"/>
      <c r="UZT31" s="85"/>
      <c r="UZU31" s="72"/>
      <c r="UZV31" s="72"/>
      <c r="UZW31" s="82"/>
      <c r="UZX31" s="79"/>
      <c r="UZY31" s="90"/>
      <c r="UZZ31" s="85"/>
      <c r="VAA31" s="85"/>
      <c r="VAB31" s="89"/>
      <c r="VAC31" s="85"/>
      <c r="VAD31" s="72"/>
      <c r="VAE31" s="90"/>
      <c r="VAF31" s="85"/>
      <c r="VAG31" s="72"/>
      <c r="VAH31" s="90"/>
      <c r="VAI31" s="85"/>
      <c r="VAJ31" s="72"/>
      <c r="VAK31" s="72"/>
      <c r="VAL31" s="82"/>
      <c r="VAM31" s="79"/>
      <c r="VAN31" s="90"/>
      <c r="VAO31" s="85"/>
      <c r="VAP31" s="85"/>
      <c r="VAQ31" s="89"/>
      <c r="VAR31" s="85"/>
      <c r="VAS31" s="72"/>
      <c r="VAT31" s="90"/>
      <c r="VAU31" s="85"/>
      <c r="VAV31" s="72"/>
      <c r="VAW31" s="90"/>
      <c r="VAX31" s="85"/>
      <c r="VAY31" s="72"/>
      <c r="VAZ31" s="72"/>
      <c r="VBA31" s="82"/>
      <c r="VBB31" s="79"/>
      <c r="VBC31" s="90"/>
      <c r="VBD31" s="85"/>
      <c r="VBE31" s="85"/>
      <c r="VBF31" s="89"/>
      <c r="VBG31" s="85"/>
      <c r="VBH31" s="72"/>
      <c r="VBI31" s="90"/>
      <c r="VBJ31" s="85"/>
      <c r="VBK31" s="72"/>
      <c r="VBL31" s="90"/>
      <c r="VBM31" s="85"/>
      <c r="VBN31" s="72"/>
      <c r="VBO31" s="72"/>
      <c r="VBP31" s="82"/>
      <c r="VBQ31" s="79"/>
      <c r="VBR31" s="90"/>
      <c r="VBS31" s="85"/>
      <c r="VBT31" s="85"/>
      <c r="VBU31" s="89"/>
      <c r="VBV31" s="85"/>
      <c r="VBW31" s="72"/>
      <c r="VBX31" s="90"/>
      <c r="VBY31" s="85"/>
      <c r="VBZ31" s="72"/>
      <c r="VCA31" s="90"/>
      <c r="VCB31" s="85"/>
      <c r="VCC31" s="72"/>
      <c r="VCD31" s="72"/>
      <c r="VCE31" s="82"/>
      <c r="VCF31" s="79"/>
      <c r="VCG31" s="90"/>
      <c r="VCH31" s="85"/>
      <c r="VCI31" s="85"/>
      <c r="VCJ31" s="89"/>
      <c r="VCK31" s="85"/>
      <c r="VCL31" s="72"/>
      <c r="VCM31" s="90"/>
      <c r="VCN31" s="85"/>
      <c r="VCO31" s="72"/>
      <c r="VCP31" s="90"/>
      <c r="VCQ31" s="85"/>
      <c r="VCR31" s="72"/>
      <c r="VCS31" s="72"/>
      <c r="VCT31" s="82"/>
      <c r="VCU31" s="79"/>
      <c r="VCV31" s="90"/>
      <c r="VCW31" s="85"/>
      <c r="VCX31" s="85"/>
      <c r="VCY31" s="89"/>
      <c r="VCZ31" s="85"/>
      <c r="VDA31" s="72"/>
      <c r="VDB31" s="90"/>
      <c r="VDC31" s="85"/>
      <c r="VDD31" s="72"/>
      <c r="VDE31" s="90"/>
      <c r="VDF31" s="85"/>
      <c r="VDG31" s="72"/>
      <c r="VDH31" s="72"/>
      <c r="VDI31" s="82"/>
      <c r="VDJ31" s="79"/>
      <c r="VDK31" s="90"/>
      <c r="VDL31" s="85"/>
      <c r="VDM31" s="85"/>
      <c r="VDN31" s="89"/>
      <c r="VDO31" s="85"/>
      <c r="VDP31" s="72"/>
      <c r="VDQ31" s="90"/>
      <c r="VDR31" s="85"/>
      <c r="VDS31" s="72"/>
      <c r="VDT31" s="90"/>
      <c r="VDU31" s="85"/>
      <c r="VDV31" s="72"/>
      <c r="VDW31" s="72"/>
      <c r="VDX31" s="82"/>
      <c r="VDY31" s="79"/>
      <c r="VDZ31" s="90"/>
      <c r="VEA31" s="85"/>
      <c r="VEB31" s="85"/>
      <c r="VEC31" s="89"/>
      <c r="VED31" s="85"/>
      <c r="VEE31" s="72"/>
      <c r="VEF31" s="90"/>
      <c r="VEG31" s="85"/>
      <c r="VEH31" s="72"/>
      <c r="VEI31" s="90"/>
      <c r="VEJ31" s="85"/>
      <c r="VEK31" s="72"/>
      <c r="VEL31" s="72"/>
      <c r="VEM31" s="82"/>
      <c r="VEN31" s="79"/>
      <c r="VEO31" s="90"/>
      <c r="VEP31" s="85"/>
      <c r="VEQ31" s="85"/>
      <c r="VER31" s="89"/>
      <c r="VES31" s="85"/>
      <c r="VET31" s="72"/>
      <c r="VEU31" s="90"/>
      <c r="VEV31" s="85"/>
      <c r="VEW31" s="72"/>
      <c r="VEX31" s="90"/>
      <c r="VEY31" s="85"/>
      <c r="VEZ31" s="72"/>
      <c r="VFA31" s="72"/>
      <c r="VFB31" s="82"/>
      <c r="VFC31" s="79"/>
      <c r="VFD31" s="90"/>
      <c r="VFE31" s="85"/>
      <c r="VFF31" s="85"/>
      <c r="VFG31" s="89"/>
      <c r="VFH31" s="85"/>
      <c r="VFI31" s="72"/>
      <c r="VFJ31" s="90"/>
      <c r="VFK31" s="85"/>
      <c r="VFL31" s="72"/>
      <c r="VFM31" s="90"/>
      <c r="VFN31" s="85"/>
      <c r="VFO31" s="72"/>
      <c r="VFP31" s="72"/>
      <c r="VFQ31" s="82"/>
      <c r="VFR31" s="79"/>
      <c r="VFS31" s="90"/>
      <c r="VFT31" s="85"/>
      <c r="VFU31" s="85"/>
      <c r="VFV31" s="89"/>
      <c r="VFW31" s="85"/>
      <c r="VFX31" s="72"/>
      <c r="VFY31" s="90"/>
      <c r="VFZ31" s="85"/>
      <c r="VGA31" s="72"/>
      <c r="VGB31" s="90"/>
      <c r="VGC31" s="85"/>
      <c r="VGD31" s="72"/>
      <c r="VGE31" s="72"/>
      <c r="VGF31" s="82"/>
      <c r="VGG31" s="79"/>
      <c r="VGH31" s="90"/>
      <c r="VGI31" s="85"/>
      <c r="VGJ31" s="85"/>
      <c r="VGK31" s="89"/>
      <c r="VGL31" s="85"/>
      <c r="VGM31" s="72"/>
      <c r="VGN31" s="90"/>
      <c r="VGO31" s="85"/>
      <c r="VGP31" s="72"/>
      <c r="VGQ31" s="90"/>
      <c r="VGR31" s="85"/>
      <c r="VGS31" s="72"/>
      <c r="VGT31" s="72"/>
      <c r="VGU31" s="82"/>
      <c r="VGV31" s="79"/>
      <c r="VGW31" s="90"/>
      <c r="VGX31" s="85"/>
      <c r="VGY31" s="85"/>
      <c r="VGZ31" s="89"/>
      <c r="VHA31" s="85"/>
      <c r="VHB31" s="72"/>
      <c r="VHC31" s="90"/>
      <c r="VHD31" s="85"/>
      <c r="VHE31" s="72"/>
      <c r="VHF31" s="90"/>
      <c r="VHG31" s="85"/>
      <c r="VHH31" s="72"/>
      <c r="VHI31" s="72"/>
      <c r="VHJ31" s="82"/>
      <c r="VHK31" s="79"/>
      <c r="VHL31" s="90"/>
      <c r="VHM31" s="85"/>
      <c r="VHN31" s="85"/>
      <c r="VHO31" s="89"/>
      <c r="VHP31" s="85"/>
      <c r="VHQ31" s="72"/>
      <c r="VHR31" s="90"/>
      <c r="VHS31" s="85"/>
      <c r="VHT31" s="72"/>
      <c r="VHU31" s="90"/>
      <c r="VHV31" s="85"/>
      <c r="VHW31" s="72"/>
      <c r="VHX31" s="72"/>
      <c r="VHY31" s="82"/>
      <c r="VHZ31" s="79"/>
      <c r="VIA31" s="90"/>
      <c r="VIB31" s="85"/>
      <c r="VIC31" s="85"/>
      <c r="VID31" s="89"/>
      <c r="VIE31" s="85"/>
      <c r="VIF31" s="72"/>
      <c r="VIG31" s="90"/>
      <c r="VIH31" s="85"/>
      <c r="VII31" s="72"/>
      <c r="VIJ31" s="90"/>
      <c r="VIK31" s="85"/>
      <c r="VIL31" s="72"/>
      <c r="VIM31" s="72"/>
      <c r="VIN31" s="82"/>
      <c r="VIO31" s="79"/>
      <c r="VIP31" s="90"/>
      <c r="VIQ31" s="85"/>
      <c r="VIR31" s="85"/>
      <c r="VIS31" s="89"/>
      <c r="VIT31" s="85"/>
      <c r="VIU31" s="72"/>
      <c r="VIV31" s="90"/>
      <c r="VIW31" s="85"/>
      <c r="VIX31" s="72"/>
      <c r="VIY31" s="90"/>
      <c r="VIZ31" s="85"/>
      <c r="VJA31" s="72"/>
      <c r="VJB31" s="72"/>
      <c r="VJC31" s="82"/>
      <c r="VJD31" s="79"/>
      <c r="VJE31" s="90"/>
      <c r="VJF31" s="85"/>
      <c r="VJG31" s="85"/>
      <c r="VJH31" s="89"/>
      <c r="VJI31" s="85"/>
      <c r="VJJ31" s="72"/>
      <c r="VJK31" s="90"/>
      <c r="VJL31" s="85"/>
      <c r="VJM31" s="72"/>
      <c r="VJN31" s="90"/>
      <c r="VJO31" s="85"/>
      <c r="VJP31" s="72"/>
      <c r="VJQ31" s="72"/>
      <c r="VJR31" s="82"/>
      <c r="VJS31" s="79"/>
      <c r="VJT31" s="90"/>
      <c r="VJU31" s="85"/>
      <c r="VJV31" s="85"/>
      <c r="VJW31" s="89"/>
      <c r="VJX31" s="85"/>
      <c r="VJY31" s="72"/>
      <c r="VJZ31" s="90"/>
      <c r="VKA31" s="85"/>
      <c r="VKB31" s="72"/>
      <c r="VKC31" s="90"/>
      <c r="VKD31" s="85"/>
      <c r="VKE31" s="72"/>
      <c r="VKF31" s="72"/>
      <c r="VKG31" s="82"/>
      <c r="VKH31" s="79"/>
      <c r="VKI31" s="90"/>
      <c r="VKJ31" s="85"/>
      <c r="VKK31" s="85"/>
      <c r="VKL31" s="89"/>
      <c r="VKM31" s="85"/>
      <c r="VKN31" s="72"/>
      <c r="VKO31" s="90"/>
      <c r="VKP31" s="85"/>
      <c r="VKQ31" s="72"/>
      <c r="VKR31" s="90"/>
      <c r="VKS31" s="85"/>
      <c r="VKT31" s="72"/>
      <c r="VKU31" s="72"/>
      <c r="VKV31" s="82"/>
      <c r="VKW31" s="79"/>
      <c r="VKX31" s="90"/>
      <c r="VKY31" s="85"/>
      <c r="VKZ31" s="85"/>
      <c r="VLA31" s="89"/>
      <c r="VLB31" s="85"/>
      <c r="VLC31" s="72"/>
      <c r="VLD31" s="90"/>
      <c r="VLE31" s="85"/>
      <c r="VLF31" s="72"/>
      <c r="VLG31" s="90"/>
      <c r="VLH31" s="85"/>
      <c r="VLI31" s="72"/>
      <c r="VLJ31" s="72"/>
      <c r="VLK31" s="82"/>
      <c r="VLL31" s="79"/>
      <c r="VLM31" s="90"/>
      <c r="VLN31" s="85"/>
      <c r="VLO31" s="85"/>
      <c r="VLP31" s="89"/>
      <c r="VLQ31" s="85"/>
      <c r="VLR31" s="72"/>
      <c r="VLS31" s="90"/>
      <c r="VLT31" s="85"/>
      <c r="VLU31" s="72"/>
      <c r="VLV31" s="90"/>
      <c r="VLW31" s="85"/>
      <c r="VLX31" s="72"/>
      <c r="VLY31" s="72"/>
      <c r="VLZ31" s="82"/>
      <c r="VMA31" s="79"/>
      <c r="VMB31" s="90"/>
      <c r="VMC31" s="85"/>
      <c r="VMD31" s="85"/>
      <c r="VME31" s="89"/>
      <c r="VMF31" s="85"/>
      <c r="VMG31" s="72"/>
      <c r="VMH31" s="90"/>
      <c r="VMI31" s="85"/>
      <c r="VMJ31" s="72"/>
      <c r="VMK31" s="90"/>
      <c r="VML31" s="85"/>
      <c r="VMM31" s="72"/>
      <c r="VMN31" s="72"/>
      <c r="VMO31" s="82"/>
      <c r="VMP31" s="79"/>
      <c r="VMQ31" s="90"/>
      <c r="VMR31" s="85"/>
      <c r="VMS31" s="85"/>
      <c r="VMT31" s="89"/>
      <c r="VMU31" s="85"/>
      <c r="VMV31" s="72"/>
      <c r="VMW31" s="90"/>
      <c r="VMX31" s="85"/>
      <c r="VMY31" s="72"/>
      <c r="VMZ31" s="90"/>
      <c r="VNA31" s="85"/>
      <c r="VNB31" s="72"/>
      <c r="VNC31" s="72"/>
      <c r="VND31" s="82"/>
      <c r="VNE31" s="79"/>
      <c r="VNF31" s="90"/>
      <c r="VNG31" s="85"/>
      <c r="VNH31" s="85"/>
      <c r="VNI31" s="89"/>
      <c r="VNJ31" s="85"/>
      <c r="VNK31" s="72"/>
      <c r="VNL31" s="90"/>
      <c r="VNM31" s="85"/>
      <c r="VNN31" s="72"/>
      <c r="VNO31" s="90"/>
      <c r="VNP31" s="85"/>
      <c r="VNQ31" s="72"/>
      <c r="VNR31" s="72"/>
      <c r="VNS31" s="82"/>
      <c r="VNT31" s="79"/>
      <c r="VNU31" s="90"/>
      <c r="VNV31" s="85"/>
      <c r="VNW31" s="85"/>
      <c r="VNX31" s="89"/>
      <c r="VNY31" s="85"/>
      <c r="VNZ31" s="72"/>
      <c r="VOA31" s="90"/>
      <c r="VOB31" s="85"/>
      <c r="VOC31" s="72"/>
      <c r="VOD31" s="90"/>
      <c r="VOE31" s="85"/>
      <c r="VOF31" s="72"/>
      <c r="VOG31" s="72"/>
      <c r="VOH31" s="82"/>
      <c r="VOI31" s="79"/>
      <c r="VOJ31" s="90"/>
      <c r="VOK31" s="85"/>
      <c r="VOL31" s="85"/>
      <c r="VOM31" s="89"/>
      <c r="VON31" s="85"/>
      <c r="VOO31" s="72"/>
      <c r="VOP31" s="90"/>
      <c r="VOQ31" s="85"/>
      <c r="VOR31" s="72"/>
      <c r="VOS31" s="90"/>
      <c r="VOT31" s="85"/>
      <c r="VOU31" s="72"/>
      <c r="VOV31" s="72"/>
      <c r="VOW31" s="82"/>
      <c r="VOX31" s="79"/>
      <c r="VOY31" s="90"/>
      <c r="VOZ31" s="85"/>
      <c r="VPA31" s="85"/>
      <c r="VPB31" s="89"/>
      <c r="VPC31" s="85"/>
      <c r="VPD31" s="72"/>
      <c r="VPE31" s="90"/>
      <c r="VPF31" s="85"/>
      <c r="VPG31" s="72"/>
      <c r="VPH31" s="90"/>
      <c r="VPI31" s="85"/>
      <c r="VPJ31" s="72"/>
      <c r="VPK31" s="72"/>
      <c r="VPL31" s="82"/>
      <c r="VPM31" s="79"/>
      <c r="VPN31" s="90"/>
      <c r="VPO31" s="85"/>
      <c r="VPP31" s="85"/>
      <c r="VPQ31" s="89"/>
      <c r="VPR31" s="85"/>
      <c r="VPS31" s="72"/>
      <c r="VPT31" s="90"/>
      <c r="VPU31" s="85"/>
      <c r="VPV31" s="72"/>
      <c r="VPW31" s="90"/>
      <c r="VPX31" s="85"/>
      <c r="VPY31" s="72"/>
      <c r="VPZ31" s="72"/>
      <c r="VQA31" s="82"/>
      <c r="VQB31" s="79"/>
      <c r="VQC31" s="90"/>
      <c r="VQD31" s="85"/>
      <c r="VQE31" s="85"/>
      <c r="VQF31" s="89"/>
      <c r="VQG31" s="85"/>
      <c r="VQH31" s="72"/>
      <c r="VQI31" s="90"/>
      <c r="VQJ31" s="85"/>
      <c r="VQK31" s="72"/>
      <c r="VQL31" s="90"/>
      <c r="VQM31" s="85"/>
      <c r="VQN31" s="72"/>
      <c r="VQO31" s="72"/>
      <c r="VQP31" s="82"/>
      <c r="VQQ31" s="79"/>
      <c r="VQR31" s="90"/>
      <c r="VQS31" s="85"/>
      <c r="VQT31" s="85"/>
      <c r="VQU31" s="89"/>
      <c r="VQV31" s="85"/>
      <c r="VQW31" s="72"/>
      <c r="VQX31" s="90"/>
      <c r="VQY31" s="85"/>
      <c r="VQZ31" s="72"/>
      <c r="VRA31" s="90"/>
      <c r="VRB31" s="85"/>
      <c r="VRC31" s="72"/>
      <c r="VRD31" s="72"/>
      <c r="VRE31" s="82"/>
      <c r="VRF31" s="79"/>
      <c r="VRG31" s="90"/>
      <c r="VRH31" s="85"/>
      <c r="VRI31" s="85"/>
      <c r="VRJ31" s="89"/>
      <c r="VRK31" s="85"/>
      <c r="VRL31" s="72"/>
      <c r="VRM31" s="90"/>
      <c r="VRN31" s="85"/>
      <c r="VRO31" s="72"/>
      <c r="VRP31" s="90"/>
      <c r="VRQ31" s="85"/>
      <c r="VRR31" s="72"/>
      <c r="VRS31" s="72"/>
      <c r="VRT31" s="82"/>
      <c r="VRU31" s="79"/>
      <c r="VRV31" s="90"/>
      <c r="VRW31" s="85"/>
      <c r="VRX31" s="85"/>
      <c r="VRY31" s="89"/>
      <c r="VRZ31" s="85"/>
      <c r="VSA31" s="72"/>
      <c r="VSB31" s="90"/>
      <c r="VSC31" s="85"/>
      <c r="VSD31" s="72"/>
      <c r="VSE31" s="90"/>
      <c r="VSF31" s="85"/>
      <c r="VSG31" s="72"/>
      <c r="VSH31" s="72"/>
      <c r="VSI31" s="82"/>
      <c r="VSJ31" s="79"/>
      <c r="VSK31" s="90"/>
      <c r="VSL31" s="85"/>
      <c r="VSM31" s="85"/>
      <c r="VSN31" s="89"/>
      <c r="VSO31" s="85"/>
      <c r="VSP31" s="72"/>
      <c r="VSQ31" s="90"/>
      <c r="VSR31" s="85"/>
      <c r="VSS31" s="72"/>
      <c r="VST31" s="90"/>
      <c r="VSU31" s="85"/>
      <c r="VSV31" s="72"/>
      <c r="VSW31" s="72"/>
      <c r="VSX31" s="82"/>
      <c r="VSY31" s="79"/>
      <c r="VSZ31" s="90"/>
      <c r="VTA31" s="85"/>
      <c r="VTB31" s="85"/>
      <c r="VTC31" s="89"/>
      <c r="VTD31" s="85"/>
      <c r="VTE31" s="72"/>
      <c r="VTF31" s="90"/>
      <c r="VTG31" s="85"/>
      <c r="VTH31" s="72"/>
      <c r="VTI31" s="90"/>
      <c r="VTJ31" s="85"/>
      <c r="VTK31" s="72"/>
      <c r="VTL31" s="72"/>
      <c r="VTM31" s="82"/>
      <c r="VTN31" s="79"/>
      <c r="VTO31" s="90"/>
      <c r="VTP31" s="85"/>
      <c r="VTQ31" s="85"/>
      <c r="VTR31" s="89"/>
      <c r="VTS31" s="85"/>
      <c r="VTT31" s="72"/>
      <c r="VTU31" s="90"/>
      <c r="VTV31" s="85"/>
      <c r="VTW31" s="72"/>
      <c r="VTX31" s="90"/>
      <c r="VTY31" s="85"/>
      <c r="VTZ31" s="72"/>
      <c r="VUA31" s="72"/>
      <c r="VUB31" s="82"/>
      <c r="VUC31" s="79"/>
      <c r="VUD31" s="90"/>
      <c r="VUE31" s="85"/>
      <c r="VUF31" s="85"/>
      <c r="VUG31" s="89"/>
      <c r="VUH31" s="85"/>
      <c r="VUI31" s="72"/>
      <c r="VUJ31" s="90"/>
      <c r="VUK31" s="85"/>
      <c r="VUL31" s="72"/>
      <c r="VUM31" s="90"/>
      <c r="VUN31" s="85"/>
      <c r="VUO31" s="72"/>
      <c r="VUP31" s="72"/>
      <c r="VUQ31" s="82"/>
      <c r="VUR31" s="79"/>
      <c r="VUS31" s="90"/>
      <c r="VUT31" s="85"/>
      <c r="VUU31" s="85"/>
      <c r="VUV31" s="89"/>
      <c r="VUW31" s="85"/>
      <c r="VUX31" s="72"/>
      <c r="VUY31" s="90"/>
      <c r="VUZ31" s="85"/>
      <c r="VVA31" s="72"/>
      <c r="VVB31" s="90"/>
      <c r="VVC31" s="85"/>
      <c r="VVD31" s="72"/>
      <c r="VVE31" s="72"/>
      <c r="VVF31" s="82"/>
      <c r="VVG31" s="79"/>
      <c r="VVH31" s="90"/>
      <c r="VVI31" s="85"/>
      <c r="VVJ31" s="85"/>
      <c r="VVK31" s="89"/>
      <c r="VVL31" s="85"/>
      <c r="VVM31" s="72"/>
      <c r="VVN31" s="90"/>
      <c r="VVO31" s="85"/>
      <c r="VVP31" s="72"/>
      <c r="VVQ31" s="90"/>
      <c r="VVR31" s="85"/>
      <c r="VVS31" s="72"/>
      <c r="VVT31" s="72"/>
      <c r="VVU31" s="82"/>
      <c r="VVV31" s="79"/>
      <c r="VVW31" s="90"/>
      <c r="VVX31" s="85"/>
      <c r="VVY31" s="85"/>
      <c r="VVZ31" s="89"/>
      <c r="VWA31" s="85"/>
      <c r="VWB31" s="72"/>
      <c r="VWC31" s="90"/>
      <c r="VWD31" s="85"/>
      <c r="VWE31" s="72"/>
      <c r="VWF31" s="90"/>
      <c r="VWG31" s="85"/>
      <c r="VWH31" s="72"/>
      <c r="VWI31" s="72"/>
      <c r="VWJ31" s="82"/>
      <c r="VWK31" s="79"/>
      <c r="VWL31" s="90"/>
      <c r="VWM31" s="85"/>
      <c r="VWN31" s="85"/>
      <c r="VWO31" s="89"/>
      <c r="VWP31" s="85"/>
      <c r="VWQ31" s="72"/>
      <c r="VWR31" s="90"/>
      <c r="VWS31" s="85"/>
      <c r="VWT31" s="72"/>
      <c r="VWU31" s="90"/>
      <c r="VWV31" s="85"/>
      <c r="VWW31" s="72"/>
      <c r="VWX31" s="72"/>
      <c r="VWY31" s="82"/>
      <c r="VWZ31" s="79"/>
      <c r="VXA31" s="90"/>
      <c r="VXB31" s="85"/>
      <c r="VXC31" s="85"/>
      <c r="VXD31" s="89"/>
      <c r="VXE31" s="85"/>
      <c r="VXF31" s="72"/>
      <c r="VXG31" s="90"/>
      <c r="VXH31" s="85"/>
      <c r="VXI31" s="72"/>
      <c r="VXJ31" s="90"/>
      <c r="VXK31" s="85"/>
      <c r="VXL31" s="72"/>
      <c r="VXM31" s="72"/>
      <c r="VXN31" s="82"/>
      <c r="VXO31" s="79"/>
      <c r="VXP31" s="90"/>
      <c r="VXQ31" s="85"/>
      <c r="VXR31" s="85"/>
      <c r="VXS31" s="89"/>
      <c r="VXT31" s="85"/>
      <c r="VXU31" s="72"/>
      <c r="VXV31" s="90"/>
      <c r="VXW31" s="85"/>
      <c r="VXX31" s="72"/>
      <c r="VXY31" s="90"/>
      <c r="VXZ31" s="85"/>
      <c r="VYA31" s="72"/>
      <c r="VYB31" s="72"/>
      <c r="VYC31" s="82"/>
      <c r="VYD31" s="79"/>
      <c r="VYE31" s="90"/>
      <c r="VYF31" s="85"/>
      <c r="VYG31" s="85"/>
      <c r="VYH31" s="89"/>
      <c r="VYI31" s="85"/>
      <c r="VYJ31" s="72"/>
      <c r="VYK31" s="90"/>
      <c r="VYL31" s="85"/>
      <c r="VYM31" s="72"/>
      <c r="VYN31" s="90"/>
      <c r="VYO31" s="85"/>
      <c r="VYP31" s="72"/>
      <c r="VYQ31" s="72"/>
      <c r="VYR31" s="82"/>
      <c r="VYS31" s="79"/>
      <c r="VYT31" s="90"/>
      <c r="VYU31" s="85"/>
      <c r="VYV31" s="85"/>
      <c r="VYW31" s="89"/>
      <c r="VYX31" s="85"/>
      <c r="VYY31" s="72"/>
      <c r="VYZ31" s="90"/>
      <c r="VZA31" s="85"/>
      <c r="VZB31" s="72"/>
      <c r="VZC31" s="90"/>
      <c r="VZD31" s="85"/>
      <c r="VZE31" s="72"/>
      <c r="VZF31" s="72"/>
      <c r="VZG31" s="82"/>
      <c r="VZH31" s="79"/>
      <c r="VZI31" s="90"/>
      <c r="VZJ31" s="85"/>
      <c r="VZK31" s="85"/>
      <c r="VZL31" s="89"/>
      <c r="VZM31" s="85"/>
      <c r="VZN31" s="72"/>
      <c r="VZO31" s="90"/>
      <c r="VZP31" s="85"/>
      <c r="VZQ31" s="72"/>
      <c r="VZR31" s="90"/>
      <c r="VZS31" s="85"/>
      <c r="VZT31" s="72"/>
      <c r="VZU31" s="72"/>
      <c r="VZV31" s="82"/>
      <c r="VZW31" s="79"/>
      <c r="VZX31" s="90"/>
      <c r="VZY31" s="85"/>
      <c r="VZZ31" s="85"/>
      <c r="WAA31" s="89"/>
      <c r="WAB31" s="85"/>
      <c r="WAC31" s="72"/>
      <c r="WAD31" s="90"/>
      <c r="WAE31" s="85"/>
      <c r="WAF31" s="72"/>
      <c r="WAG31" s="90"/>
      <c r="WAH31" s="85"/>
      <c r="WAI31" s="72"/>
      <c r="WAJ31" s="72"/>
      <c r="WAK31" s="82"/>
      <c r="WAL31" s="79"/>
      <c r="WAM31" s="90"/>
      <c r="WAN31" s="85"/>
      <c r="WAO31" s="85"/>
      <c r="WAP31" s="89"/>
      <c r="WAQ31" s="85"/>
      <c r="WAR31" s="72"/>
      <c r="WAS31" s="90"/>
      <c r="WAT31" s="85"/>
      <c r="WAU31" s="72"/>
      <c r="WAV31" s="90"/>
      <c r="WAW31" s="85"/>
      <c r="WAX31" s="72"/>
      <c r="WAY31" s="72"/>
      <c r="WAZ31" s="82"/>
      <c r="WBA31" s="79"/>
      <c r="WBB31" s="90"/>
      <c r="WBC31" s="85"/>
      <c r="WBD31" s="85"/>
      <c r="WBE31" s="89"/>
      <c r="WBF31" s="85"/>
      <c r="WBG31" s="72"/>
      <c r="WBH31" s="90"/>
      <c r="WBI31" s="85"/>
      <c r="WBJ31" s="72"/>
      <c r="WBK31" s="90"/>
      <c r="WBL31" s="85"/>
      <c r="WBM31" s="72"/>
      <c r="WBN31" s="72"/>
      <c r="WBO31" s="82"/>
      <c r="WBP31" s="79"/>
      <c r="WBQ31" s="90"/>
      <c r="WBR31" s="85"/>
      <c r="WBS31" s="85"/>
      <c r="WBT31" s="89"/>
      <c r="WBU31" s="85"/>
      <c r="WBV31" s="72"/>
      <c r="WBW31" s="90"/>
      <c r="WBX31" s="85"/>
      <c r="WBY31" s="72"/>
      <c r="WBZ31" s="90"/>
      <c r="WCA31" s="85"/>
      <c r="WCB31" s="72"/>
      <c r="WCC31" s="72"/>
      <c r="WCD31" s="82"/>
      <c r="WCE31" s="79"/>
      <c r="WCF31" s="90"/>
      <c r="WCG31" s="85"/>
      <c r="WCH31" s="85"/>
      <c r="WCI31" s="89"/>
      <c r="WCJ31" s="85"/>
      <c r="WCK31" s="72"/>
      <c r="WCL31" s="90"/>
      <c r="WCM31" s="85"/>
      <c r="WCN31" s="72"/>
      <c r="WCO31" s="90"/>
      <c r="WCP31" s="85"/>
      <c r="WCQ31" s="72"/>
      <c r="WCR31" s="72"/>
      <c r="WCS31" s="82"/>
      <c r="WCT31" s="79"/>
      <c r="WCU31" s="90"/>
      <c r="WCV31" s="85"/>
      <c r="WCW31" s="85"/>
      <c r="WCX31" s="89"/>
      <c r="WCY31" s="85"/>
      <c r="WCZ31" s="72"/>
      <c r="WDA31" s="90"/>
      <c r="WDB31" s="85"/>
      <c r="WDC31" s="72"/>
      <c r="WDD31" s="90"/>
      <c r="WDE31" s="85"/>
      <c r="WDF31" s="72"/>
      <c r="WDG31" s="72"/>
      <c r="WDH31" s="82"/>
      <c r="WDI31" s="79"/>
      <c r="WDJ31" s="90"/>
      <c r="WDK31" s="85"/>
      <c r="WDL31" s="85"/>
      <c r="WDM31" s="89"/>
      <c r="WDN31" s="85"/>
      <c r="WDO31" s="72"/>
      <c r="WDP31" s="90"/>
      <c r="WDQ31" s="85"/>
      <c r="WDR31" s="72"/>
      <c r="WDS31" s="90"/>
      <c r="WDT31" s="85"/>
      <c r="WDU31" s="72"/>
      <c r="WDV31" s="72"/>
      <c r="WDW31" s="82"/>
      <c r="WDX31" s="79"/>
      <c r="WDY31" s="90"/>
      <c r="WDZ31" s="85"/>
      <c r="WEA31" s="85"/>
      <c r="WEB31" s="89"/>
      <c r="WEC31" s="85"/>
      <c r="WED31" s="72"/>
      <c r="WEE31" s="90"/>
      <c r="WEF31" s="85"/>
      <c r="WEG31" s="72"/>
      <c r="WEH31" s="90"/>
      <c r="WEI31" s="85"/>
      <c r="WEJ31" s="72"/>
      <c r="WEK31" s="72"/>
      <c r="WEL31" s="82"/>
      <c r="WEM31" s="79"/>
      <c r="WEN31" s="90"/>
      <c r="WEO31" s="85"/>
      <c r="WEP31" s="85"/>
      <c r="WEQ31" s="89"/>
      <c r="WER31" s="85"/>
      <c r="WES31" s="72"/>
      <c r="WET31" s="90"/>
      <c r="WEU31" s="85"/>
      <c r="WEV31" s="72"/>
      <c r="WEW31" s="90"/>
      <c r="WEX31" s="85"/>
      <c r="WEY31" s="72"/>
      <c r="WEZ31" s="72"/>
      <c r="WFA31" s="82"/>
      <c r="WFB31" s="79"/>
      <c r="WFC31" s="90"/>
      <c r="WFD31" s="85"/>
      <c r="WFE31" s="85"/>
      <c r="WFF31" s="89"/>
      <c r="WFG31" s="85"/>
      <c r="WFH31" s="72"/>
      <c r="WFI31" s="90"/>
      <c r="WFJ31" s="85"/>
      <c r="WFK31" s="72"/>
      <c r="WFL31" s="90"/>
      <c r="WFM31" s="85"/>
      <c r="WFN31" s="72"/>
      <c r="WFO31" s="72"/>
      <c r="WFP31" s="82"/>
      <c r="WFQ31" s="79"/>
      <c r="WFR31" s="90"/>
      <c r="WFS31" s="85"/>
      <c r="WFT31" s="85"/>
      <c r="WFU31" s="89"/>
      <c r="WFV31" s="85"/>
      <c r="WFW31" s="72"/>
      <c r="WFX31" s="90"/>
      <c r="WFY31" s="85"/>
      <c r="WFZ31" s="72"/>
      <c r="WGA31" s="90"/>
      <c r="WGB31" s="85"/>
      <c r="WGC31" s="72"/>
      <c r="WGD31" s="72"/>
      <c r="WGE31" s="82"/>
      <c r="WGF31" s="79"/>
      <c r="WGG31" s="90"/>
      <c r="WGH31" s="85"/>
      <c r="WGI31" s="85"/>
      <c r="WGJ31" s="89"/>
      <c r="WGK31" s="85"/>
      <c r="WGL31" s="72"/>
      <c r="WGM31" s="90"/>
      <c r="WGN31" s="85"/>
      <c r="WGO31" s="72"/>
      <c r="WGP31" s="90"/>
      <c r="WGQ31" s="85"/>
      <c r="WGR31" s="72"/>
      <c r="WGS31" s="72"/>
      <c r="WGT31" s="82"/>
      <c r="WGU31" s="79"/>
      <c r="WGV31" s="90"/>
      <c r="WGW31" s="85"/>
      <c r="WGX31" s="85"/>
      <c r="WGY31" s="89"/>
      <c r="WGZ31" s="85"/>
      <c r="WHA31" s="72"/>
      <c r="WHB31" s="90"/>
      <c r="WHC31" s="85"/>
      <c r="WHD31" s="72"/>
      <c r="WHE31" s="90"/>
      <c r="WHF31" s="85"/>
      <c r="WHG31" s="72"/>
      <c r="WHH31" s="72"/>
      <c r="WHI31" s="82"/>
      <c r="WHJ31" s="79"/>
      <c r="WHK31" s="90"/>
      <c r="WHL31" s="85"/>
      <c r="WHM31" s="85"/>
      <c r="WHN31" s="89"/>
      <c r="WHO31" s="85"/>
      <c r="WHP31" s="72"/>
      <c r="WHQ31" s="90"/>
      <c r="WHR31" s="85"/>
      <c r="WHS31" s="72"/>
      <c r="WHT31" s="90"/>
      <c r="WHU31" s="85"/>
      <c r="WHV31" s="72"/>
      <c r="WHW31" s="72"/>
      <c r="WHX31" s="82"/>
      <c r="WHY31" s="79"/>
      <c r="WHZ31" s="90"/>
      <c r="WIA31" s="85"/>
      <c r="WIB31" s="85"/>
      <c r="WIC31" s="89"/>
      <c r="WID31" s="85"/>
      <c r="WIE31" s="72"/>
      <c r="WIF31" s="90"/>
      <c r="WIG31" s="85"/>
      <c r="WIH31" s="72"/>
      <c r="WII31" s="90"/>
      <c r="WIJ31" s="85"/>
      <c r="WIK31" s="72"/>
      <c r="WIL31" s="72"/>
      <c r="WIM31" s="82"/>
      <c r="WIN31" s="79"/>
      <c r="WIO31" s="90"/>
      <c r="WIP31" s="85"/>
      <c r="WIQ31" s="85"/>
      <c r="WIR31" s="89"/>
      <c r="WIS31" s="85"/>
      <c r="WIT31" s="72"/>
      <c r="WIU31" s="90"/>
      <c r="WIV31" s="85"/>
      <c r="WIW31" s="72"/>
      <c r="WIX31" s="90"/>
      <c r="WIY31" s="85"/>
      <c r="WIZ31" s="72"/>
      <c r="WJA31" s="72"/>
      <c r="WJB31" s="82"/>
      <c r="WJC31" s="79"/>
      <c r="WJD31" s="90"/>
      <c r="WJE31" s="85"/>
      <c r="WJF31" s="85"/>
      <c r="WJG31" s="89"/>
      <c r="WJH31" s="85"/>
      <c r="WJI31" s="72"/>
      <c r="WJJ31" s="90"/>
      <c r="WJK31" s="85"/>
      <c r="WJL31" s="72"/>
      <c r="WJM31" s="90"/>
      <c r="WJN31" s="85"/>
      <c r="WJO31" s="72"/>
      <c r="WJP31" s="72"/>
      <c r="WJQ31" s="82"/>
      <c r="WJR31" s="79"/>
      <c r="WJS31" s="90"/>
      <c r="WJT31" s="85"/>
      <c r="WJU31" s="85"/>
      <c r="WJV31" s="89"/>
      <c r="WJW31" s="85"/>
      <c r="WJX31" s="72"/>
      <c r="WJY31" s="90"/>
      <c r="WJZ31" s="85"/>
      <c r="WKA31" s="72"/>
      <c r="WKB31" s="90"/>
      <c r="WKC31" s="85"/>
      <c r="WKD31" s="72"/>
      <c r="WKE31" s="72"/>
      <c r="WKF31" s="82"/>
      <c r="WKG31" s="79"/>
      <c r="WKH31" s="90"/>
      <c r="WKI31" s="85"/>
      <c r="WKJ31" s="85"/>
      <c r="WKK31" s="89"/>
      <c r="WKL31" s="85"/>
      <c r="WKM31" s="72"/>
      <c r="WKN31" s="90"/>
      <c r="WKO31" s="85"/>
      <c r="WKP31" s="72"/>
      <c r="WKQ31" s="90"/>
      <c r="WKR31" s="85"/>
      <c r="WKS31" s="72"/>
      <c r="WKT31" s="72"/>
      <c r="WKU31" s="82"/>
      <c r="WKV31" s="79"/>
      <c r="WKW31" s="90"/>
      <c r="WKX31" s="85"/>
      <c r="WKY31" s="85"/>
      <c r="WKZ31" s="89"/>
      <c r="WLA31" s="85"/>
      <c r="WLB31" s="72"/>
      <c r="WLC31" s="90"/>
      <c r="WLD31" s="85"/>
      <c r="WLE31" s="72"/>
      <c r="WLF31" s="90"/>
      <c r="WLG31" s="85"/>
      <c r="WLH31" s="72"/>
      <c r="WLI31" s="72"/>
      <c r="WLJ31" s="82"/>
      <c r="WLK31" s="79"/>
      <c r="WLL31" s="90"/>
      <c r="WLM31" s="85"/>
      <c r="WLN31" s="85"/>
      <c r="WLO31" s="89"/>
      <c r="WLP31" s="85"/>
      <c r="WLQ31" s="72"/>
      <c r="WLR31" s="90"/>
      <c r="WLS31" s="85"/>
      <c r="WLT31" s="72"/>
      <c r="WLU31" s="90"/>
      <c r="WLV31" s="85"/>
      <c r="WLW31" s="72"/>
      <c r="WLX31" s="72"/>
      <c r="WLY31" s="82"/>
      <c r="WLZ31" s="79"/>
      <c r="WMA31" s="90"/>
      <c r="WMB31" s="85"/>
      <c r="WMC31" s="85"/>
      <c r="WMD31" s="89"/>
      <c r="WME31" s="85"/>
      <c r="WMF31" s="72"/>
      <c r="WMG31" s="90"/>
      <c r="WMH31" s="85"/>
      <c r="WMI31" s="72"/>
      <c r="WMJ31" s="90"/>
      <c r="WMK31" s="85"/>
      <c r="WML31" s="72"/>
      <c r="WMM31" s="72"/>
      <c r="WMN31" s="82"/>
      <c r="WMO31" s="79"/>
      <c r="WMP31" s="90"/>
      <c r="WMQ31" s="85"/>
      <c r="WMR31" s="85"/>
      <c r="WMS31" s="89"/>
      <c r="WMT31" s="85"/>
      <c r="WMU31" s="72"/>
      <c r="WMV31" s="90"/>
      <c r="WMW31" s="85"/>
      <c r="WMX31" s="72"/>
      <c r="WMY31" s="90"/>
      <c r="WMZ31" s="85"/>
      <c r="WNA31" s="72"/>
      <c r="WNB31" s="72"/>
      <c r="WNC31" s="82"/>
      <c r="WND31" s="79"/>
      <c r="WNE31" s="90"/>
      <c r="WNF31" s="85"/>
      <c r="WNG31" s="85"/>
      <c r="WNH31" s="89"/>
      <c r="WNI31" s="85"/>
      <c r="WNJ31" s="72"/>
      <c r="WNK31" s="90"/>
      <c r="WNL31" s="85"/>
      <c r="WNM31" s="72"/>
      <c r="WNN31" s="90"/>
      <c r="WNO31" s="85"/>
      <c r="WNP31" s="72"/>
      <c r="WNQ31" s="72"/>
      <c r="WNR31" s="82"/>
      <c r="WNS31" s="79"/>
      <c r="WNT31" s="90"/>
      <c r="WNU31" s="85"/>
      <c r="WNV31" s="85"/>
      <c r="WNW31" s="89"/>
      <c r="WNX31" s="85"/>
      <c r="WNY31" s="72"/>
      <c r="WNZ31" s="90"/>
      <c r="WOA31" s="85"/>
      <c r="WOB31" s="72"/>
      <c r="WOC31" s="90"/>
      <c r="WOD31" s="85"/>
      <c r="WOE31" s="72"/>
      <c r="WOF31" s="72"/>
      <c r="WOG31" s="82"/>
      <c r="WOH31" s="79"/>
      <c r="WOI31" s="90"/>
      <c r="WOJ31" s="85"/>
      <c r="WOK31" s="85"/>
      <c r="WOL31" s="89"/>
      <c r="WOM31" s="85"/>
      <c r="WON31" s="72"/>
      <c r="WOO31" s="90"/>
      <c r="WOP31" s="85"/>
      <c r="WOQ31" s="72"/>
      <c r="WOR31" s="90"/>
      <c r="WOS31" s="85"/>
      <c r="WOT31" s="72"/>
      <c r="WOU31" s="72"/>
      <c r="WOV31" s="82"/>
      <c r="WOW31" s="79"/>
      <c r="WOX31" s="90"/>
      <c r="WOY31" s="85"/>
      <c r="WOZ31" s="85"/>
      <c r="WPA31" s="89"/>
      <c r="WPB31" s="85"/>
      <c r="WPC31" s="72"/>
      <c r="WPD31" s="90"/>
      <c r="WPE31" s="85"/>
      <c r="WPF31" s="72"/>
      <c r="WPG31" s="90"/>
      <c r="WPH31" s="85"/>
      <c r="WPI31" s="72"/>
      <c r="WPJ31" s="72"/>
      <c r="WPK31" s="82"/>
      <c r="WPL31" s="79"/>
      <c r="WPM31" s="90"/>
      <c r="WPN31" s="85"/>
      <c r="WPO31" s="85"/>
      <c r="WPP31" s="89"/>
      <c r="WPQ31" s="85"/>
      <c r="WPR31" s="72"/>
      <c r="WPS31" s="90"/>
      <c r="WPT31" s="85"/>
      <c r="WPU31" s="72"/>
      <c r="WPV31" s="90"/>
      <c r="WPW31" s="85"/>
      <c r="WPX31" s="72"/>
      <c r="WPY31" s="72"/>
      <c r="WPZ31" s="82"/>
      <c r="WQA31" s="79"/>
      <c r="WQB31" s="90"/>
      <c r="WQC31" s="85"/>
      <c r="WQD31" s="85"/>
      <c r="WQE31" s="89"/>
      <c r="WQF31" s="85"/>
      <c r="WQG31" s="72"/>
      <c r="WQH31" s="90"/>
      <c r="WQI31" s="85"/>
      <c r="WQJ31" s="72"/>
      <c r="WQK31" s="90"/>
      <c r="WQL31" s="85"/>
      <c r="WQM31" s="72"/>
      <c r="WQN31" s="72"/>
      <c r="WQO31" s="82"/>
      <c r="WQP31" s="79"/>
      <c r="WQQ31" s="90"/>
      <c r="WQR31" s="85"/>
      <c r="WQS31" s="85"/>
      <c r="WQT31" s="89"/>
      <c r="WQU31" s="85"/>
      <c r="WQV31" s="72"/>
      <c r="WQW31" s="90"/>
      <c r="WQX31" s="85"/>
      <c r="WQY31" s="72"/>
      <c r="WQZ31" s="90"/>
      <c r="WRA31" s="85"/>
      <c r="WRB31" s="72"/>
      <c r="WRC31" s="72"/>
      <c r="WRD31" s="82"/>
      <c r="WRE31" s="79"/>
      <c r="WRF31" s="90"/>
      <c r="WRG31" s="85"/>
      <c r="WRH31" s="85"/>
      <c r="WRI31" s="89"/>
      <c r="WRJ31" s="85"/>
      <c r="WRK31" s="72"/>
      <c r="WRL31" s="90"/>
      <c r="WRM31" s="85"/>
      <c r="WRN31" s="72"/>
      <c r="WRO31" s="90"/>
      <c r="WRP31" s="85"/>
      <c r="WRQ31" s="72"/>
      <c r="WRR31" s="72"/>
      <c r="WRS31" s="82"/>
      <c r="WRT31" s="79"/>
      <c r="WRU31" s="90"/>
      <c r="WRV31" s="85"/>
      <c r="WRW31" s="85"/>
      <c r="WRX31" s="89"/>
      <c r="WRY31" s="85"/>
      <c r="WRZ31" s="72"/>
      <c r="WSA31" s="90"/>
      <c r="WSB31" s="85"/>
      <c r="WSC31" s="72"/>
      <c r="WSD31" s="90"/>
      <c r="WSE31" s="85"/>
      <c r="WSF31" s="72"/>
      <c r="WSG31" s="72"/>
      <c r="WSH31" s="82"/>
      <c r="WSI31" s="79"/>
      <c r="WSJ31" s="90"/>
      <c r="WSK31" s="85"/>
      <c r="WSL31" s="85"/>
      <c r="WSM31" s="89"/>
      <c r="WSN31" s="85"/>
      <c r="WSO31" s="72"/>
      <c r="WSP31" s="90"/>
      <c r="WSQ31" s="85"/>
      <c r="WSR31" s="72"/>
      <c r="WSS31" s="90"/>
      <c r="WST31" s="85"/>
      <c r="WSU31" s="72"/>
      <c r="WSV31" s="72"/>
      <c r="WSW31" s="82"/>
      <c r="WSX31" s="79"/>
      <c r="WSY31" s="90"/>
      <c r="WSZ31" s="85"/>
      <c r="WTA31" s="85"/>
      <c r="WTB31" s="89"/>
      <c r="WTC31" s="85"/>
      <c r="WTD31" s="72"/>
      <c r="WTE31" s="90"/>
      <c r="WTF31" s="85"/>
      <c r="WTG31" s="72"/>
      <c r="WTH31" s="90"/>
      <c r="WTI31" s="85"/>
      <c r="WTJ31" s="72"/>
      <c r="WTK31" s="72"/>
      <c r="WTL31" s="82"/>
      <c r="WTM31" s="79"/>
      <c r="WTN31" s="90"/>
      <c r="WTO31" s="85"/>
      <c r="WTP31" s="85"/>
      <c r="WTQ31" s="89"/>
      <c r="WTR31" s="85"/>
      <c r="WTS31" s="72"/>
      <c r="WTT31" s="90"/>
      <c r="WTU31" s="85"/>
      <c r="WTV31" s="72"/>
      <c r="WTW31" s="90"/>
      <c r="WTX31" s="85"/>
      <c r="WTY31" s="72"/>
      <c r="WTZ31" s="72"/>
      <c r="WUA31" s="82"/>
      <c r="WUB31" s="79"/>
      <c r="WUC31" s="90"/>
      <c r="WUD31" s="85"/>
      <c r="WUE31" s="85"/>
      <c r="WUF31" s="89"/>
      <c r="WUG31" s="85"/>
      <c r="WUH31" s="72"/>
      <c r="WUI31" s="90"/>
      <c r="WUJ31" s="85"/>
      <c r="WUK31" s="72"/>
      <c r="WUL31" s="90"/>
      <c r="WUM31" s="85"/>
      <c r="WUN31" s="72"/>
      <c r="WUO31" s="72"/>
      <c r="WUP31" s="82"/>
      <c r="WUQ31" s="79"/>
      <c r="WUR31" s="90"/>
      <c r="WUS31" s="85"/>
      <c r="WUT31" s="85"/>
      <c r="WUU31" s="89"/>
      <c r="WUV31" s="85"/>
      <c r="WUW31" s="72"/>
      <c r="WUX31" s="90"/>
      <c r="WUY31" s="85"/>
      <c r="WUZ31" s="72"/>
      <c r="WVA31" s="90"/>
      <c r="WVB31" s="85"/>
      <c r="WVC31" s="72"/>
      <c r="WVD31" s="72"/>
      <c r="WVE31" s="82"/>
      <c r="WVF31" s="79"/>
      <c r="WVG31" s="90"/>
      <c r="WVH31" s="85"/>
      <c r="WVI31" s="85"/>
      <c r="WVJ31" s="89"/>
      <c r="WVK31" s="85"/>
      <c r="WVL31" s="72"/>
      <c r="WVM31" s="90"/>
      <c r="WVN31" s="85"/>
      <c r="WVO31" s="72"/>
      <c r="WVP31" s="90"/>
      <c r="WVQ31" s="85"/>
      <c r="WVR31" s="72"/>
      <c r="WVS31" s="72"/>
      <c r="WVT31" s="82"/>
      <c r="WVU31" s="79"/>
      <c r="WVV31" s="90"/>
      <c r="WVW31" s="85"/>
      <c r="WVX31" s="85"/>
      <c r="WVY31" s="89"/>
      <c r="WVZ31" s="85"/>
      <c r="WWA31" s="72"/>
      <c r="WWB31" s="90"/>
      <c r="WWC31" s="85"/>
      <c r="WWD31" s="72"/>
      <c r="WWE31" s="90"/>
      <c r="WWF31" s="85"/>
      <c r="WWG31" s="72"/>
      <c r="WWH31" s="72"/>
      <c r="WWI31" s="82"/>
      <c r="WWJ31" s="79"/>
      <c r="WWK31" s="90"/>
      <c r="WWL31" s="85"/>
      <c r="WWM31" s="85"/>
      <c r="WWN31" s="89"/>
      <c r="WWO31" s="85"/>
      <c r="WWP31" s="72"/>
      <c r="WWQ31" s="90"/>
      <c r="WWR31" s="85"/>
      <c r="WWS31" s="72"/>
      <c r="WWT31" s="90"/>
      <c r="WWU31" s="85"/>
      <c r="WWV31" s="72"/>
      <c r="WWW31" s="72"/>
      <c r="WWX31" s="82"/>
      <c r="WWY31" s="79"/>
      <c r="WWZ31" s="90"/>
      <c r="WXA31" s="85"/>
      <c r="WXB31" s="85"/>
      <c r="WXC31" s="89"/>
      <c r="WXD31" s="85"/>
      <c r="WXE31" s="72"/>
      <c r="WXF31" s="90"/>
      <c r="WXG31" s="85"/>
      <c r="WXH31" s="72"/>
      <c r="WXI31" s="90"/>
      <c r="WXJ31" s="85"/>
      <c r="WXK31" s="72"/>
      <c r="WXL31" s="72"/>
      <c r="WXM31" s="82"/>
      <c r="WXN31" s="79"/>
      <c r="WXO31" s="90"/>
      <c r="WXP31" s="85"/>
      <c r="WXQ31" s="85"/>
      <c r="WXR31" s="89"/>
      <c r="WXS31" s="85"/>
      <c r="WXT31" s="72"/>
      <c r="WXU31" s="90"/>
      <c r="WXV31" s="85"/>
      <c r="WXW31" s="72"/>
      <c r="WXX31" s="90"/>
      <c r="WXY31" s="85"/>
      <c r="WXZ31" s="72"/>
      <c r="WYA31" s="72"/>
      <c r="WYB31" s="82"/>
      <c r="WYC31" s="79"/>
      <c r="WYD31" s="90"/>
      <c r="WYE31" s="85"/>
      <c r="WYF31" s="85"/>
      <c r="WYG31" s="89"/>
      <c r="WYH31" s="85"/>
      <c r="WYI31" s="72"/>
      <c r="WYJ31" s="90"/>
      <c r="WYK31" s="85"/>
      <c r="WYL31" s="72"/>
      <c r="WYM31" s="90"/>
      <c r="WYN31" s="85"/>
      <c r="WYO31" s="72"/>
      <c r="WYP31" s="72"/>
      <c r="WYQ31" s="82"/>
      <c r="WYR31" s="79"/>
      <c r="WYS31" s="90"/>
      <c r="WYT31" s="85"/>
      <c r="WYU31" s="85"/>
      <c r="WYV31" s="89"/>
      <c r="WYW31" s="85"/>
      <c r="WYX31" s="72"/>
      <c r="WYY31" s="90"/>
      <c r="WYZ31" s="85"/>
      <c r="WZA31" s="72"/>
      <c r="WZB31" s="90"/>
      <c r="WZC31" s="85"/>
      <c r="WZD31" s="72"/>
      <c r="WZE31" s="72"/>
      <c r="WZF31" s="82"/>
      <c r="WZG31" s="79"/>
      <c r="WZH31" s="90"/>
      <c r="WZI31" s="85"/>
      <c r="WZJ31" s="85"/>
      <c r="WZK31" s="89"/>
      <c r="WZL31" s="85"/>
      <c r="WZM31" s="72"/>
      <c r="WZN31" s="90"/>
      <c r="WZO31" s="85"/>
      <c r="WZP31" s="72"/>
      <c r="WZQ31" s="90"/>
      <c r="WZR31" s="85"/>
      <c r="WZS31" s="72"/>
      <c r="WZT31" s="72"/>
      <c r="WZU31" s="82"/>
      <c r="WZV31" s="79"/>
      <c r="WZW31" s="90"/>
      <c r="WZX31" s="85"/>
      <c r="WZY31" s="85"/>
      <c r="WZZ31" s="89"/>
      <c r="XAA31" s="85"/>
      <c r="XAB31" s="72"/>
      <c r="XAC31" s="90"/>
      <c r="XAD31" s="85"/>
      <c r="XAE31" s="72"/>
      <c r="XAF31" s="90"/>
      <c r="XAG31" s="85"/>
      <c r="XAH31" s="72"/>
      <c r="XAI31" s="72"/>
      <c r="XAJ31" s="82"/>
      <c r="XAK31" s="79"/>
      <c r="XAL31" s="90"/>
      <c r="XAM31" s="85"/>
      <c r="XAN31" s="85"/>
      <c r="XAO31" s="89"/>
      <c r="XAP31" s="85"/>
      <c r="XAQ31" s="72"/>
      <c r="XAR31" s="90"/>
      <c r="XAS31" s="85"/>
      <c r="XAT31" s="72"/>
      <c r="XAU31" s="90"/>
      <c r="XAV31" s="85"/>
      <c r="XAW31" s="72"/>
      <c r="XAX31" s="72"/>
      <c r="XAY31" s="82"/>
      <c r="XAZ31" s="79"/>
      <c r="XBA31" s="90"/>
      <c r="XBB31" s="85"/>
      <c r="XBC31" s="85"/>
      <c r="XBD31" s="89"/>
      <c r="XBE31" s="85"/>
      <c r="XBF31" s="72"/>
      <c r="XBG31" s="90"/>
      <c r="XBH31" s="85"/>
      <c r="XBI31" s="72"/>
      <c r="XBJ31" s="90"/>
      <c r="XBK31" s="85"/>
      <c r="XBL31" s="72"/>
      <c r="XBM31" s="72"/>
      <c r="XBN31" s="82"/>
      <c r="XBO31" s="79"/>
      <c r="XBP31" s="90"/>
      <c r="XBQ31" s="85"/>
      <c r="XBR31" s="85"/>
      <c r="XBS31" s="89"/>
      <c r="XBT31" s="85"/>
      <c r="XBU31" s="72"/>
      <c r="XBV31" s="90"/>
      <c r="XBW31" s="85"/>
      <c r="XBX31" s="72"/>
      <c r="XBY31" s="90"/>
      <c r="XBZ31" s="85"/>
      <c r="XCA31" s="72"/>
      <c r="XCB31" s="72"/>
      <c r="XCC31" s="82"/>
      <c r="XCD31" s="79"/>
      <c r="XCE31" s="90"/>
      <c r="XCF31" s="85"/>
      <c r="XCG31" s="85"/>
      <c r="XCH31" s="89"/>
      <c r="XCI31" s="85"/>
      <c r="XCJ31" s="72"/>
      <c r="XCK31" s="90"/>
      <c r="XCL31" s="85"/>
      <c r="XCM31" s="72"/>
      <c r="XCN31" s="90"/>
      <c r="XCO31" s="85"/>
      <c r="XCP31" s="72"/>
      <c r="XCQ31" s="72"/>
      <c r="XCR31" s="82"/>
      <c r="XCS31" s="79"/>
      <c r="XCT31" s="90"/>
      <c r="XCU31" s="85"/>
      <c r="XCV31" s="85"/>
      <c r="XCW31" s="89"/>
      <c r="XCX31" s="85"/>
      <c r="XCY31" s="72"/>
      <c r="XCZ31" s="90"/>
      <c r="XDA31" s="85"/>
      <c r="XDB31" s="72"/>
      <c r="XDC31" s="90"/>
      <c r="XDD31" s="85"/>
      <c r="XDE31" s="72"/>
      <c r="XDF31" s="72"/>
      <c r="XDG31" s="82"/>
      <c r="XDH31" s="79"/>
      <c r="XDI31" s="90"/>
      <c r="XDJ31" s="85"/>
      <c r="XDK31" s="85"/>
      <c r="XDL31" s="89"/>
      <c r="XDM31" s="85"/>
      <c r="XDN31" s="72"/>
      <c r="XDO31" s="90"/>
      <c r="XDP31" s="85"/>
      <c r="XDQ31" s="72"/>
      <c r="XDR31" s="90"/>
      <c r="XDS31" s="85"/>
      <c r="XDT31" s="72"/>
      <c r="XDU31" s="72"/>
      <c r="XDV31" s="82"/>
      <c r="XDW31" s="79"/>
      <c r="XDX31" s="90"/>
      <c r="XDY31" s="85"/>
      <c r="XDZ31" s="85"/>
      <c r="XEA31" s="89"/>
      <c r="XEB31" s="85"/>
      <c r="XEC31" s="72"/>
      <c r="XED31" s="90"/>
      <c r="XEE31" s="85"/>
      <c r="XEF31" s="72"/>
      <c r="XEG31" s="90"/>
      <c r="XEH31" s="85"/>
      <c r="XEI31" s="72"/>
      <c r="XEJ31" s="72"/>
      <c r="XEK31" s="82"/>
      <c r="XEL31" s="79"/>
      <c r="XEM31" s="90"/>
      <c r="XEN31" s="85"/>
      <c r="XEO31" s="85"/>
      <c r="XEP31" s="89"/>
      <c r="XEQ31" s="85"/>
      <c r="XER31" s="72"/>
      <c r="XES31" s="90"/>
      <c r="XET31" s="85"/>
      <c r="XEU31" s="72"/>
      <c r="XEV31" s="90"/>
      <c r="XEW31" s="85"/>
      <c r="XEX31" s="72"/>
      <c r="XEY31" s="72"/>
      <c r="XEZ31" s="82"/>
      <c r="XFA31" s="79"/>
      <c r="XFB31" s="90"/>
      <c r="XFC31" s="85"/>
      <c r="XFD31" s="85"/>
    </row>
    <row r="32" spans="1:16384" ht="15" customHeight="1">
      <c r="A32" s="79"/>
      <c r="B32" s="90"/>
      <c r="C32" s="85" t="s">
        <v>131</v>
      </c>
      <c r="D32" s="85"/>
      <c r="E32" s="89"/>
      <c r="F32" s="85" t="s">
        <v>256</v>
      </c>
      <c r="G32" s="72"/>
      <c r="H32" s="90"/>
      <c r="I32" s="85" t="s">
        <v>257</v>
      </c>
      <c r="J32" s="72"/>
      <c r="K32" s="90"/>
      <c r="L32" s="85" t="s">
        <v>258</v>
      </c>
      <c r="M32" s="72"/>
      <c r="N32" s="72"/>
      <c r="O32" s="82"/>
    </row>
    <row r="33" spans="1:15" ht="15" customHeight="1">
      <c r="A33" s="79"/>
      <c r="B33" s="90"/>
      <c r="C33" s="87" t="s">
        <v>259</v>
      </c>
      <c r="D33" s="85"/>
      <c r="E33" s="85"/>
      <c r="F33" s="85"/>
      <c r="G33" s="85"/>
      <c r="H33" s="90"/>
      <c r="I33" s="85" t="s">
        <v>260</v>
      </c>
      <c r="J33" s="72"/>
      <c r="K33" s="1265"/>
      <c r="L33" s="1265"/>
      <c r="M33" s="1265"/>
      <c r="N33" s="1265"/>
      <c r="O33" s="1266"/>
    </row>
    <row r="34" spans="1:15" ht="20.45" customHeight="1">
      <c r="A34" s="91"/>
      <c r="B34" s="92" t="s">
        <v>261</v>
      </c>
      <c r="C34" s="93"/>
      <c r="D34" s="93"/>
      <c r="E34" s="93"/>
      <c r="F34" s="93"/>
      <c r="G34" s="93"/>
      <c r="H34" s="93"/>
      <c r="I34" s="92" t="s">
        <v>262</v>
      </c>
      <c r="J34" s="94"/>
      <c r="K34" s="94"/>
      <c r="L34" s="94"/>
      <c r="M34" s="94"/>
      <c r="N34" s="94"/>
      <c r="O34" s="95"/>
    </row>
    <row r="36" spans="1:15">
      <c r="A36" s="96"/>
      <c r="B36" s="72"/>
      <c r="C36" s="72"/>
      <c r="D36" s="72"/>
      <c r="E36" s="72"/>
      <c r="F36" s="72"/>
      <c r="G36" s="72"/>
      <c r="H36" s="72"/>
      <c r="I36" s="72"/>
      <c r="J36" s="72"/>
      <c r="K36" s="72"/>
      <c r="L36" s="72"/>
      <c r="M36" s="72"/>
      <c r="N36" s="72"/>
      <c r="O36" s="72"/>
    </row>
    <row r="37" spans="1:15">
      <c r="A37" s="96"/>
      <c r="B37" s="72"/>
      <c r="C37" s="72"/>
      <c r="D37" s="72"/>
      <c r="E37" s="72"/>
      <c r="F37" s="72"/>
      <c r="G37" s="72"/>
      <c r="H37" s="72"/>
      <c r="I37" s="72"/>
      <c r="J37" s="72"/>
      <c r="K37" s="72"/>
      <c r="L37" s="72"/>
      <c r="M37" s="72"/>
      <c r="N37" s="72"/>
      <c r="O37" s="72"/>
    </row>
    <row r="38" spans="1:15">
      <c r="A38" s="96"/>
      <c r="B38" s="72"/>
      <c r="C38" s="72"/>
      <c r="D38" s="72"/>
      <c r="E38" s="72"/>
      <c r="F38" s="72"/>
      <c r="G38" s="72"/>
      <c r="H38" s="72"/>
      <c r="I38" s="72"/>
      <c r="J38" s="72"/>
      <c r="K38" s="72"/>
      <c r="L38" s="72"/>
      <c r="M38" s="72"/>
      <c r="N38" s="72"/>
      <c r="O38" s="72"/>
    </row>
    <row r="39" spans="1:15">
      <c r="A39" s="96"/>
      <c r="B39" s="72"/>
      <c r="C39" s="72"/>
      <c r="D39" s="72"/>
      <c r="E39" s="72"/>
      <c r="F39" s="72"/>
      <c r="G39" s="72"/>
      <c r="H39" s="72"/>
      <c r="I39" s="72"/>
      <c r="J39" s="72"/>
      <c r="K39" s="72"/>
      <c r="L39" s="72"/>
      <c r="M39" s="72"/>
      <c r="N39" s="72"/>
      <c r="O39" s="72"/>
    </row>
    <row r="40" spans="1:15">
      <c r="A40" s="96"/>
      <c r="B40" s="72"/>
      <c r="C40" s="72"/>
      <c r="D40" s="72"/>
      <c r="E40" s="72"/>
      <c r="F40" s="72"/>
      <c r="G40" s="72"/>
      <c r="H40" s="72"/>
      <c r="I40" s="72"/>
      <c r="J40" s="72"/>
      <c r="K40" s="72"/>
      <c r="L40" s="72"/>
      <c r="M40" s="72"/>
      <c r="N40" s="72"/>
      <c r="O40" s="72"/>
    </row>
    <row r="41" spans="1:15">
      <c r="A41" s="96"/>
      <c r="B41" s="72"/>
      <c r="C41" s="72"/>
      <c r="D41" s="72"/>
      <c r="E41" s="72"/>
      <c r="F41" s="72"/>
      <c r="G41" s="72"/>
      <c r="H41" s="72"/>
      <c r="I41" s="72"/>
      <c r="J41" s="72"/>
      <c r="K41" s="72"/>
      <c r="L41" s="72"/>
      <c r="M41" s="72"/>
      <c r="N41" s="72"/>
      <c r="O41" s="72"/>
    </row>
    <row r="42" spans="1:15">
      <c r="A42" s="96"/>
      <c r="B42" s="72"/>
      <c r="C42" s="72"/>
      <c r="D42" s="72"/>
      <c r="E42" s="72"/>
      <c r="F42" s="72"/>
      <c r="G42" s="72"/>
      <c r="H42" s="72"/>
      <c r="I42" s="72"/>
      <c r="J42" s="72"/>
      <c r="K42" s="72"/>
      <c r="L42" s="72"/>
      <c r="M42" s="72"/>
      <c r="N42" s="72"/>
      <c r="O42" s="72"/>
    </row>
    <row r="43" spans="1:15">
      <c r="A43" s="96"/>
      <c r="B43" s="72"/>
      <c r="C43" s="72"/>
      <c r="D43" s="72"/>
      <c r="E43" s="72"/>
      <c r="F43" s="72"/>
      <c r="G43" s="72"/>
      <c r="H43" s="72"/>
      <c r="I43" s="72"/>
      <c r="J43" s="72"/>
      <c r="K43" s="72"/>
      <c r="L43" s="72"/>
      <c r="M43" s="72"/>
      <c r="N43" s="72"/>
      <c r="O43" s="72"/>
    </row>
    <row r="44" spans="1:15" ht="14.45" customHeight="1">
      <c r="A44" s="96"/>
      <c r="B44" s="72"/>
      <c r="C44" s="72"/>
      <c r="D44" s="72"/>
      <c r="E44" s="72"/>
      <c r="F44" s="72"/>
      <c r="G44" s="72"/>
      <c r="H44" s="72"/>
      <c r="I44" s="72"/>
      <c r="J44" s="72"/>
      <c r="K44" s="72"/>
      <c r="L44" s="72"/>
      <c r="M44" s="72"/>
      <c r="N44" s="72"/>
      <c r="O44" s="72"/>
    </row>
    <row r="45" spans="1:15">
      <c r="A45" s="96"/>
      <c r="B45" s="72"/>
      <c r="C45" s="72"/>
      <c r="D45" s="72"/>
      <c r="E45" s="72"/>
      <c r="F45" s="72"/>
      <c r="G45" s="72"/>
      <c r="H45" s="72"/>
      <c r="I45" s="72"/>
      <c r="J45" s="72"/>
      <c r="K45" s="72"/>
      <c r="L45" s="72"/>
      <c r="M45" s="72"/>
      <c r="N45" s="72"/>
      <c r="O45" s="72"/>
    </row>
    <row r="46" spans="1:15">
      <c r="A46" s="96"/>
      <c r="B46" s="72"/>
      <c r="C46" s="72"/>
      <c r="D46" s="72"/>
      <c r="E46" s="72"/>
      <c r="F46" s="72"/>
      <c r="G46" s="72"/>
      <c r="H46" s="72"/>
      <c r="I46" s="72"/>
      <c r="J46" s="72"/>
      <c r="K46" s="72"/>
      <c r="L46" s="72"/>
      <c r="M46" s="72"/>
      <c r="N46" s="72"/>
      <c r="O46" s="72"/>
    </row>
    <row r="47" spans="1:15">
      <c r="A47" s="96"/>
      <c r="B47" s="72"/>
      <c r="C47" s="72"/>
      <c r="D47" s="72"/>
      <c r="E47" s="72"/>
      <c r="F47" s="72"/>
      <c r="G47" s="72"/>
      <c r="H47" s="72"/>
      <c r="I47" s="72"/>
      <c r="J47" s="72"/>
      <c r="K47" s="72"/>
      <c r="L47" s="72"/>
      <c r="M47" s="72"/>
      <c r="N47" s="72"/>
      <c r="O47" s="72"/>
    </row>
    <row r="48" spans="1:15">
      <c r="A48" s="96"/>
      <c r="B48" s="72"/>
      <c r="C48" s="72"/>
      <c r="D48" s="72"/>
      <c r="E48" s="72"/>
      <c r="F48" s="72"/>
      <c r="G48" s="72"/>
      <c r="H48" s="72"/>
      <c r="I48" s="72"/>
      <c r="J48" s="72"/>
      <c r="K48" s="72"/>
      <c r="L48" s="72"/>
      <c r="M48" s="72"/>
      <c r="N48" s="72"/>
      <c r="O48" s="72"/>
    </row>
    <row r="49" spans="1:15">
      <c r="A49" s="96"/>
      <c r="B49" s="72"/>
      <c r="C49" s="72"/>
      <c r="D49" s="72"/>
      <c r="E49" s="72"/>
      <c r="F49" s="72"/>
      <c r="G49" s="72"/>
      <c r="H49" s="72"/>
      <c r="I49" s="72"/>
      <c r="J49" s="72"/>
      <c r="K49" s="72"/>
      <c r="L49" s="72"/>
      <c r="M49" s="72"/>
      <c r="N49" s="72"/>
      <c r="O49" s="72"/>
    </row>
    <row r="50" spans="1:15">
      <c r="A50" s="96"/>
      <c r="B50" s="72"/>
      <c r="C50" s="72"/>
      <c r="D50" s="72"/>
      <c r="E50" s="72"/>
      <c r="F50" s="72"/>
      <c r="G50" s="72"/>
      <c r="H50" s="72"/>
      <c r="I50" s="72"/>
      <c r="J50" s="72"/>
      <c r="K50" s="72"/>
      <c r="L50" s="72"/>
      <c r="M50" s="72"/>
      <c r="N50" s="72"/>
      <c r="O50" s="72"/>
    </row>
    <row r="51" spans="1:15">
      <c r="A51" s="96"/>
      <c r="B51" s="72"/>
      <c r="C51" s="72"/>
      <c r="D51" s="72"/>
      <c r="E51" s="72"/>
      <c r="F51" s="72"/>
      <c r="G51" s="72"/>
      <c r="H51" s="72"/>
      <c r="I51" s="72"/>
      <c r="J51" s="72"/>
      <c r="K51" s="72"/>
      <c r="L51" s="72"/>
      <c r="M51" s="72"/>
      <c r="N51" s="72"/>
      <c r="O51" s="72"/>
    </row>
    <row r="52" spans="1:15">
      <c r="A52" s="96"/>
      <c r="B52" s="72"/>
      <c r="C52" s="72"/>
      <c r="D52" s="72"/>
      <c r="E52" s="72"/>
      <c r="F52" s="72"/>
      <c r="G52" s="72"/>
      <c r="H52" s="72"/>
      <c r="I52" s="72"/>
      <c r="J52" s="72"/>
      <c r="K52" s="72"/>
      <c r="L52" s="72"/>
      <c r="M52" s="72"/>
      <c r="N52" s="72"/>
      <c r="O52" s="72"/>
    </row>
    <row r="53" spans="1:15">
      <c r="A53" s="96"/>
      <c r="B53" s="72"/>
      <c r="C53" s="72"/>
      <c r="D53" s="72"/>
      <c r="E53" s="72"/>
      <c r="F53" s="72"/>
      <c r="G53" s="72"/>
      <c r="H53" s="72"/>
      <c r="I53" s="72"/>
      <c r="J53" s="72"/>
      <c r="K53" s="72"/>
      <c r="L53" s="72"/>
      <c r="M53" s="72"/>
      <c r="N53" s="72"/>
      <c r="O53" s="72"/>
    </row>
    <row r="54" spans="1:15">
      <c r="A54" s="96"/>
      <c r="B54" s="72"/>
      <c r="C54" s="72"/>
      <c r="D54" s="72"/>
      <c r="E54" s="72"/>
      <c r="F54" s="72"/>
      <c r="G54" s="72"/>
      <c r="H54" s="72"/>
      <c r="I54" s="72"/>
      <c r="J54" s="72"/>
      <c r="K54" s="72"/>
      <c r="L54" s="72"/>
      <c r="M54" s="72"/>
      <c r="N54" s="72"/>
      <c r="O54" s="72"/>
    </row>
    <row r="55" spans="1:15">
      <c r="A55" s="96"/>
      <c r="B55" s="72"/>
      <c r="C55" s="72"/>
      <c r="D55" s="72"/>
      <c r="E55" s="72"/>
      <c r="F55" s="72"/>
      <c r="G55" s="72"/>
      <c r="H55" s="72"/>
      <c r="I55" s="72"/>
      <c r="J55" s="72"/>
      <c r="K55" s="72"/>
      <c r="L55" s="72"/>
      <c r="M55" s="72"/>
      <c r="N55" s="72"/>
      <c r="O55" s="72"/>
    </row>
    <row r="56" spans="1:15">
      <c r="A56" s="96"/>
      <c r="B56" s="72"/>
      <c r="C56" s="72"/>
      <c r="D56" s="72"/>
      <c r="E56" s="72"/>
      <c r="F56" s="72"/>
      <c r="G56" s="72"/>
      <c r="H56" s="72"/>
      <c r="I56" s="72"/>
      <c r="J56" s="72"/>
      <c r="K56" s="72"/>
      <c r="L56" s="72"/>
      <c r="M56" s="72"/>
      <c r="N56" s="72"/>
      <c r="O56" s="72"/>
    </row>
    <row r="57" spans="1:15">
      <c r="A57" s="96"/>
      <c r="B57" s="72"/>
      <c r="C57" s="72"/>
      <c r="D57" s="72"/>
      <c r="E57" s="72"/>
      <c r="F57" s="72"/>
      <c r="G57" s="72"/>
      <c r="H57" s="72"/>
      <c r="I57" s="72"/>
      <c r="J57" s="72"/>
      <c r="K57" s="72"/>
      <c r="L57" s="72"/>
      <c r="M57" s="72"/>
      <c r="N57" s="72"/>
      <c r="O57" s="72"/>
    </row>
    <row r="58" spans="1:15">
      <c r="A58" s="96"/>
      <c r="B58" s="72"/>
      <c r="C58" s="72"/>
      <c r="D58" s="72"/>
      <c r="E58" s="72"/>
      <c r="F58" s="72"/>
      <c r="G58" s="72"/>
      <c r="H58" s="72"/>
      <c r="I58" s="72"/>
      <c r="J58" s="72"/>
      <c r="K58" s="72"/>
      <c r="L58" s="72"/>
      <c r="M58" s="72"/>
      <c r="N58" s="72"/>
      <c r="O58" s="72"/>
    </row>
    <row r="59" spans="1:15">
      <c r="A59" s="96"/>
      <c r="B59" s="72"/>
      <c r="C59" s="72"/>
      <c r="D59" s="72"/>
      <c r="E59" s="72"/>
      <c r="F59" s="72"/>
      <c r="G59" s="72"/>
      <c r="H59" s="72"/>
      <c r="I59" s="72"/>
      <c r="J59" s="72"/>
      <c r="K59" s="72"/>
      <c r="L59" s="72"/>
      <c r="M59" s="72"/>
      <c r="N59" s="72"/>
      <c r="O59" s="72"/>
    </row>
    <row r="60" spans="1:15">
      <c r="A60" s="96"/>
      <c r="B60" s="72"/>
      <c r="C60" s="72"/>
      <c r="D60" s="72"/>
      <c r="E60" s="72"/>
      <c r="F60" s="72"/>
      <c r="G60" s="72"/>
      <c r="H60" s="72"/>
      <c r="I60" s="72"/>
      <c r="J60" s="72"/>
      <c r="K60" s="72"/>
      <c r="L60" s="72"/>
      <c r="M60" s="72"/>
      <c r="N60" s="72"/>
      <c r="O60" s="72"/>
    </row>
    <row r="61" spans="1:15">
      <c r="A61" s="96"/>
      <c r="B61" s="72"/>
      <c r="C61" s="72"/>
      <c r="D61" s="72"/>
      <c r="E61" s="72"/>
      <c r="F61" s="72"/>
      <c r="G61" s="72"/>
      <c r="H61" s="72"/>
      <c r="I61" s="72"/>
      <c r="J61" s="72"/>
      <c r="K61" s="72"/>
      <c r="L61" s="72"/>
      <c r="M61" s="72"/>
      <c r="N61" s="72"/>
      <c r="O61" s="72"/>
    </row>
    <row r="62" spans="1:15">
      <c r="A62" s="96"/>
      <c r="B62" s="72"/>
      <c r="C62" s="72"/>
      <c r="D62" s="72"/>
      <c r="E62" s="72"/>
      <c r="F62" s="72"/>
      <c r="G62" s="72"/>
      <c r="H62" s="72"/>
      <c r="I62" s="72"/>
      <c r="J62" s="72"/>
      <c r="K62" s="72"/>
      <c r="L62" s="72"/>
      <c r="M62" s="72"/>
      <c r="N62" s="72"/>
      <c r="O62" s="72"/>
    </row>
    <row r="63" spans="1:15">
      <c r="A63" s="96"/>
      <c r="B63" s="72"/>
      <c r="C63" s="72"/>
      <c r="D63" s="72"/>
      <c r="E63" s="72"/>
      <c r="F63" s="72"/>
      <c r="G63" s="72"/>
      <c r="H63" s="72"/>
      <c r="I63" s="72"/>
      <c r="J63" s="72"/>
      <c r="K63" s="72"/>
      <c r="L63" s="72"/>
      <c r="M63" s="72"/>
      <c r="N63" s="72"/>
      <c r="O63" s="72"/>
    </row>
    <row r="64" spans="1:15">
      <c r="A64" s="96"/>
      <c r="B64" s="72"/>
      <c r="C64" s="72"/>
      <c r="D64" s="72"/>
      <c r="E64" s="72"/>
      <c r="F64" s="72"/>
      <c r="G64" s="72"/>
      <c r="H64" s="72"/>
      <c r="I64" s="72"/>
      <c r="J64" s="72"/>
      <c r="K64" s="72"/>
      <c r="L64" s="72"/>
      <c r="M64" s="72"/>
      <c r="N64" s="72"/>
      <c r="O64" s="72"/>
    </row>
    <row r="65" spans="1:15">
      <c r="A65" s="96"/>
      <c r="B65" s="72"/>
      <c r="C65" s="72"/>
      <c r="D65" s="72"/>
      <c r="E65" s="72"/>
      <c r="F65" s="72"/>
      <c r="G65" s="72"/>
      <c r="H65" s="72"/>
      <c r="I65" s="72"/>
      <c r="J65" s="72"/>
      <c r="K65" s="72"/>
      <c r="L65" s="72"/>
      <c r="M65" s="72"/>
      <c r="N65" s="72"/>
      <c r="O65" s="72"/>
    </row>
    <row r="66" spans="1:15">
      <c r="A66" s="96"/>
      <c r="B66" s="72"/>
      <c r="C66" s="72"/>
      <c r="D66" s="72"/>
      <c r="E66" s="72"/>
      <c r="F66" s="72"/>
      <c r="G66" s="72"/>
      <c r="H66" s="72"/>
      <c r="I66" s="72"/>
      <c r="J66" s="72"/>
      <c r="K66" s="72"/>
      <c r="L66" s="72"/>
      <c r="M66" s="72"/>
      <c r="N66" s="72"/>
      <c r="O66" s="72"/>
    </row>
    <row r="67" spans="1:15">
      <c r="A67" s="96"/>
      <c r="B67" s="72"/>
      <c r="C67" s="72"/>
      <c r="D67" s="72"/>
      <c r="E67" s="72"/>
      <c r="F67" s="72"/>
      <c r="G67" s="72"/>
      <c r="H67" s="72"/>
      <c r="I67" s="72"/>
      <c r="J67" s="72"/>
      <c r="K67" s="72"/>
      <c r="L67" s="72"/>
      <c r="M67" s="72"/>
      <c r="N67" s="72"/>
      <c r="O67" s="72"/>
    </row>
    <row r="68" spans="1:15">
      <c r="A68" s="96"/>
      <c r="B68" s="72"/>
      <c r="C68" s="72"/>
      <c r="D68" s="72"/>
      <c r="E68" s="72"/>
      <c r="F68" s="72"/>
      <c r="G68" s="72"/>
      <c r="H68" s="72"/>
      <c r="I68" s="72"/>
      <c r="J68" s="72"/>
      <c r="K68" s="72"/>
      <c r="L68" s="72"/>
      <c r="M68" s="72"/>
      <c r="N68" s="72"/>
      <c r="O68" s="72"/>
    </row>
    <row r="69" spans="1:15" ht="14.45" customHeight="1">
      <c r="A69" s="96"/>
      <c r="B69" s="72"/>
      <c r="C69" s="72"/>
      <c r="D69" s="72"/>
      <c r="E69" s="72"/>
      <c r="F69" s="72"/>
      <c r="G69" s="72"/>
      <c r="H69" s="72"/>
      <c r="I69" s="72"/>
      <c r="J69" s="72"/>
      <c r="K69" s="72"/>
      <c r="L69" s="72"/>
      <c r="M69" s="72"/>
      <c r="N69" s="72"/>
      <c r="O69" s="72"/>
    </row>
    <row r="70" spans="1:15">
      <c r="A70" s="96"/>
      <c r="B70" s="72"/>
      <c r="C70" s="72"/>
      <c r="D70" s="72"/>
      <c r="E70" s="72"/>
      <c r="F70" s="72"/>
      <c r="G70" s="72"/>
      <c r="H70" s="72"/>
      <c r="I70" s="72"/>
      <c r="J70" s="72"/>
      <c r="K70" s="72"/>
      <c r="L70" s="72"/>
      <c r="M70" s="72"/>
      <c r="N70" s="72"/>
      <c r="O70" s="72"/>
    </row>
    <row r="71" spans="1:15">
      <c r="A71" s="96"/>
      <c r="B71" s="72"/>
      <c r="C71" s="72"/>
      <c r="D71" s="72"/>
      <c r="E71" s="72"/>
      <c r="F71" s="72"/>
      <c r="G71" s="72"/>
      <c r="H71" s="72"/>
      <c r="I71" s="72"/>
      <c r="J71" s="72"/>
      <c r="K71" s="72"/>
      <c r="L71" s="72"/>
      <c r="M71" s="72"/>
      <c r="N71" s="72"/>
      <c r="O71" s="72"/>
    </row>
    <row r="72" spans="1:15">
      <c r="A72" s="96"/>
      <c r="B72" s="72"/>
      <c r="C72" s="72"/>
      <c r="D72" s="72"/>
      <c r="E72" s="72"/>
      <c r="F72" s="72"/>
      <c r="G72" s="72"/>
      <c r="H72" s="72"/>
      <c r="I72" s="72"/>
      <c r="J72" s="72"/>
      <c r="K72" s="72"/>
      <c r="L72" s="72"/>
      <c r="M72" s="72"/>
      <c r="N72" s="72"/>
      <c r="O72" s="72"/>
    </row>
    <row r="73" spans="1:15">
      <c r="A73" s="96"/>
      <c r="B73" s="72"/>
      <c r="C73" s="72"/>
      <c r="D73" s="72"/>
      <c r="E73" s="72"/>
      <c r="F73" s="72"/>
      <c r="G73" s="72"/>
      <c r="H73" s="72"/>
      <c r="I73" s="72"/>
      <c r="J73" s="72"/>
      <c r="K73" s="72"/>
      <c r="L73" s="72"/>
      <c r="M73" s="72"/>
      <c r="N73" s="72"/>
      <c r="O73" s="72"/>
    </row>
    <row r="74" spans="1:15">
      <c r="A74" s="96"/>
      <c r="B74" s="72"/>
      <c r="C74" s="72"/>
      <c r="D74" s="72"/>
      <c r="E74" s="72"/>
      <c r="F74" s="72"/>
      <c r="G74" s="72"/>
      <c r="H74" s="72"/>
      <c r="I74" s="72"/>
      <c r="J74" s="72"/>
      <c r="K74" s="72"/>
      <c r="L74" s="72"/>
      <c r="M74" s="72"/>
      <c r="N74" s="72"/>
      <c r="O74" s="72"/>
    </row>
    <row r="75" spans="1:15">
      <c r="A75" s="96"/>
      <c r="B75" s="72"/>
      <c r="C75" s="72"/>
      <c r="D75" s="72"/>
      <c r="E75" s="72"/>
      <c r="F75" s="72"/>
      <c r="G75" s="72"/>
      <c r="H75" s="72"/>
      <c r="I75" s="72"/>
      <c r="J75" s="72"/>
      <c r="K75" s="72"/>
      <c r="L75" s="72"/>
      <c r="M75" s="72"/>
      <c r="N75" s="72"/>
      <c r="O75" s="72"/>
    </row>
    <row r="76" spans="1:15">
      <c r="A76" s="96"/>
      <c r="B76" s="72"/>
      <c r="C76" s="72"/>
      <c r="D76" s="72"/>
      <c r="E76" s="72"/>
      <c r="F76" s="72"/>
      <c r="G76" s="72"/>
      <c r="H76" s="72"/>
      <c r="I76" s="72"/>
      <c r="J76" s="72"/>
      <c r="K76" s="72"/>
      <c r="L76" s="72"/>
      <c r="M76" s="72"/>
      <c r="N76" s="72"/>
      <c r="O76" s="72"/>
    </row>
    <row r="77" spans="1:15">
      <c r="A77" s="96"/>
      <c r="B77" s="72"/>
      <c r="C77" s="72"/>
      <c r="D77" s="72"/>
      <c r="E77" s="72"/>
      <c r="F77" s="72"/>
      <c r="G77" s="72"/>
      <c r="H77" s="72"/>
      <c r="I77" s="72"/>
      <c r="J77" s="72"/>
      <c r="K77" s="72"/>
      <c r="L77" s="72"/>
      <c r="M77" s="72"/>
      <c r="N77" s="72"/>
      <c r="O77" s="72"/>
    </row>
    <row r="78" spans="1:15">
      <c r="A78" s="96"/>
      <c r="B78" s="72"/>
      <c r="C78" s="72"/>
      <c r="D78" s="72"/>
      <c r="E78" s="72"/>
      <c r="F78" s="72"/>
      <c r="G78" s="72"/>
      <c r="H78" s="72"/>
      <c r="I78" s="72"/>
      <c r="J78" s="72"/>
      <c r="K78" s="72"/>
      <c r="L78" s="72"/>
      <c r="M78" s="72"/>
      <c r="N78" s="72"/>
      <c r="O78" s="72"/>
    </row>
    <row r="79" spans="1:15">
      <c r="A79" s="96"/>
      <c r="B79" s="72"/>
      <c r="C79" s="72"/>
      <c r="D79" s="72"/>
      <c r="E79" s="72"/>
      <c r="F79" s="72"/>
      <c r="G79" s="72"/>
      <c r="H79" s="72"/>
      <c r="I79" s="72"/>
      <c r="J79" s="72"/>
      <c r="K79" s="72"/>
      <c r="L79" s="72"/>
      <c r="M79" s="72"/>
      <c r="N79" s="72"/>
      <c r="O79" s="72"/>
    </row>
    <row r="80" spans="1:15">
      <c r="A80" s="96"/>
      <c r="B80" s="72"/>
      <c r="C80" s="72"/>
      <c r="D80" s="72"/>
      <c r="E80" s="72"/>
      <c r="F80" s="72"/>
      <c r="G80" s="72"/>
      <c r="H80" s="72"/>
      <c r="I80" s="72"/>
      <c r="J80" s="72"/>
      <c r="K80" s="72"/>
      <c r="L80" s="72"/>
      <c r="M80" s="72"/>
      <c r="N80" s="72"/>
      <c r="O80" s="72"/>
    </row>
    <row r="81" spans="1:15">
      <c r="A81" s="96"/>
      <c r="B81" s="72"/>
      <c r="C81" s="72"/>
      <c r="D81" s="72"/>
      <c r="E81" s="72"/>
      <c r="F81" s="72"/>
      <c r="G81" s="72"/>
      <c r="H81" s="72"/>
      <c r="I81" s="72"/>
      <c r="J81" s="72"/>
      <c r="K81" s="72"/>
      <c r="L81" s="72"/>
      <c r="M81" s="72"/>
      <c r="N81" s="72"/>
      <c r="O81" s="72"/>
    </row>
    <row r="82" spans="1:15">
      <c r="A82" s="96"/>
      <c r="B82" s="72"/>
      <c r="C82" s="72"/>
      <c r="D82" s="72"/>
      <c r="E82" s="72"/>
      <c r="F82" s="72"/>
      <c r="G82" s="72"/>
      <c r="H82" s="72"/>
      <c r="I82" s="72"/>
      <c r="J82" s="72"/>
      <c r="K82" s="72"/>
      <c r="L82" s="72"/>
      <c r="M82" s="72"/>
      <c r="N82" s="72"/>
      <c r="O82" s="72"/>
    </row>
    <row r="83" spans="1:15">
      <c r="A83" s="96"/>
      <c r="B83" s="72"/>
      <c r="C83" s="72"/>
      <c r="D83" s="72"/>
      <c r="E83" s="72"/>
      <c r="F83" s="72"/>
      <c r="G83" s="72"/>
      <c r="H83" s="72"/>
      <c r="I83" s="72"/>
      <c r="J83" s="72"/>
      <c r="K83" s="72"/>
      <c r="L83" s="72"/>
      <c r="M83" s="72"/>
      <c r="N83" s="72"/>
      <c r="O83" s="72"/>
    </row>
    <row r="84" spans="1:15">
      <c r="A84" s="96"/>
      <c r="B84" s="72"/>
      <c r="C84" s="72"/>
      <c r="D84" s="72"/>
      <c r="E84" s="72"/>
      <c r="F84" s="72"/>
      <c r="G84" s="72"/>
      <c r="H84" s="72"/>
      <c r="I84" s="72"/>
      <c r="J84" s="72"/>
      <c r="K84" s="72"/>
      <c r="L84" s="72"/>
      <c r="M84" s="72"/>
      <c r="N84" s="72"/>
      <c r="O84" s="72"/>
    </row>
    <row r="85" spans="1:15">
      <c r="A85" s="96"/>
      <c r="B85" s="72"/>
      <c r="C85" s="72"/>
      <c r="D85" s="72"/>
      <c r="E85" s="72"/>
      <c r="F85" s="72"/>
      <c r="G85" s="72"/>
      <c r="H85" s="72"/>
      <c r="I85" s="72"/>
      <c r="J85" s="72"/>
      <c r="K85" s="72"/>
      <c r="L85" s="72"/>
      <c r="M85" s="72"/>
      <c r="N85" s="72"/>
      <c r="O85" s="72"/>
    </row>
    <row r="86" spans="1:15">
      <c r="A86" s="96"/>
      <c r="B86" s="72"/>
      <c r="C86" s="72"/>
      <c r="D86" s="72"/>
      <c r="E86" s="72"/>
      <c r="F86" s="72"/>
      <c r="G86" s="72"/>
      <c r="H86" s="72"/>
      <c r="I86" s="72"/>
      <c r="J86" s="72"/>
      <c r="K86" s="72"/>
      <c r="L86" s="72"/>
      <c r="M86" s="72"/>
      <c r="N86" s="72"/>
      <c r="O86" s="72"/>
    </row>
    <row r="87" spans="1:15">
      <c r="A87" s="96"/>
      <c r="B87" s="72"/>
      <c r="C87" s="72"/>
      <c r="D87" s="72"/>
      <c r="E87" s="72"/>
      <c r="F87" s="72"/>
      <c r="G87" s="72"/>
      <c r="H87" s="72"/>
      <c r="I87" s="72"/>
      <c r="J87" s="72"/>
      <c r="K87" s="72"/>
      <c r="L87" s="72"/>
      <c r="M87" s="72"/>
      <c r="N87" s="72"/>
      <c r="O87" s="72"/>
    </row>
    <row r="88" spans="1:15">
      <c r="A88" s="96"/>
      <c r="B88" s="72"/>
      <c r="C88" s="72"/>
      <c r="D88" s="72"/>
      <c r="E88" s="72"/>
      <c r="F88" s="72"/>
      <c r="G88" s="72"/>
      <c r="H88" s="72"/>
      <c r="I88" s="72"/>
      <c r="J88" s="72"/>
      <c r="K88" s="72"/>
      <c r="L88" s="72"/>
      <c r="M88" s="72"/>
      <c r="N88" s="72"/>
      <c r="O88" s="72"/>
    </row>
    <row r="89" spans="1:15">
      <c r="A89" s="96"/>
      <c r="B89" s="72"/>
      <c r="C89" s="72"/>
      <c r="D89" s="72"/>
      <c r="E89" s="72"/>
      <c r="F89" s="72"/>
      <c r="G89" s="72"/>
      <c r="H89" s="72"/>
      <c r="I89" s="72"/>
      <c r="J89" s="72"/>
      <c r="K89" s="72"/>
      <c r="L89" s="72"/>
      <c r="M89" s="72"/>
      <c r="N89" s="72"/>
      <c r="O89" s="72"/>
    </row>
    <row r="90" spans="1:15">
      <c r="A90" s="96"/>
      <c r="B90" s="72"/>
      <c r="C90" s="72"/>
      <c r="D90" s="72"/>
      <c r="E90" s="72"/>
      <c r="F90" s="72"/>
      <c r="G90" s="72"/>
      <c r="H90" s="72"/>
      <c r="I90" s="72"/>
      <c r="J90" s="72"/>
      <c r="K90" s="72"/>
      <c r="L90" s="72"/>
      <c r="M90" s="72"/>
      <c r="N90" s="72"/>
      <c r="O90" s="72"/>
    </row>
    <row r="91" spans="1:15">
      <c r="A91" s="96"/>
      <c r="B91" s="72"/>
      <c r="C91" s="72"/>
      <c r="D91" s="72"/>
      <c r="E91" s="72"/>
      <c r="F91" s="72"/>
      <c r="G91" s="72"/>
      <c r="H91" s="72"/>
      <c r="I91" s="72"/>
      <c r="J91" s="72"/>
      <c r="K91" s="72"/>
      <c r="L91" s="72"/>
      <c r="M91" s="72"/>
      <c r="N91" s="72"/>
      <c r="O91" s="72"/>
    </row>
    <row r="92" spans="1:15">
      <c r="A92" s="72"/>
      <c r="B92" s="72"/>
      <c r="C92" s="72"/>
      <c r="D92" s="72"/>
      <c r="E92" s="72"/>
      <c r="F92" s="72"/>
      <c r="G92" s="72"/>
      <c r="H92" s="72"/>
      <c r="I92" s="72"/>
      <c r="J92" s="72"/>
      <c r="K92" s="72"/>
      <c r="L92" s="72"/>
      <c r="M92" s="72"/>
      <c r="N92" s="72"/>
      <c r="O92" s="72"/>
    </row>
    <row r="93" spans="1:15">
      <c r="A93" s="72"/>
      <c r="B93" s="72"/>
      <c r="C93" s="72"/>
      <c r="D93" s="72"/>
      <c r="E93" s="72"/>
      <c r="F93" s="72"/>
      <c r="G93" s="72"/>
      <c r="H93" s="72"/>
      <c r="I93" s="72"/>
      <c r="J93" s="72"/>
      <c r="K93" s="72"/>
      <c r="L93" s="72"/>
      <c r="M93" s="72"/>
      <c r="N93" s="72"/>
      <c r="O93" s="72"/>
    </row>
    <row r="94" spans="1:15">
      <c r="A94" s="72"/>
      <c r="B94" s="72"/>
      <c r="C94" s="72"/>
      <c r="D94" s="72"/>
      <c r="E94" s="72"/>
      <c r="F94" s="72"/>
      <c r="G94" s="72"/>
      <c r="H94" s="72"/>
      <c r="I94" s="72"/>
      <c r="J94" s="72"/>
      <c r="K94" s="72"/>
      <c r="L94" s="72"/>
      <c r="M94" s="72"/>
      <c r="N94" s="72"/>
      <c r="O94" s="72"/>
    </row>
    <row r="95" spans="1:15">
      <c r="A95" s="72"/>
      <c r="B95" s="72"/>
      <c r="C95" s="72"/>
      <c r="D95" s="72"/>
      <c r="E95" s="72"/>
      <c r="F95" s="72"/>
      <c r="G95" s="72"/>
      <c r="H95" s="72"/>
      <c r="I95" s="72"/>
      <c r="J95" s="72"/>
      <c r="K95" s="72"/>
      <c r="L95" s="72"/>
      <c r="M95" s="72"/>
      <c r="N95" s="72"/>
      <c r="O95" s="72"/>
    </row>
    <row r="96" spans="1:15">
      <c r="A96" s="72"/>
      <c r="B96" s="72"/>
      <c r="C96" s="72"/>
      <c r="D96" s="72"/>
      <c r="E96" s="72"/>
      <c r="F96" s="72"/>
      <c r="G96" s="72"/>
      <c r="H96" s="72"/>
      <c r="I96" s="72"/>
      <c r="J96" s="72"/>
      <c r="K96" s="72"/>
      <c r="L96" s="72"/>
      <c r="M96" s="72"/>
      <c r="N96" s="72"/>
      <c r="O96" s="72"/>
    </row>
    <row r="97" spans="1:15">
      <c r="A97" s="72"/>
      <c r="B97" s="72"/>
      <c r="C97" s="72"/>
      <c r="D97" s="72"/>
      <c r="E97" s="72"/>
      <c r="F97" s="72"/>
      <c r="G97" s="72"/>
      <c r="H97" s="72"/>
      <c r="I97" s="72"/>
      <c r="J97" s="72"/>
      <c r="K97" s="72"/>
      <c r="L97" s="72"/>
      <c r="M97" s="72"/>
      <c r="N97" s="72"/>
      <c r="O97" s="72"/>
    </row>
    <row r="98" spans="1:15">
      <c r="A98" s="72"/>
      <c r="B98" s="72"/>
      <c r="C98" s="72"/>
      <c r="D98" s="72"/>
      <c r="E98" s="72"/>
      <c r="F98" s="72"/>
      <c r="G98" s="72"/>
      <c r="H98" s="72"/>
      <c r="I98" s="72"/>
      <c r="J98" s="72"/>
      <c r="K98" s="72"/>
      <c r="L98" s="72"/>
      <c r="M98" s="72"/>
      <c r="N98" s="72"/>
      <c r="O98" s="72"/>
    </row>
    <row r="99" spans="1:15">
      <c r="A99" s="72"/>
      <c r="B99" s="72"/>
      <c r="C99" s="72"/>
      <c r="D99" s="72"/>
      <c r="E99" s="72"/>
      <c r="F99" s="72"/>
      <c r="G99" s="72"/>
      <c r="H99" s="72"/>
      <c r="I99" s="72"/>
      <c r="J99" s="72"/>
      <c r="K99" s="72"/>
      <c r="L99" s="72"/>
      <c r="M99" s="72"/>
      <c r="N99" s="72"/>
      <c r="O99" s="72"/>
    </row>
    <row r="100" spans="1:15">
      <c r="A100" s="72"/>
      <c r="B100" s="72"/>
      <c r="C100" s="72"/>
      <c r="D100" s="72"/>
      <c r="E100" s="72"/>
      <c r="F100" s="72"/>
      <c r="G100" s="72"/>
      <c r="H100" s="72"/>
      <c r="I100" s="72"/>
      <c r="J100" s="72"/>
      <c r="K100" s="72"/>
      <c r="L100" s="72"/>
      <c r="M100" s="72"/>
      <c r="N100" s="72"/>
      <c r="O100" s="72"/>
    </row>
    <row r="101" spans="1:15">
      <c r="A101" s="72"/>
      <c r="B101" s="72"/>
      <c r="C101" s="72"/>
      <c r="D101" s="72"/>
      <c r="E101" s="72"/>
      <c r="F101" s="72"/>
      <c r="G101" s="72"/>
      <c r="H101" s="72"/>
      <c r="I101" s="72"/>
      <c r="J101" s="72"/>
      <c r="K101" s="72"/>
      <c r="L101" s="72"/>
      <c r="M101" s="72"/>
      <c r="N101" s="72"/>
      <c r="O101" s="72"/>
    </row>
    <row r="102" spans="1:15">
      <c r="A102" s="72"/>
      <c r="B102" s="72"/>
      <c r="C102" s="72"/>
      <c r="D102" s="72"/>
      <c r="E102" s="72"/>
      <c r="F102" s="72"/>
      <c r="G102" s="72"/>
      <c r="H102" s="72"/>
      <c r="I102" s="72"/>
      <c r="J102" s="72"/>
      <c r="K102" s="72"/>
      <c r="L102" s="72"/>
      <c r="M102" s="72"/>
      <c r="N102" s="72"/>
      <c r="O102" s="72"/>
    </row>
    <row r="103" spans="1:15">
      <c r="A103" s="72"/>
      <c r="B103" s="72"/>
      <c r="C103" s="72"/>
      <c r="D103" s="72"/>
      <c r="E103" s="72"/>
      <c r="F103" s="72"/>
      <c r="G103" s="72"/>
      <c r="H103" s="72"/>
      <c r="I103" s="72"/>
      <c r="J103" s="72"/>
      <c r="K103" s="72"/>
      <c r="L103" s="72"/>
      <c r="M103" s="72"/>
      <c r="N103" s="72"/>
      <c r="O103" s="72"/>
    </row>
    <row r="104" spans="1:15">
      <c r="A104" s="72"/>
      <c r="B104" s="72"/>
      <c r="C104" s="72"/>
      <c r="D104" s="72"/>
      <c r="E104" s="72"/>
      <c r="F104" s="72"/>
      <c r="G104" s="72"/>
      <c r="H104" s="72"/>
      <c r="I104" s="72"/>
      <c r="J104" s="72"/>
      <c r="K104" s="72"/>
      <c r="L104" s="72"/>
      <c r="M104" s="72"/>
      <c r="N104" s="72"/>
      <c r="O104" s="72"/>
    </row>
    <row r="105" spans="1:15">
      <c r="A105" s="72"/>
      <c r="B105" s="72"/>
      <c r="C105" s="72"/>
      <c r="D105" s="72"/>
      <c r="E105" s="72"/>
      <c r="F105" s="72"/>
      <c r="G105" s="72"/>
      <c r="H105" s="72"/>
      <c r="I105" s="72"/>
      <c r="J105" s="72"/>
      <c r="K105" s="72"/>
      <c r="L105" s="72"/>
      <c r="M105" s="72"/>
      <c r="N105" s="72"/>
      <c r="O105" s="72"/>
    </row>
    <row r="106" spans="1:15">
      <c r="A106" s="72"/>
      <c r="B106" s="72"/>
      <c r="C106" s="72"/>
      <c r="D106" s="72"/>
      <c r="E106" s="72"/>
      <c r="F106" s="72"/>
      <c r="G106" s="72"/>
      <c r="H106" s="72"/>
      <c r="I106" s="72"/>
      <c r="J106" s="72"/>
      <c r="K106" s="72"/>
      <c r="L106" s="72"/>
      <c r="M106" s="72"/>
      <c r="N106" s="72"/>
      <c r="O106" s="72"/>
    </row>
    <row r="107" spans="1:15">
      <c r="A107" s="72"/>
      <c r="B107" s="72"/>
      <c r="C107" s="72"/>
      <c r="D107" s="72"/>
      <c r="E107" s="72"/>
      <c r="F107" s="72"/>
      <c r="G107" s="72"/>
      <c r="H107" s="72"/>
      <c r="I107" s="72"/>
      <c r="J107" s="72"/>
      <c r="K107" s="72"/>
      <c r="L107" s="72"/>
      <c r="M107" s="72"/>
      <c r="N107" s="72"/>
      <c r="O107" s="72"/>
    </row>
    <row r="108" spans="1:15">
      <c r="A108" s="72"/>
      <c r="B108" s="72"/>
      <c r="C108" s="72"/>
      <c r="D108" s="72"/>
      <c r="E108" s="72"/>
      <c r="F108" s="72"/>
      <c r="G108" s="72"/>
      <c r="H108" s="72"/>
      <c r="I108" s="72"/>
      <c r="J108" s="72"/>
      <c r="K108" s="72"/>
      <c r="L108" s="72"/>
      <c r="M108" s="72"/>
      <c r="N108" s="72"/>
      <c r="O108" s="72"/>
    </row>
    <row r="109" spans="1:15">
      <c r="A109" s="72"/>
      <c r="B109" s="72"/>
      <c r="C109" s="72"/>
      <c r="D109" s="72"/>
      <c r="E109" s="72"/>
      <c r="F109" s="72"/>
      <c r="G109" s="72"/>
      <c r="H109" s="72"/>
      <c r="I109" s="72"/>
      <c r="J109" s="72"/>
      <c r="K109" s="72"/>
      <c r="L109" s="72"/>
      <c r="M109" s="72"/>
      <c r="N109" s="72"/>
      <c r="O109" s="72"/>
    </row>
    <row r="110" spans="1:15">
      <c r="A110" s="72"/>
      <c r="B110" s="72"/>
      <c r="C110" s="72"/>
      <c r="D110" s="72"/>
      <c r="E110" s="72"/>
      <c r="F110" s="72"/>
      <c r="G110" s="72"/>
      <c r="H110" s="72"/>
      <c r="I110" s="72"/>
      <c r="J110" s="72"/>
      <c r="K110" s="72"/>
      <c r="L110" s="72"/>
      <c r="M110" s="72"/>
      <c r="N110" s="72"/>
      <c r="O110" s="72"/>
    </row>
    <row r="111" spans="1:15">
      <c r="A111" s="72"/>
      <c r="B111" s="72"/>
      <c r="C111" s="72"/>
      <c r="D111" s="72"/>
      <c r="E111" s="72"/>
      <c r="F111" s="72"/>
      <c r="G111" s="72"/>
      <c r="H111" s="72"/>
      <c r="I111" s="72"/>
      <c r="J111" s="72"/>
      <c r="K111" s="72"/>
      <c r="L111" s="72"/>
      <c r="M111" s="72"/>
      <c r="N111" s="72"/>
      <c r="O111" s="72"/>
    </row>
    <row r="112" spans="1:15">
      <c r="A112" s="72"/>
      <c r="B112" s="72"/>
      <c r="C112" s="72"/>
      <c r="D112" s="72"/>
      <c r="E112" s="72"/>
      <c r="F112" s="72"/>
      <c r="G112" s="72"/>
      <c r="H112" s="72"/>
      <c r="I112" s="72"/>
      <c r="J112" s="72"/>
      <c r="K112" s="72"/>
      <c r="L112" s="72"/>
      <c r="M112" s="72"/>
      <c r="N112" s="72"/>
      <c r="O112" s="72"/>
    </row>
    <row r="113" spans="1:15">
      <c r="A113" s="72"/>
      <c r="B113" s="72"/>
      <c r="C113" s="72"/>
      <c r="D113" s="72"/>
      <c r="E113" s="72"/>
      <c r="F113" s="72"/>
      <c r="G113" s="72"/>
      <c r="H113" s="72"/>
      <c r="I113" s="72"/>
      <c r="J113" s="72"/>
      <c r="K113" s="72"/>
      <c r="L113" s="72"/>
      <c r="M113" s="72"/>
      <c r="N113" s="72"/>
      <c r="O113" s="72"/>
    </row>
    <row r="114" spans="1:15">
      <c r="A114" s="72"/>
      <c r="B114" s="72"/>
      <c r="C114" s="72"/>
      <c r="D114" s="72"/>
      <c r="E114" s="72"/>
      <c r="F114" s="72"/>
      <c r="G114" s="72"/>
      <c r="H114" s="72"/>
      <c r="I114" s="72"/>
      <c r="J114" s="72"/>
      <c r="K114" s="72"/>
      <c r="L114" s="72"/>
      <c r="M114" s="72"/>
      <c r="N114" s="72"/>
      <c r="O114" s="72"/>
    </row>
    <row r="115" spans="1:15">
      <c r="A115" s="72"/>
      <c r="B115" s="72"/>
      <c r="C115" s="72"/>
      <c r="D115" s="72"/>
      <c r="E115" s="72"/>
      <c r="F115" s="72"/>
      <c r="G115" s="72"/>
      <c r="H115" s="72"/>
      <c r="I115" s="72"/>
      <c r="J115" s="72"/>
      <c r="K115" s="72"/>
      <c r="L115" s="72"/>
      <c r="M115" s="72"/>
      <c r="N115" s="72"/>
      <c r="O115" s="72"/>
    </row>
    <row r="116" spans="1:15">
      <c r="A116" s="72"/>
      <c r="B116" s="72"/>
      <c r="C116" s="72"/>
      <c r="D116" s="72"/>
      <c r="E116" s="72"/>
      <c r="F116" s="72"/>
      <c r="G116" s="72"/>
      <c r="H116" s="72"/>
      <c r="I116" s="72"/>
      <c r="J116" s="72"/>
      <c r="K116" s="72"/>
      <c r="L116" s="72"/>
      <c r="M116" s="72"/>
      <c r="N116" s="72"/>
      <c r="O116" s="72"/>
    </row>
    <row r="117" spans="1:15">
      <c r="A117" s="72"/>
      <c r="B117" s="72"/>
      <c r="C117" s="72"/>
      <c r="D117" s="72"/>
      <c r="E117" s="72"/>
      <c r="F117" s="72"/>
      <c r="G117" s="72"/>
      <c r="H117" s="72"/>
      <c r="I117" s="72"/>
      <c r="J117" s="72"/>
      <c r="K117" s="72"/>
      <c r="L117" s="72"/>
      <c r="M117" s="72"/>
      <c r="N117" s="72"/>
      <c r="O117" s="72"/>
    </row>
    <row r="118" spans="1:15">
      <c r="A118" s="72"/>
      <c r="B118" s="72"/>
      <c r="C118" s="72"/>
      <c r="D118" s="72"/>
      <c r="E118" s="72"/>
      <c r="F118" s="72"/>
      <c r="G118" s="72"/>
      <c r="H118" s="72"/>
      <c r="I118" s="72"/>
      <c r="J118" s="72"/>
      <c r="K118" s="72"/>
      <c r="L118" s="72"/>
      <c r="M118" s="72"/>
      <c r="N118" s="72"/>
      <c r="O118" s="72"/>
    </row>
    <row r="119" spans="1:15">
      <c r="A119" s="72"/>
      <c r="B119" s="72"/>
      <c r="C119" s="72"/>
      <c r="D119" s="72"/>
      <c r="E119" s="72"/>
      <c r="F119" s="72"/>
      <c r="G119" s="72"/>
      <c r="H119" s="72"/>
      <c r="I119" s="72"/>
      <c r="J119" s="72"/>
      <c r="K119" s="72"/>
      <c r="L119" s="72"/>
      <c r="M119" s="72"/>
      <c r="N119" s="72"/>
      <c r="O119" s="72"/>
    </row>
    <row r="120" spans="1:15">
      <c r="A120" s="72"/>
      <c r="B120" s="72"/>
      <c r="C120" s="72"/>
      <c r="D120" s="72"/>
      <c r="E120" s="72"/>
      <c r="F120" s="72"/>
      <c r="G120" s="72"/>
      <c r="H120" s="72"/>
      <c r="I120" s="72"/>
      <c r="J120" s="72"/>
      <c r="K120" s="72"/>
      <c r="L120" s="72"/>
      <c r="M120" s="72"/>
      <c r="N120" s="72"/>
      <c r="O120" s="72"/>
    </row>
    <row r="121" spans="1:15">
      <c r="A121" s="72"/>
      <c r="B121" s="72"/>
      <c r="C121" s="72"/>
      <c r="D121" s="72"/>
      <c r="E121" s="72"/>
      <c r="F121" s="72"/>
      <c r="G121" s="72"/>
      <c r="H121" s="72"/>
      <c r="I121" s="72"/>
      <c r="J121" s="72"/>
      <c r="K121" s="72"/>
      <c r="L121" s="72"/>
      <c r="M121" s="72"/>
      <c r="N121" s="72"/>
      <c r="O121" s="72"/>
    </row>
    <row r="122" spans="1:15">
      <c r="A122" s="72"/>
      <c r="B122" s="72"/>
      <c r="C122" s="72"/>
      <c r="D122" s="72"/>
      <c r="E122" s="72"/>
      <c r="F122" s="72"/>
      <c r="G122" s="72"/>
      <c r="H122" s="72"/>
      <c r="I122" s="72"/>
      <c r="J122" s="72"/>
      <c r="K122" s="72"/>
      <c r="L122" s="72"/>
      <c r="M122" s="72"/>
      <c r="N122" s="72"/>
      <c r="O122" s="72"/>
    </row>
    <row r="123" spans="1:15">
      <c r="A123" s="72"/>
      <c r="B123" s="72"/>
      <c r="C123" s="72"/>
      <c r="D123" s="72"/>
      <c r="E123" s="72"/>
      <c r="F123" s="72"/>
      <c r="G123" s="72"/>
      <c r="H123" s="72"/>
      <c r="I123" s="72"/>
      <c r="J123" s="72"/>
      <c r="K123" s="72"/>
      <c r="L123" s="72"/>
      <c r="M123" s="72"/>
      <c r="N123" s="72"/>
      <c r="O123" s="72"/>
    </row>
    <row r="124" spans="1:15">
      <c r="A124" s="72"/>
      <c r="B124" s="72"/>
      <c r="C124" s="72"/>
      <c r="D124" s="72"/>
      <c r="E124" s="72"/>
      <c r="F124" s="72"/>
      <c r="G124" s="72"/>
      <c r="H124" s="72"/>
      <c r="I124" s="72"/>
      <c r="J124" s="72"/>
      <c r="K124" s="72"/>
      <c r="L124" s="72"/>
      <c r="M124" s="72"/>
      <c r="N124" s="72"/>
      <c r="O124" s="72"/>
    </row>
    <row r="125" spans="1:15">
      <c r="A125" s="72"/>
      <c r="B125" s="72"/>
      <c r="C125" s="72"/>
      <c r="D125" s="72"/>
      <c r="E125" s="72"/>
      <c r="F125" s="72"/>
      <c r="G125" s="72"/>
      <c r="H125" s="72"/>
      <c r="I125" s="72"/>
      <c r="J125" s="72"/>
      <c r="K125" s="72"/>
      <c r="L125" s="72"/>
      <c r="M125" s="72"/>
      <c r="N125" s="72"/>
      <c r="O125" s="72"/>
    </row>
    <row r="126" spans="1:15">
      <c r="A126" s="72"/>
      <c r="B126" s="72"/>
      <c r="C126" s="72"/>
      <c r="D126" s="72"/>
      <c r="E126" s="72"/>
      <c r="F126" s="72"/>
      <c r="G126" s="72"/>
      <c r="H126" s="72"/>
      <c r="I126" s="72"/>
      <c r="J126" s="72"/>
      <c r="K126" s="72"/>
      <c r="L126" s="72"/>
      <c r="M126" s="72"/>
      <c r="N126" s="72"/>
      <c r="O126" s="72"/>
    </row>
    <row r="127" spans="1:15">
      <c r="A127" s="72"/>
      <c r="B127" s="72"/>
      <c r="C127" s="72"/>
      <c r="D127" s="72"/>
      <c r="E127" s="72"/>
      <c r="F127" s="72"/>
      <c r="G127" s="72"/>
      <c r="H127" s="72"/>
      <c r="I127" s="72"/>
      <c r="J127" s="72"/>
      <c r="K127" s="72"/>
      <c r="L127" s="72"/>
      <c r="M127" s="72"/>
      <c r="N127" s="72"/>
      <c r="O127" s="72"/>
    </row>
    <row r="128" spans="1:15">
      <c r="A128" s="72"/>
      <c r="B128" s="72"/>
      <c r="C128" s="72"/>
      <c r="D128" s="72"/>
      <c r="E128" s="72"/>
      <c r="F128" s="72"/>
      <c r="G128" s="72"/>
      <c r="H128" s="72"/>
      <c r="I128" s="72"/>
      <c r="J128" s="72"/>
      <c r="K128" s="72"/>
      <c r="L128" s="72"/>
      <c r="M128" s="72"/>
      <c r="N128" s="72"/>
      <c r="O128" s="72"/>
    </row>
    <row r="129" spans="1:15">
      <c r="A129" s="72"/>
      <c r="B129" s="72"/>
      <c r="C129" s="72"/>
      <c r="D129" s="72"/>
      <c r="E129" s="72"/>
      <c r="F129" s="72"/>
      <c r="G129" s="72"/>
      <c r="H129" s="72"/>
      <c r="I129" s="72"/>
      <c r="J129" s="72"/>
      <c r="K129" s="72"/>
      <c r="L129" s="72"/>
      <c r="M129" s="72"/>
      <c r="N129" s="72"/>
      <c r="O129" s="72"/>
    </row>
    <row r="130" spans="1:15">
      <c r="A130" s="72"/>
      <c r="B130" s="72"/>
      <c r="C130" s="72"/>
      <c r="D130" s="72"/>
      <c r="E130" s="72"/>
      <c r="F130" s="72"/>
      <c r="G130" s="72"/>
      <c r="H130" s="72"/>
      <c r="I130" s="72"/>
      <c r="J130" s="72"/>
      <c r="K130" s="72"/>
      <c r="L130" s="72"/>
      <c r="M130" s="72"/>
      <c r="N130" s="72"/>
      <c r="O130" s="72"/>
    </row>
    <row r="131" spans="1:15">
      <c r="A131" s="72"/>
      <c r="B131" s="72"/>
      <c r="C131" s="72"/>
      <c r="D131" s="72"/>
      <c r="E131" s="72"/>
      <c r="F131" s="72"/>
      <c r="G131" s="72"/>
      <c r="H131" s="72"/>
      <c r="I131" s="72"/>
      <c r="J131" s="72"/>
      <c r="K131" s="72"/>
      <c r="L131" s="72"/>
      <c r="M131" s="72"/>
      <c r="N131" s="72"/>
      <c r="O131" s="72"/>
    </row>
    <row r="132" spans="1:15">
      <c r="A132" s="72"/>
      <c r="B132" s="72"/>
      <c r="C132" s="72"/>
      <c r="D132" s="72"/>
      <c r="E132" s="72"/>
      <c r="F132" s="72"/>
      <c r="G132" s="72"/>
      <c r="H132" s="72"/>
      <c r="I132" s="72"/>
      <c r="J132" s="72"/>
      <c r="K132" s="72"/>
      <c r="L132" s="72"/>
      <c r="M132" s="72"/>
      <c r="N132" s="72"/>
      <c r="O132" s="72"/>
    </row>
    <row r="133" spans="1:15">
      <c r="A133" s="72"/>
      <c r="B133" s="72"/>
      <c r="C133" s="72"/>
      <c r="D133" s="72"/>
      <c r="E133" s="72"/>
      <c r="F133" s="72"/>
      <c r="G133" s="72"/>
      <c r="H133" s="72"/>
      <c r="I133" s="72"/>
      <c r="J133" s="72"/>
      <c r="K133" s="72"/>
      <c r="L133" s="72"/>
      <c r="M133" s="72"/>
      <c r="N133" s="72"/>
      <c r="O133" s="72"/>
    </row>
    <row r="134" spans="1:15">
      <c r="A134" s="72"/>
      <c r="B134" s="72"/>
      <c r="C134" s="72"/>
      <c r="D134" s="72"/>
      <c r="E134" s="72"/>
      <c r="F134" s="72"/>
      <c r="G134" s="72"/>
      <c r="H134" s="72"/>
      <c r="I134" s="72"/>
      <c r="J134" s="72"/>
      <c r="K134" s="72"/>
      <c r="L134" s="72"/>
      <c r="M134" s="72"/>
      <c r="N134" s="72"/>
      <c r="O134" s="72"/>
    </row>
    <row r="135" spans="1:15">
      <c r="A135" s="72"/>
      <c r="B135" s="72"/>
      <c r="C135" s="72"/>
      <c r="D135" s="72"/>
      <c r="E135" s="72"/>
      <c r="F135" s="72"/>
      <c r="G135" s="72"/>
      <c r="H135" s="72"/>
      <c r="I135" s="72"/>
      <c r="J135" s="72"/>
      <c r="K135" s="72"/>
      <c r="L135" s="72"/>
      <c r="M135" s="72"/>
      <c r="N135" s="72"/>
      <c r="O135" s="72"/>
    </row>
    <row r="136" spans="1:15">
      <c r="A136" s="72"/>
      <c r="B136" s="72"/>
      <c r="C136" s="72"/>
      <c r="D136" s="72"/>
      <c r="E136" s="72"/>
      <c r="F136" s="72"/>
      <c r="G136" s="72"/>
      <c r="H136" s="72"/>
      <c r="I136" s="72"/>
      <c r="J136" s="72"/>
      <c r="K136" s="72"/>
      <c r="L136" s="72"/>
      <c r="M136" s="72"/>
      <c r="N136" s="72"/>
      <c r="O136" s="72"/>
    </row>
    <row r="137" spans="1:15">
      <c r="A137" s="72"/>
      <c r="B137" s="72"/>
      <c r="C137" s="72"/>
      <c r="D137" s="72"/>
      <c r="E137" s="72"/>
      <c r="F137" s="72"/>
      <c r="G137" s="72"/>
      <c r="H137" s="72"/>
      <c r="I137" s="72"/>
      <c r="J137" s="72"/>
      <c r="K137" s="72"/>
      <c r="L137" s="72"/>
      <c r="M137" s="72"/>
      <c r="N137" s="72"/>
      <c r="O137" s="72"/>
    </row>
    <row r="138" spans="1:15">
      <c r="A138" s="72"/>
      <c r="B138" s="72"/>
      <c r="C138" s="72"/>
      <c r="D138" s="72"/>
      <c r="E138" s="72"/>
      <c r="F138" s="72"/>
      <c r="G138" s="72"/>
      <c r="H138" s="72"/>
      <c r="I138" s="72"/>
      <c r="J138" s="72"/>
      <c r="K138" s="72"/>
      <c r="L138" s="72"/>
      <c r="M138" s="72"/>
      <c r="N138" s="72"/>
      <c r="O138" s="72"/>
    </row>
    <row r="139" spans="1:15">
      <c r="A139" s="72"/>
      <c r="B139" s="72"/>
      <c r="C139" s="72"/>
      <c r="D139" s="72"/>
      <c r="E139" s="72"/>
      <c r="F139" s="72"/>
      <c r="G139" s="72"/>
      <c r="H139" s="72"/>
      <c r="I139" s="72"/>
      <c r="J139" s="72"/>
      <c r="K139" s="72"/>
      <c r="L139" s="72"/>
      <c r="M139" s="72"/>
      <c r="N139" s="72"/>
      <c r="O139" s="72"/>
    </row>
    <row r="140" spans="1:15">
      <c r="A140" s="72"/>
      <c r="B140" s="72"/>
      <c r="C140" s="72"/>
      <c r="D140" s="72"/>
      <c r="E140" s="72"/>
      <c r="F140" s="72"/>
      <c r="G140" s="72"/>
      <c r="H140" s="72"/>
      <c r="I140" s="72"/>
      <c r="J140" s="72"/>
      <c r="K140" s="72"/>
      <c r="L140" s="72"/>
      <c r="M140" s="72"/>
      <c r="N140" s="72"/>
      <c r="O140" s="72"/>
    </row>
    <row r="141" spans="1:15">
      <c r="A141" s="72"/>
      <c r="B141" s="72"/>
      <c r="C141" s="72"/>
      <c r="D141" s="72"/>
      <c r="E141" s="72"/>
      <c r="F141" s="72"/>
      <c r="G141" s="72"/>
      <c r="H141" s="72"/>
      <c r="I141" s="72"/>
      <c r="J141" s="72"/>
      <c r="K141" s="72"/>
      <c r="L141" s="72"/>
      <c r="M141" s="72"/>
      <c r="N141" s="72"/>
      <c r="O141" s="72"/>
    </row>
    <row r="142" spans="1:15">
      <c r="A142" s="72"/>
      <c r="B142" s="72"/>
      <c r="C142" s="72"/>
      <c r="D142" s="72"/>
      <c r="E142" s="72"/>
      <c r="F142" s="72"/>
      <c r="G142" s="72"/>
      <c r="H142" s="72"/>
      <c r="I142" s="72"/>
      <c r="J142" s="72"/>
      <c r="K142" s="72"/>
      <c r="L142" s="72"/>
      <c r="M142" s="72"/>
      <c r="N142" s="72"/>
      <c r="O142" s="72"/>
    </row>
    <row r="143" spans="1:15">
      <c r="A143" s="72"/>
      <c r="B143" s="72"/>
      <c r="C143" s="72"/>
      <c r="D143" s="72"/>
      <c r="E143" s="72"/>
      <c r="F143" s="72"/>
      <c r="G143" s="72"/>
      <c r="H143" s="72"/>
      <c r="I143" s="72"/>
      <c r="J143" s="72"/>
      <c r="K143" s="72"/>
      <c r="L143" s="72"/>
      <c r="M143" s="72"/>
      <c r="N143" s="72"/>
      <c r="O143" s="72"/>
    </row>
    <row r="144" spans="1:15">
      <c r="A144" s="72"/>
      <c r="B144" s="72"/>
      <c r="C144" s="72"/>
      <c r="D144" s="72"/>
      <c r="E144" s="72"/>
      <c r="F144" s="72"/>
      <c r="G144" s="72"/>
      <c r="H144" s="72"/>
      <c r="I144" s="72"/>
      <c r="J144" s="72"/>
      <c r="K144" s="72"/>
      <c r="L144" s="72"/>
      <c r="M144" s="72"/>
      <c r="N144" s="72"/>
      <c r="O144" s="72"/>
    </row>
    <row r="145" spans="1:15">
      <c r="A145" s="72"/>
      <c r="B145" s="72"/>
      <c r="C145" s="72"/>
      <c r="D145" s="72"/>
      <c r="E145" s="72"/>
      <c r="F145" s="72"/>
      <c r="G145" s="72"/>
      <c r="H145" s="72"/>
      <c r="I145" s="72"/>
      <c r="J145" s="72"/>
      <c r="K145" s="72"/>
      <c r="L145" s="72"/>
      <c r="M145" s="72"/>
      <c r="N145" s="72"/>
      <c r="O145" s="72"/>
    </row>
    <row r="146" spans="1:15">
      <c r="A146" s="72"/>
      <c r="B146" s="72"/>
      <c r="C146" s="72"/>
      <c r="D146" s="72"/>
      <c r="E146" s="72"/>
      <c r="F146" s="72"/>
      <c r="G146" s="72"/>
      <c r="H146" s="72"/>
      <c r="I146" s="72"/>
      <c r="J146" s="72"/>
      <c r="K146" s="72"/>
      <c r="L146" s="72"/>
      <c r="M146" s="72"/>
      <c r="N146" s="72"/>
      <c r="O146" s="72"/>
    </row>
    <row r="147" spans="1:15">
      <c r="A147" s="72"/>
      <c r="B147" s="72"/>
      <c r="C147" s="72"/>
      <c r="D147" s="72"/>
      <c r="E147" s="72"/>
      <c r="F147" s="72"/>
      <c r="G147" s="72"/>
      <c r="H147" s="72"/>
      <c r="I147" s="72"/>
      <c r="J147" s="72"/>
      <c r="K147" s="72"/>
      <c r="L147" s="72"/>
      <c r="M147" s="72"/>
      <c r="N147" s="72"/>
      <c r="O147" s="72"/>
    </row>
    <row r="148" spans="1:15">
      <c r="A148" s="72"/>
      <c r="B148" s="72"/>
      <c r="C148" s="72"/>
      <c r="D148" s="72"/>
      <c r="E148" s="72"/>
      <c r="F148" s="72"/>
      <c r="G148" s="72"/>
      <c r="H148" s="72"/>
      <c r="I148" s="72"/>
      <c r="J148" s="72"/>
      <c r="K148" s="72"/>
      <c r="L148" s="72"/>
      <c r="M148" s="72"/>
      <c r="N148" s="72"/>
      <c r="O148" s="72"/>
    </row>
    <row r="149" spans="1:15">
      <c r="A149" s="72"/>
      <c r="B149" s="72"/>
      <c r="C149" s="72"/>
      <c r="D149" s="72"/>
      <c r="E149" s="72"/>
      <c r="F149" s="72"/>
      <c r="G149" s="72"/>
      <c r="H149" s="72"/>
      <c r="I149" s="72"/>
      <c r="J149" s="72"/>
      <c r="K149" s="72"/>
      <c r="L149" s="72"/>
      <c r="M149" s="72"/>
      <c r="N149" s="72"/>
      <c r="O149" s="72"/>
    </row>
    <row r="150" spans="1:15">
      <c r="A150" s="72"/>
      <c r="B150" s="72"/>
      <c r="C150" s="72"/>
      <c r="D150" s="72"/>
      <c r="E150" s="72"/>
      <c r="F150" s="72"/>
      <c r="G150" s="72"/>
      <c r="H150" s="72"/>
      <c r="I150" s="72"/>
      <c r="J150" s="72"/>
      <c r="K150" s="72"/>
      <c r="L150" s="72"/>
      <c r="M150" s="72"/>
      <c r="N150" s="72"/>
      <c r="O150" s="72"/>
    </row>
    <row r="151" spans="1:15">
      <c r="A151" s="72"/>
      <c r="B151" s="72"/>
      <c r="C151" s="72"/>
      <c r="D151" s="72"/>
      <c r="E151" s="72"/>
      <c r="F151" s="72"/>
      <c r="G151" s="72"/>
      <c r="H151" s="72"/>
      <c r="I151" s="72"/>
      <c r="J151" s="72"/>
      <c r="K151" s="72"/>
      <c r="L151" s="72"/>
      <c r="M151" s="72"/>
      <c r="N151" s="72"/>
      <c r="O151" s="72"/>
    </row>
    <row r="152" spans="1:15">
      <c r="A152" s="72"/>
      <c r="B152" s="72"/>
      <c r="C152" s="72"/>
      <c r="D152" s="72"/>
      <c r="E152" s="72"/>
      <c r="F152" s="72"/>
      <c r="G152" s="72"/>
      <c r="H152" s="72"/>
      <c r="I152" s="72"/>
      <c r="J152" s="72"/>
      <c r="K152" s="72"/>
      <c r="L152" s="72"/>
      <c r="M152" s="72"/>
      <c r="N152" s="72"/>
      <c r="O152" s="72"/>
    </row>
    <row r="153" spans="1:15">
      <c r="A153" s="72"/>
      <c r="B153" s="72"/>
      <c r="C153" s="72"/>
      <c r="D153" s="72"/>
      <c r="E153" s="72"/>
      <c r="F153" s="72"/>
      <c r="G153" s="72"/>
      <c r="H153" s="72"/>
      <c r="I153" s="72"/>
      <c r="J153" s="72"/>
      <c r="K153" s="72"/>
      <c r="L153" s="72"/>
      <c r="M153" s="72"/>
      <c r="N153" s="72"/>
      <c r="O153" s="72"/>
    </row>
    <row r="154" spans="1:15">
      <c r="A154" s="72"/>
      <c r="B154" s="72"/>
      <c r="C154" s="72"/>
      <c r="D154" s="72"/>
      <c r="E154" s="72"/>
      <c r="F154" s="72"/>
      <c r="G154" s="72"/>
      <c r="H154" s="72"/>
      <c r="I154" s="72"/>
      <c r="J154" s="72"/>
      <c r="K154" s="72"/>
      <c r="L154" s="72"/>
      <c r="M154" s="72"/>
      <c r="N154" s="72"/>
      <c r="O154" s="72"/>
    </row>
    <row r="155" spans="1:15">
      <c r="A155" s="72"/>
      <c r="B155" s="72"/>
      <c r="C155" s="72"/>
      <c r="D155" s="72"/>
      <c r="E155" s="72"/>
      <c r="F155" s="72"/>
      <c r="G155" s="72"/>
      <c r="H155" s="72"/>
      <c r="I155" s="72"/>
      <c r="J155" s="72"/>
      <c r="K155" s="72"/>
      <c r="L155" s="72"/>
      <c r="M155" s="72"/>
      <c r="N155" s="72"/>
      <c r="O155" s="72"/>
    </row>
    <row r="156" spans="1:15">
      <c r="A156" s="72"/>
      <c r="B156" s="72"/>
      <c r="C156" s="72"/>
      <c r="D156" s="72"/>
      <c r="E156" s="72"/>
      <c r="F156" s="72"/>
      <c r="G156" s="72"/>
      <c r="H156" s="72"/>
      <c r="I156" s="72"/>
      <c r="J156" s="72"/>
      <c r="K156" s="72"/>
      <c r="L156" s="72"/>
      <c r="M156" s="72"/>
      <c r="N156" s="72"/>
      <c r="O156" s="72"/>
    </row>
    <row r="157" spans="1:15">
      <c r="A157" s="72"/>
      <c r="B157" s="72"/>
      <c r="C157" s="72"/>
      <c r="D157" s="72"/>
      <c r="E157" s="72"/>
      <c r="F157" s="72"/>
      <c r="G157" s="72"/>
      <c r="H157" s="72"/>
      <c r="I157" s="72"/>
      <c r="J157" s="72"/>
      <c r="K157" s="72"/>
      <c r="L157" s="72"/>
      <c r="M157" s="72"/>
      <c r="N157" s="72"/>
      <c r="O157" s="72"/>
    </row>
    <row r="158" spans="1:15">
      <c r="A158" s="72"/>
      <c r="B158" s="72"/>
      <c r="C158" s="72"/>
      <c r="D158" s="72"/>
      <c r="E158" s="72"/>
      <c r="F158" s="72"/>
      <c r="G158" s="72"/>
      <c r="H158" s="72"/>
      <c r="I158" s="72"/>
      <c r="J158" s="72"/>
      <c r="K158" s="72"/>
      <c r="L158" s="72"/>
      <c r="M158" s="72"/>
      <c r="N158" s="72"/>
      <c r="O158" s="72"/>
    </row>
    <row r="159" spans="1:15">
      <c r="A159" s="72"/>
      <c r="B159" s="72"/>
      <c r="C159" s="72"/>
      <c r="D159" s="72"/>
      <c r="E159" s="72"/>
      <c r="F159" s="72"/>
      <c r="G159" s="72"/>
      <c r="H159" s="72"/>
      <c r="I159" s="72"/>
      <c r="J159" s="72"/>
      <c r="K159" s="72"/>
      <c r="L159" s="72"/>
      <c r="M159" s="72"/>
      <c r="N159" s="72"/>
      <c r="O159" s="72"/>
    </row>
    <row r="160" spans="1:15">
      <c r="A160" s="72"/>
      <c r="B160" s="72"/>
      <c r="C160" s="72"/>
      <c r="D160" s="72"/>
      <c r="E160" s="72"/>
      <c r="F160" s="72"/>
      <c r="G160" s="72"/>
      <c r="H160" s="72"/>
      <c r="I160" s="72"/>
      <c r="J160" s="72"/>
      <c r="K160" s="72"/>
      <c r="L160" s="72"/>
      <c r="M160" s="72"/>
      <c r="N160" s="72"/>
      <c r="O160" s="72"/>
    </row>
    <row r="161" spans="1:15">
      <c r="A161" s="72"/>
      <c r="B161" s="72"/>
      <c r="C161" s="72"/>
      <c r="D161" s="72"/>
      <c r="E161" s="72"/>
      <c r="F161" s="72"/>
      <c r="G161" s="72"/>
      <c r="H161" s="72"/>
      <c r="I161" s="72"/>
      <c r="J161" s="72"/>
      <c r="K161" s="72"/>
      <c r="L161" s="72"/>
      <c r="M161" s="72"/>
      <c r="N161" s="72"/>
      <c r="O161" s="72"/>
    </row>
    <row r="162" spans="1:15">
      <c r="A162" s="72"/>
      <c r="B162" s="72"/>
      <c r="C162" s="72"/>
      <c r="D162" s="72"/>
      <c r="E162" s="72"/>
      <c r="F162" s="72"/>
      <c r="G162" s="72"/>
      <c r="H162" s="72"/>
      <c r="I162" s="72"/>
      <c r="J162" s="72"/>
      <c r="K162" s="72"/>
      <c r="L162" s="72"/>
      <c r="M162" s="72"/>
      <c r="N162" s="72"/>
      <c r="O162" s="72"/>
    </row>
    <row r="163" spans="1:15">
      <c r="A163" s="72"/>
      <c r="B163" s="72"/>
      <c r="C163" s="72"/>
      <c r="D163" s="72"/>
      <c r="E163" s="72"/>
      <c r="F163" s="72"/>
      <c r="G163" s="72"/>
      <c r="H163" s="72"/>
      <c r="I163" s="72"/>
      <c r="J163" s="72"/>
      <c r="K163" s="72"/>
      <c r="L163" s="72"/>
      <c r="M163" s="72"/>
      <c r="N163" s="72"/>
      <c r="O163" s="72"/>
    </row>
    <row r="164" spans="1:15">
      <c r="A164" s="72"/>
      <c r="B164" s="72"/>
      <c r="C164" s="72"/>
      <c r="D164" s="72"/>
      <c r="E164" s="72"/>
      <c r="F164" s="72"/>
      <c r="G164" s="72"/>
      <c r="H164" s="72"/>
      <c r="I164" s="72"/>
      <c r="J164" s="72"/>
      <c r="K164" s="72"/>
      <c r="L164" s="72"/>
      <c r="M164" s="72"/>
      <c r="N164" s="72"/>
      <c r="O164" s="72"/>
    </row>
    <row r="165" spans="1:15">
      <c r="A165" s="72"/>
      <c r="B165" s="72"/>
      <c r="C165" s="72"/>
      <c r="D165" s="72"/>
      <c r="E165" s="72"/>
      <c r="F165" s="72"/>
      <c r="G165" s="72"/>
      <c r="H165" s="72"/>
      <c r="I165" s="72"/>
      <c r="J165" s="72"/>
      <c r="K165" s="72"/>
      <c r="L165" s="72"/>
      <c r="M165" s="72"/>
      <c r="N165" s="72"/>
      <c r="O165" s="72"/>
    </row>
    <row r="166" spans="1:15">
      <c r="A166" s="72"/>
      <c r="B166" s="72"/>
      <c r="C166" s="72"/>
      <c r="D166" s="72"/>
      <c r="E166" s="72"/>
      <c r="F166" s="72"/>
      <c r="G166" s="72"/>
      <c r="H166" s="72"/>
      <c r="I166" s="72"/>
      <c r="J166" s="72"/>
      <c r="K166" s="72"/>
      <c r="L166" s="72"/>
      <c r="M166" s="72"/>
      <c r="N166" s="72"/>
      <c r="O166" s="72"/>
    </row>
    <row r="167" spans="1:15">
      <c r="A167" s="72"/>
      <c r="B167" s="72"/>
      <c r="C167" s="72"/>
      <c r="D167" s="72"/>
      <c r="E167" s="72"/>
      <c r="F167" s="72"/>
      <c r="G167" s="72"/>
      <c r="H167" s="72"/>
      <c r="I167" s="72"/>
      <c r="J167" s="72"/>
      <c r="K167" s="72"/>
      <c r="L167" s="72"/>
      <c r="M167" s="72"/>
      <c r="N167" s="72"/>
      <c r="O167" s="72"/>
    </row>
    <row r="168" spans="1:15">
      <c r="A168" s="72"/>
      <c r="B168" s="72"/>
      <c r="C168" s="72"/>
      <c r="D168" s="72"/>
      <c r="E168" s="72"/>
      <c r="F168" s="72"/>
      <c r="G168" s="72"/>
      <c r="H168" s="72"/>
      <c r="I168" s="72"/>
      <c r="J168" s="72"/>
      <c r="K168" s="72"/>
      <c r="L168" s="72"/>
      <c r="M168" s="72"/>
      <c r="N168" s="72"/>
      <c r="O168" s="72"/>
    </row>
    <row r="169" spans="1:15">
      <c r="A169" s="72"/>
      <c r="B169" s="72"/>
      <c r="C169" s="72"/>
      <c r="D169" s="72"/>
      <c r="E169" s="72"/>
      <c r="F169" s="72"/>
      <c r="G169" s="72"/>
      <c r="H169" s="72"/>
      <c r="I169" s="72"/>
      <c r="J169" s="72"/>
      <c r="K169" s="72"/>
      <c r="L169" s="72"/>
      <c r="M169" s="72"/>
      <c r="N169" s="72"/>
      <c r="O169" s="72"/>
    </row>
    <row r="170" spans="1:15">
      <c r="A170" s="72"/>
      <c r="B170" s="72"/>
      <c r="C170" s="72"/>
      <c r="D170" s="72"/>
      <c r="E170" s="72"/>
      <c r="F170" s="72"/>
      <c r="G170" s="72"/>
      <c r="H170" s="72"/>
      <c r="I170" s="72"/>
      <c r="J170" s="72"/>
      <c r="K170" s="72"/>
      <c r="L170" s="72"/>
      <c r="M170" s="72"/>
      <c r="N170" s="72"/>
      <c r="O170" s="72"/>
    </row>
    <row r="171" spans="1:15">
      <c r="A171" s="72"/>
      <c r="B171" s="72"/>
      <c r="C171" s="72"/>
      <c r="D171" s="72"/>
      <c r="E171" s="72"/>
      <c r="F171" s="72"/>
      <c r="G171" s="72"/>
      <c r="H171" s="72"/>
      <c r="I171" s="72"/>
      <c r="J171" s="72"/>
      <c r="K171" s="72"/>
      <c r="L171" s="72"/>
      <c r="M171" s="72"/>
      <c r="N171" s="72"/>
      <c r="O171" s="72"/>
    </row>
    <row r="172" spans="1:15">
      <c r="A172" s="72"/>
      <c r="B172" s="72"/>
      <c r="C172" s="72"/>
      <c r="D172" s="72"/>
      <c r="E172" s="72"/>
      <c r="F172" s="72"/>
      <c r="G172" s="72"/>
      <c r="H172" s="72"/>
      <c r="I172" s="72"/>
      <c r="J172" s="72"/>
      <c r="K172" s="72"/>
      <c r="L172" s="72"/>
      <c r="M172" s="72"/>
      <c r="N172" s="72"/>
      <c r="O172" s="72"/>
    </row>
    <row r="173" spans="1:15">
      <c r="A173" s="72"/>
      <c r="B173" s="72"/>
      <c r="C173" s="72"/>
      <c r="D173" s="72"/>
      <c r="E173" s="72"/>
      <c r="F173" s="72"/>
      <c r="G173" s="72"/>
      <c r="H173" s="72"/>
      <c r="I173" s="72"/>
      <c r="J173" s="72"/>
      <c r="K173" s="72"/>
      <c r="L173" s="72"/>
      <c r="M173" s="72"/>
      <c r="N173" s="72"/>
      <c r="O173" s="72"/>
    </row>
    <row r="174" spans="1:15">
      <c r="A174" s="72"/>
      <c r="B174" s="72"/>
      <c r="C174" s="72"/>
      <c r="D174" s="72"/>
      <c r="E174" s="72"/>
      <c r="F174" s="72"/>
      <c r="G174" s="72"/>
      <c r="H174" s="72"/>
      <c r="I174" s="72"/>
      <c r="J174" s="72"/>
      <c r="K174" s="72"/>
      <c r="L174" s="72"/>
      <c r="M174" s="72"/>
      <c r="N174" s="72"/>
      <c r="O174" s="72"/>
    </row>
    <row r="175" spans="1:15">
      <c r="A175" s="72"/>
      <c r="B175" s="72"/>
      <c r="C175" s="72"/>
      <c r="D175" s="72"/>
      <c r="E175" s="72"/>
      <c r="F175" s="72"/>
      <c r="G175" s="72"/>
      <c r="H175" s="72"/>
      <c r="I175" s="72"/>
      <c r="J175" s="72"/>
      <c r="K175" s="72"/>
      <c r="L175" s="72"/>
      <c r="M175" s="72"/>
      <c r="N175" s="72"/>
      <c r="O175" s="72"/>
    </row>
    <row r="176" spans="1:15">
      <c r="A176" s="72"/>
      <c r="B176" s="72"/>
      <c r="C176" s="72"/>
      <c r="D176" s="72"/>
      <c r="E176" s="72"/>
      <c r="F176" s="72"/>
      <c r="G176" s="72"/>
      <c r="H176" s="72"/>
      <c r="I176" s="72"/>
      <c r="J176" s="72"/>
      <c r="K176" s="72"/>
      <c r="L176" s="72"/>
      <c r="M176" s="72"/>
      <c r="N176" s="72"/>
      <c r="O176" s="72"/>
    </row>
    <row r="177" spans="1:15">
      <c r="A177" s="72"/>
      <c r="B177" s="72"/>
      <c r="C177" s="72"/>
      <c r="D177" s="72"/>
      <c r="E177" s="72"/>
      <c r="F177" s="72"/>
      <c r="G177" s="72"/>
      <c r="H177" s="72"/>
      <c r="I177" s="72"/>
      <c r="J177" s="72"/>
      <c r="K177" s="72"/>
      <c r="L177" s="72"/>
      <c r="M177" s="72"/>
      <c r="N177" s="72"/>
      <c r="O177" s="72"/>
    </row>
    <row r="178" spans="1:15">
      <c r="A178" s="72"/>
      <c r="B178" s="72"/>
      <c r="C178" s="72"/>
      <c r="D178" s="72"/>
      <c r="E178" s="72"/>
      <c r="F178" s="72"/>
      <c r="G178" s="72"/>
      <c r="H178" s="72"/>
      <c r="I178" s="72"/>
      <c r="J178" s="72"/>
      <c r="K178" s="72"/>
      <c r="L178" s="72"/>
      <c r="M178" s="72"/>
      <c r="N178" s="72"/>
      <c r="O178" s="72"/>
    </row>
    <row r="179" spans="1:15">
      <c r="A179" s="72"/>
      <c r="B179" s="72"/>
      <c r="C179" s="72"/>
      <c r="D179" s="72"/>
      <c r="E179" s="72"/>
      <c r="F179" s="72"/>
      <c r="G179" s="72"/>
      <c r="H179" s="72"/>
      <c r="I179" s="72"/>
      <c r="J179" s="72"/>
      <c r="K179" s="72"/>
      <c r="L179" s="72"/>
      <c r="M179" s="72"/>
      <c r="N179" s="72"/>
      <c r="O179" s="72"/>
    </row>
    <row r="180" spans="1:15">
      <c r="A180" s="72"/>
      <c r="B180" s="72"/>
      <c r="C180" s="72"/>
      <c r="D180" s="72"/>
      <c r="E180" s="72"/>
      <c r="F180" s="72"/>
      <c r="G180" s="72"/>
      <c r="H180" s="72"/>
      <c r="I180" s="72"/>
      <c r="J180" s="72"/>
      <c r="K180" s="72"/>
      <c r="L180" s="72"/>
      <c r="M180" s="72"/>
      <c r="N180" s="72"/>
      <c r="O180" s="72"/>
    </row>
    <row r="181" spans="1:15">
      <c r="A181" s="72"/>
      <c r="B181" s="72"/>
      <c r="C181" s="72"/>
      <c r="D181" s="72"/>
      <c r="E181" s="72"/>
      <c r="F181" s="72"/>
      <c r="G181" s="72"/>
      <c r="H181" s="72"/>
      <c r="I181" s="72"/>
      <c r="J181" s="72"/>
      <c r="K181" s="72"/>
      <c r="L181" s="72"/>
      <c r="M181" s="72"/>
      <c r="N181" s="72"/>
      <c r="O181" s="72"/>
    </row>
    <row r="182" spans="1:15">
      <c r="A182" s="72"/>
      <c r="B182" s="72"/>
      <c r="C182" s="72"/>
      <c r="D182" s="72"/>
      <c r="E182" s="72"/>
      <c r="F182" s="72"/>
      <c r="G182" s="72"/>
      <c r="H182" s="72"/>
      <c r="I182" s="72"/>
      <c r="J182" s="72"/>
      <c r="K182" s="72"/>
      <c r="L182" s="72"/>
      <c r="M182" s="72"/>
      <c r="N182" s="72"/>
      <c r="O182" s="72"/>
    </row>
    <row r="183" spans="1:15">
      <c r="A183" s="72"/>
      <c r="B183" s="72"/>
      <c r="C183" s="72"/>
      <c r="D183" s="72"/>
      <c r="E183" s="72"/>
      <c r="F183" s="72"/>
      <c r="G183" s="72"/>
      <c r="H183" s="72"/>
      <c r="I183" s="72"/>
      <c r="J183" s="72"/>
      <c r="K183" s="72"/>
      <c r="L183" s="72"/>
      <c r="M183" s="72"/>
      <c r="N183" s="72"/>
      <c r="O183" s="72"/>
    </row>
    <row r="184" spans="1:15">
      <c r="A184" s="72"/>
      <c r="B184" s="72"/>
      <c r="C184" s="72"/>
      <c r="D184" s="72"/>
      <c r="E184" s="72"/>
      <c r="F184" s="72"/>
      <c r="G184" s="72"/>
      <c r="H184" s="72"/>
      <c r="I184" s="72"/>
      <c r="J184" s="72"/>
      <c r="K184" s="72"/>
      <c r="L184" s="72"/>
      <c r="M184" s="72"/>
      <c r="N184" s="72"/>
      <c r="O184" s="72"/>
    </row>
    <row r="185" spans="1:15">
      <c r="A185" s="72"/>
      <c r="B185" s="72"/>
      <c r="C185" s="72"/>
      <c r="D185" s="72"/>
      <c r="E185" s="72"/>
      <c r="F185" s="72"/>
      <c r="G185" s="72"/>
      <c r="H185" s="72"/>
      <c r="I185" s="72"/>
      <c r="J185" s="72"/>
      <c r="K185" s="72"/>
      <c r="L185" s="72"/>
      <c r="M185" s="72"/>
      <c r="N185" s="72"/>
      <c r="O185" s="72"/>
    </row>
    <row r="186" spans="1:15">
      <c r="A186" s="72"/>
      <c r="B186" s="72"/>
      <c r="C186" s="72"/>
      <c r="D186" s="72"/>
      <c r="E186" s="72"/>
      <c r="F186" s="72"/>
      <c r="G186" s="72"/>
      <c r="H186" s="72"/>
      <c r="I186" s="72"/>
      <c r="J186" s="72"/>
      <c r="K186" s="72"/>
      <c r="L186" s="72"/>
      <c r="M186" s="72"/>
      <c r="N186" s="72"/>
      <c r="O186" s="72"/>
    </row>
    <row r="187" spans="1:15">
      <c r="A187" s="72"/>
      <c r="B187" s="72"/>
      <c r="C187" s="72"/>
      <c r="D187" s="72"/>
      <c r="E187" s="72"/>
      <c r="F187" s="72"/>
      <c r="G187" s="72"/>
      <c r="H187" s="72"/>
      <c r="I187" s="72"/>
      <c r="J187" s="72"/>
      <c r="K187" s="72"/>
      <c r="L187" s="72"/>
      <c r="M187" s="72"/>
      <c r="N187" s="72"/>
      <c r="O187" s="72"/>
    </row>
    <row r="188" spans="1:15">
      <c r="A188" s="72"/>
      <c r="B188" s="72"/>
      <c r="C188" s="72"/>
      <c r="D188" s="72"/>
      <c r="E188" s="72"/>
      <c r="F188" s="72"/>
      <c r="G188" s="72"/>
      <c r="H188" s="72"/>
      <c r="I188" s="72"/>
      <c r="J188" s="72"/>
      <c r="K188" s="72"/>
      <c r="L188" s="72"/>
      <c r="M188" s="72"/>
      <c r="N188" s="72"/>
      <c r="O188" s="72"/>
    </row>
    <row r="189" spans="1:15">
      <c r="A189" s="72"/>
      <c r="B189" s="72"/>
      <c r="C189" s="72"/>
      <c r="D189" s="72"/>
      <c r="E189" s="72"/>
      <c r="F189" s="72"/>
      <c r="G189" s="72"/>
      <c r="H189" s="72"/>
      <c r="I189" s="72"/>
      <c r="J189" s="72"/>
      <c r="K189" s="72"/>
      <c r="L189" s="72"/>
      <c r="M189" s="72"/>
      <c r="N189" s="72"/>
      <c r="O189" s="72"/>
    </row>
    <row r="190" spans="1:15">
      <c r="A190" s="72"/>
      <c r="B190" s="72"/>
      <c r="C190" s="72"/>
      <c r="D190" s="72"/>
      <c r="E190" s="72"/>
      <c r="F190" s="72"/>
      <c r="G190" s="72"/>
      <c r="H190" s="72"/>
      <c r="I190" s="72"/>
      <c r="J190" s="72"/>
      <c r="K190" s="72"/>
      <c r="L190" s="72"/>
      <c r="M190" s="72"/>
      <c r="N190" s="72"/>
      <c r="O190" s="72"/>
    </row>
    <row r="191" spans="1:15">
      <c r="A191" s="72"/>
      <c r="B191" s="72"/>
      <c r="C191" s="72"/>
      <c r="D191" s="72"/>
      <c r="E191" s="72"/>
      <c r="F191" s="72"/>
      <c r="G191" s="72"/>
      <c r="H191" s="72"/>
      <c r="I191" s="72"/>
      <c r="J191" s="72"/>
      <c r="K191" s="72"/>
      <c r="L191" s="72"/>
      <c r="M191" s="72"/>
      <c r="N191" s="72"/>
      <c r="O191" s="72"/>
    </row>
    <row r="192" spans="1:15">
      <c r="A192" s="72"/>
      <c r="B192" s="72"/>
      <c r="C192" s="72"/>
      <c r="D192" s="72"/>
      <c r="E192" s="72"/>
      <c r="F192" s="72"/>
      <c r="G192" s="72"/>
      <c r="H192" s="72"/>
      <c r="I192" s="72"/>
      <c r="J192" s="72"/>
      <c r="K192" s="72"/>
      <c r="L192" s="72"/>
      <c r="M192" s="72"/>
      <c r="N192" s="72"/>
      <c r="O192" s="72"/>
    </row>
    <row r="193" spans="1:15">
      <c r="A193" s="72"/>
      <c r="B193" s="72"/>
      <c r="C193" s="72"/>
      <c r="D193" s="72"/>
      <c r="E193" s="72"/>
      <c r="F193" s="72"/>
      <c r="G193" s="72"/>
      <c r="H193" s="72"/>
      <c r="I193" s="72"/>
      <c r="J193" s="72"/>
      <c r="K193" s="72"/>
      <c r="L193" s="72"/>
      <c r="M193" s="72"/>
      <c r="N193" s="72"/>
      <c r="O193" s="72"/>
    </row>
    <row r="194" spans="1:15">
      <c r="A194" s="72"/>
      <c r="B194" s="72"/>
      <c r="C194" s="72"/>
      <c r="D194" s="72"/>
      <c r="E194" s="72"/>
      <c r="F194" s="72"/>
      <c r="G194" s="72"/>
      <c r="H194" s="72"/>
      <c r="I194" s="72"/>
      <c r="J194" s="72"/>
      <c r="K194" s="72"/>
      <c r="L194" s="72"/>
      <c r="M194" s="72"/>
      <c r="N194" s="72"/>
      <c r="O194" s="72"/>
    </row>
    <row r="195" spans="1:15">
      <c r="A195" s="72"/>
      <c r="B195" s="72"/>
      <c r="C195" s="72"/>
      <c r="D195" s="72"/>
      <c r="E195" s="72"/>
      <c r="F195" s="72"/>
      <c r="G195" s="72"/>
      <c r="H195" s="72"/>
      <c r="I195" s="72"/>
      <c r="J195" s="72"/>
      <c r="K195" s="72"/>
      <c r="L195" s="72"/>
      <c r="M195" s="72"/>
      <c r="N195" s="72"/>
      <c r="O195" s="72"/>
    </row>
    <row r="196" spans="1:15">
      <c r="A196" s="72"/>
      <c r="B196" s="72"/>
      <c r="C196" s="72"/>
      <c r="D196" s="72"/>
      <c r="E196" s="72"/>
      <c r="F196" s="72"/>
      <c r="G196" s="72"/>
      <c r="H196" s="72"/>
      <c r="I196" s="72"/>
      <c r="J196" s="72"/>
      <c r="K196" s="72"/>
      <c r="L196" s="72"/>
      <c r="M196" s="72"/>
      <c r="N196" s="72"/>
      <c r="O196" s="72"/>
    </row>
    <row r="197" spans="1:15">
      <c r="A197" s="72"/>
      <c r="B197" s="72"/>
      <c r="C197" s="72"/>
      <c r="D197" s="72"/>
      <c r="E197" s="72"/>
      <c r="F197" s="72"/>
      <c r="G197" s="72"/>
      <c r="H197" s="72"/>
      <c r="I197" s="72"/>
      <c r="J197" s="72"/>
      <c r="K197" s="72"/>
      <c r="L197" s="72"/>
      <c r="M197" s="72"/>
      <c r="N197" s="72"/>
      <c r="O197" s="72"/>
    </row>
    <row r="198" spans="1:15">
      <c r="A198" s="72"/>
      <c r="B198" s="72"/>
      <c r="C198" s="72"/>
      <c r="D198" s="72"/>
      <c r="E198" s="72"/>
      <c r="F198" s="72"/>
      <c r="G198" s="72"/>
      <c r="H198" s="72"/>
      <c r="I198" s="72"/>
      <c r="J198" s="72"/>
      <c r="K198" s="72"/>
      <c r="L198" s="72"/>
      <c r="M198" s="72"/>
      <c r="N198" s="72"/>
      <c r="O198" s="72"/>
    </row>
    <row r="199" spans="1:15">
      <c r="A199" s="72"/>
      <c r="B199" s="72"/>
      <c r="C199" s="72"/>
      <c r="D199" s="72"/>
      <c r="E199" s="72"/>
      <c r="F199" s="72"/>
      <c r="G199" s="72"/>
      <c r="H199" s="72"/>
      <c r="I199" s="72"/>
      <c r="J199" s="72"/>
      <c r="K199" s="72"/>
      <c r="L199" s="72"/>
      <c r="M199" s="72"/>
      <c r="N199" s="72"/>
      <c r="O199" s="72"/>
    </row>
    <row r="200" spans="1:15">
      <c r="A200" s="72"/>
      <c r="B200" s="72"/>
      <c r="C200" s="72"/>
      <c r="D200" s="72"/>
      <c r="E200" s="72"/>
      <c r="F200" s="72"/>
      <c r="G200" s="72"/>
      <c r="H200" s="72"/>
      <c r="I200" s="72"/>
      <c r="J200" s="72"/>
      <c r="K200" s="72"/>
      <c r="L200" s="72"/>
      <c r="M200" s="72"/>
      <c r="N200" s="72"/>
      <c r="O200" s="72"/>
    </row>
    <row r="201" spans="1:15">
      <c r="A201" s="72"/>
      <c r="B201" s="72"/>
      <c r="C201" s="72"/>
      <c r="D201" s="72"/>
      <c r="E201" s="72"/>
      <c r="F201" s="72"/>
      <c r="G201" s="72"/>
      <c r="H201" s="72"/>
      <c r="I201" s="72"/>
      <c r="J201" s="72"/>
      <c r="K201" s="72"/>
      <c r="L201" s="72"/>
      <c r="M201" s="72"/>
      <c r="N201" s="72"/>
      <c r="O201" s="72"/>
    </row>
    <row r="202" spans="1:15">
      <c r="A202" s="72"/>
      <c r="B202" s="72"/>
      <c r="C202" s="72"/>
      <c r="D202" s="72"/>
      <c r="E202" s="72"/>
      <c r="F202" s="72"/>
      <c r="G202" s="72"/>
      <c r="H202" s="72"/>
      <c r="I202" s="72"/>
      <c r="J202" s="72"/>
      <c r="K202" s="72"/>
      <c r="L202" s="72"/>
      <c r="M202" s="72"/>
      <c r="N202" s="72"/>
      <c r="O202" s="72"/>
    </row>
    <row r="203" spans="1:15">
      <c r="A203" s="72"/>
      <c r="B203" s="72"/>
      <c r="C203" s="72"/>
      <c r="D203" s="72"/>
      <c r="E203" s="72"/>
      <c r="F203" s="72"/>
      <c r="G203" s="72"/>
      <c r="H203" s="72"/>
      <c r="I203" s="72"/>
      <c r="J203" s="72"/>
      <c r="K203" s="72"/>
      <c r="L203" s="72"/>
      <c r="M203" s="72"/>
      <c r="N203" s="72"/>
      <c r="O203" s="72"/>
    </row>
    <row r="204" spans="1:15">
      <c r="A204" s="72"/>
      <c r="B204" s="72"/>
      <c r="C204" s="72"/>
      <c r="D204" s="72"/>
      <c r="E204" s="72"/>
      <c r="F204" s="72"/>
      <c r="G204" s="72"/>
      <c r="H204" s="72"/>
      <c r="I204" s="72"/>
      <c r="J204" s="72"/>
      <c r="K204" s="72"/>
      <c r="L204" s="72"/>
      <c r="M204" s="72"/>
      <c r="N204" s="72"/>
      <c r="O204" s="72"/>
    </row>
    <row r="205" spans="1:15">
      <c r="A205" s="72"/>
      <c r="B205" s="72"/>
      <c r="C205" s="72"/>
      <c r="D205" s="72"/>
      <c r="E205" s="72"/>
      <c r="F205" s="72"/>
      <c r="G205" s="72"/>
      <c r="H205" s="72"/>
      <c r="I205" s="72"/>
      <c r="J205" s="72"/>
      <c r="K205" s="72"/>
      <c r="L205" s="72"/>
      <c r="M205" s="72"/>
      <c r="N205" s="72"/>
      <c r="O205" s="72"/>
    </row>
    <row r="206" spans="1:15">
      <c r="A206" s="72"/>
      <c r="B206" s="72"/>
      <c r="C206" s="72"/>
      <c r="D206" s="72"/>
      <c r="E206" s="72"/>
      <c r="F206" s="72"/>
      <c r="G206" s="72"/>
      <c r="H206" s="72"/>
      <c r="I206" s="72"/>
      <c r="J206" s="72"/>
      <c r="K206" s="72"/>
      <c r="L206" s="72"/>
      <c r="M206" s="72"/>
      <c r="N206" s="72"/>
      <c r="O206" s="72"/>
    </row>
    <row r="207" spans="1:15">
      <c r="A207" s="72"/>
      <c r="B207" s="72"/>
      <c r="C207" s="72"/>
      <c r="D207" s="72"/>
      <c r="E207" s="72"/>
      <c r="F207" s="72"/>
      <c r="G207" s="72"/>
      <c r="H207" s="72"/>
      <c r="I207" s="72"/>
      <c r="J207" s="72"/>
      <c r="K207" s="72"/>
      <c r="L207" s="72"/>
      <c r="M207" s="72"/>
      <c r="N207" s="72"/>
      <c r="O207" s="72"/>
    </row>
    <row r="208" spans="1:15">
      <c r="A208" s="72"/>
      <c r="B208" s="72"/>
      <c r="C208" s="72"/>
      <c r="D208" s="72"/>
      <c r="E208" s="72"/>
      <c r="F208" s="72"/>
      <c r="G208" s="72"/>
      <c r="H208" s="72"/>
      <c r="I208" s="72"/>
      <c r="J208" s="72"/>
      <c r="K208" s="72"/>
      <c r="L208" s="72"/>
      <c r="M208" s="72"/>
      <c r="N208" s="72"/>
      <c r="O208" s="72"/>
    </row>
    <row r="209" spans="1:15">
      <c r="A209" s="72"/>
      <c r="B209" s="72"/>
      <c r="C209" s="72"/>
      <c r="D209" s="72"/>
      <c r="E209" s="72"/>
      <c r="F209" s="72"/>
      <c r="G209" s="72"/>
      <c r="H209" s="72"/>
      <c r="I209" s="72"/>
      <c r="J209" s="72"/>
      <c r="K209" s="72"/>
      <c r="L209" s="72"/>
      <c r="M209" s="72"/>
      <c r="N209" s="72"/>
      <c r="O209" s="72"/>
    </row>
    <row r="210" spans="1:15">
      <c r="A210" s="72"/>
      <c r="B210" s="72"/>
      <c r="C210" s="72"/>
      <c r="D210" s="72"/>
      <c r="E210" s="72"/>
      <c r="F210" s="72"/>
      <c r="G210" s="72"/>
      <c r="H210" s="72"/>
      <c r="I210" s="72"/>
      <c r="J210" s="72"/>
      <c r="K210" s="72"/>
      <c r="L210" s="72"/>
      <c r="M210" s="72"/>
      <c r="N210" s="72"/>
      <c r="O210" s="72"/>
    </row>
    <row r="211" spans="1:15">
      <c r="A211" s="72"/>
      <c r="B211" s="72"/>
      <c r="C211" s="72"/>
      <c r="D211" s="72"/>
      <c r="E211" s="72"/>
      <c r="F211" s="72"/>
      <c r="G211" s="72"/>
      <c r="H211" s="72"/>
      <c r="I211" s="72"/>
      <c r="J211" s="72"/>
      <c r="K211" s="72"/>
      <c r="L211" s="72"/>
      <c r="M211" s="72"/>
      <c r="N211" s="72"/>
      <c r="O211" s="72"/>
    </row>
    <row r="212" spans="1:15">
      <c r="A212" s="72"/>
      <c r="B212" s="72"/>
      <c r="C212" s="72"/>
      <c r="D212" s="72"/>
      <c r="E212" s="72"/>
      <c r="F212" s="72"/>
      <c r="G212" s="72"/>
      <c r="H212" s="72"/>
      <c r="I212" s="72"/>
      <c r="J212" s="72"/>
      <c r="K212" s="72"/>
      <c r="L212" s="72"/>
      <c r="M212" s="72"/>
      <c r="N212" s="72"/>
      <c r="O212" s="72"/>
    </row>
    <row r="213" spans="1:15">
      <c r="A213" s="72"/>
      <c r="B213" s="72"/>
      <c r="C213" s="72"/>
      <c r="D213" s="72"/>
      <c r="E213" s="72"/>
      <c r="F213" s="72"/>
      <c r="G213" s="72"/>
      <c r="H213" s="72"/>
      <c r="I213" s="72"/>
      <c r="J213" s="72"/>
      <c r="K213" s="72"/>
      <c r="L213" s="72"/>
      <c r="M213" s="72"/>
      <c r="N213" s="72"/>
      <c r="O213" s="72"/>
    </row>
    <row r="214" spans="1:15">
      <c r="A214" s="72"/>
      <c r="B214" s="72"/>
      <c r="C214" s="72"/>
      <c r="D214" s="72"/>
      <c r="E214" s="72"/>
      <c r="F214" s="72"/>
      <c r="G214" s="72"/>
      <c r="H214" s="72"/>
      <c r="I214" s="72"/>
      <c r="J214" s="72"/>
      <c r="K214" s="72"/>
      <c r="L214" s="72"/>
      <c r="M214" s="72"/>
      <c r="N214" s="72"/>
      <c r="O214" s="72"/>
    </row>
    <row r="215" spans="1:15">
      <c r="A215" s="72"/>
      <c r="B215" s="72"/>
      <c r="C215" s="72"/>
      <c r="D215" s="72"/>
      <c r="E215" s="72"/>
      <c r="F215" s="72"/>
      <c r="G215" s="72"/>
      <c r="H215" s="72"/>
      <c r="I215" s="72"/>
      <c r="J215" s="72"/>
      <c r="K215" s="72"/>
      <c r="L215" s="72"/>
      <c r="M215" s="72"/>
      <c r="N215" s="72"/>
      <c r="O215" s="72"/>
    </row>
    <row r="216" spans="1:15">
      <c r="A216" s="72"/>
      <c r="B216" s="72"/>
      <c r="C216" s="72"/>
      <c r="D216" s="72"/>
      <c r="E216" s="72"/>
      <c r="F216" s="72"/>
      <c r="G216" s="72"/>
      <c r="H216" s="72"/>
      <c r="I216" s="72"/>
      <c r="J216" s="72"/>
      <c r="K216" s="72"/>
      <c r="L216" s="72"/>
      <c r="M216" s="72"/>
      <c r="N216" s="72"/>
      <c r="O216" s="72"/>
    </row>
    <row r="217" spans="1:15">
      <c r="A217" s="72"/>
      <c r="B217" s="72"/>
      <c r="C217" s="72"/>
      <c r="D217" s="72"/>
      <c r="E217" s="72"/>
      <c r="F217" s="72"/>
      <c r="G217" s="72"/>
      <c r="H217" s="72"/>
      <c r="I217" s="72"/>
      <c r="J217" s="72"/>
      <c r="K217" s="72"/>
      <c r="L217" s="72"/>
      <c r="M217" s="72"/>
      <c r="N217" s="72"/>
      <c r="O217" s="72"/>
    </row>
    <row r="218" spans="1:15">
      <c r="A218" s="72"/>
      <c r="B218" s="72"/>
      <c r="C218" s="72"/>
      <c r="D218" s="72"/>
      <c r="E218" s="72"/>
      <c r="F218" s="72"/>
      <c r="G218" s="72"/>
      <c r="H218" s="72"/>
      <c r="I218" s="72"/>
      <c r="J218" s="72"/>
      <c r="K218" s="72"/>
      <c r="L218" s="72"/>
      <c r="M218" s="72"/>
      <c r="N218" s="72"/>
      <c r="O218" s="72"/>
    </row>
    <row r="219" spans="1:15">
      <c r="A219" s="72"/>
      <c r="B219" s="72"/>
      <c r="C219" s="72"/>
      <c r="D219" s="72"/>
      <c r="E219" s="72"/>
      <c r="F219" s="72"/>
      <c r="G219" s="72"/>
      <c r="H219" s="72"/>
      <c r="I219" s="72"/>
      <c r="J219" s="72"/>
      <c r="K219" s="72"/>
      <c r="L219" s="72"/>
      <c r="M219" s="72"/>
      <c r="N219" s="72"/>
      <c r="O219" s="72"/>
    </row>
    <row r="220" spans="1:15">
      <c r="A220" s="72"/>
      <c r="B220" s="72"/>
      <c r="C220" s="72"/>
      <c r="D220" s="72"/>
      <c r="E220" s="72"/>
      <c r="F220" s="72"/>
      <c r="G220" s="72"/>
      <c r="H220" s="72"/>
      <c r="I220" s="72"/>
      <c r="J220" s="72"/>
      <c r="K220" s="72"/>
      <c r="L220" s="72"/>
      <c r="M220" s="72"/>
      <c r="N220" s="72"/>
      <c r="O220" s="72"/>
    </row>
    <row r="221" spans="1:15">
      <c r="A221" s="72"/>
      <c r="B221" s="72"/>
      <c r="C221" s="72"/>
      <c r="D221" s="72"/>
      <c r="E221" s="72"/>
      <c r="F221" s="72"/>
      <c r="G221" s="72"/>
      <c r="H221" s="72"/>
      <c r="I221" s="72"/>
      <c r="J221" s="72"/>
      <c r="K221" s="72"/>
      <c r="L221" s="72"/>
      <c r="M221" s="72"/>
      <c r="N221" s="72"/>
      <c r="O221" s="72"/>
    </row>
    <row r="222" spans="1:15">
      <c r="A222" s="72"/>
      <c r="B222" s="72"/>
      <c r="C222" s="72"/>
      <c r="D222" s="72"/>
      <c r="E222" s="72"/>
      <c r="F222" s="72"/>
      <c r="G222" s="72"/>
      <c r="H222" s="72"/>
      <c r="I222" s="72"/>
      <c r="J222" s="72"/>
      <c r="K222" s="72"/>
      <c r="L222" s="72"/>
      <c r="M222" s="72"/>
      <c r="N222" s="72"/>
      <c r="O222" s="72"/>
    </row>
    <row r="223" spans="1:15">
      <c r="A223" s="72"/>
      <c r="B223" s="72"/>
      <c r="C223" s="72"/>
      <c r="D223" s="72"/>
      <c r="E223" s="72"/>
      <c r="F223" s="72"/>
      <c r="G223" s="72"/>
      <c r="H223" s="72"/>
      <c r="I223" s="72"/>
      <c r="J223" s="72"/>
      <c r="K223" s="72"/>
      <c r="L223" s="72"/>
      <c r="M223" s="72"/>
      <c r="N223" s="72"/>
      <c r="O223" s="72"/>
    </row>
    <row r="224" spans="1:15">
      <c r="A224" s="72"/>
      <c r="B224" s="72"/>
      <c r="C224" s="72"/>
      <c r="D224" s="72"/>
      <c r="E224" s="72"/>
      <c r="F224" s="72"/>
      <c r="G224" s="72"/>
      <c r="H224" s="72"/>
      <c r="I224" s="72"/>
      <c r="J224" s="72"/>
      <c r="K224" s="72"/>
      <c r="L224" s="72"/>
      <c r="M224" s="72"/>
      <c r="N224" s="72"/>
      <c r="O224" s="72"/>
    </row>
    <row r="225" spans="1:15">
      <c r="A225" s="72"/>
      <c r="B225" s="72"/>
      <c r="C225" s="72"/>
      <c r="D225" s="72"/>
      <c r="E225" s="72"/>
      <c r="F225" s="72"/>
      <c r="G225" s="72"/>
      <c r="H225" s="72"/>
      <c r="I225" s="72"/>
      <c r="J225" s="72"/>
      <c r="K225" s="72"/>
      <c r="L225" s="72"/>
      <c r="M225" s="72"/>
      <c r="N225" s="72"/>
      <c r="O225" s="72"/>
    </row>
    <row r="226" spans="1:15">
      <c r="A226" s="72"/>
      <c r="B226" s="72"/>
      <c r="C226" s="72"/>
      <c r="D226" s="72"/>
      <c r="E226" s="72"/>
      <c r="F226" s="72"/>
      <c r="G226" s="72"/>
      <c r="H226" s="72"/>
      <c r="I226" s="72"/>
      <c r="J226" s="72"/>
      <c r="K226" s="72"/>
      <c r="L226" s="72"/>
      <c r="M226" s="72"/>
      <c r="N226" s="72"/>
      <c r="O226" s="72"/>
    </row>
    <row r="227" spans="1:15">
      <c r="A227" s="72"/>
      <c r="B227" s="72"/>
      <c r="C227" s="72"/>
      <c r="D227" s="72"/>
      <c r="E227" s="72"/>
      <c r="F227" s="72"/>
      <c r="G227" s="72"/>
      <c r="H227" s="72"/>
      <c r="I227" s="72"/>
      <c r="J227" s="72"/>
      <c r="K227" s="72"/>
      <c r="L227" s="72"/>
      <c r="M227" s="72"/>
      <c r="N227" s="72"/>
      <c r="O227" s="72"/>
    </row>
    <row r="228" spans="1:15">
      <c r="A228" s="72"/>
      <c r="B228" s="72"/>
      <c r="C228" s="72"/>
      <c r="D228" s="72"/>
      <c r="E228" s="72"/>
      <c r="F228" s="72"/>
      <c r="G228" s="72"/>
      <c r="H228" s="72"/>
      <c r="I228" s="72"/>
      <c r="J228" s="72"/>
      <c r="K228" s="72"/>
      <c r="L228" s="72"/>
      <c r="M228" s="72"/>
      <c r="N228" s="72"/>
      <c r="O228" s="72"/>
    </row>
    <row r="229" spans="1:15">
      <c r="A229" s="72"/>
      <c r="B229" s="72"/>
      <c r="C229" s="72"/>
      <c r="D229" s="72"/>
      <c r="E229" s="72"/>
      <c r="F229" s="72"/>
      <c r="G229" s="72"/>
      <c r="H229" s="72"/>
      <c r="I229" s="72"/>
      <c r="J229" s="72"/>
      <c r="K229" s="72"/>
      <c r="L229" s="72"/>
      <c r="M229" s="72"/>
      <c r="N229" s="72"/>
      <c r="O229" s="72"/>
    </row>
    <row r="230" spans="1:15">
      <c r="A230" s="72"/>
      <c r="B230" s="72"/>
      <c r="C230" s="72"/>
      <c r="D230" s="72"/>
      <c r="E230" s="72"/>
      <c r="F230" s="72"/>
      <c r="G230" s="72"/>
      <c r="H230" s="72"/>
      <c r="I230" s="72"/>
      <c r="J230" s="72"/>
      <c r="K230" s="72"/>
      <c r="L230" s="72"/>
      <c r="M230" s="72"/>
      <c r="N230" s="72"/>
      <c r="O230" s="72"/>
    </row>
    <row r="231" spans="1:15">
      <c r="A231" s="72"/>
      <c r="B231" s="72"/>
      <c r="C231" s="72"/>
      <c r="D231" s="72"/>
      <c r="E231" s="72"/>
      <c r="F231" s="72"/>
      <c r="G231" s="72"/>
      <c r="H231" s="72"/>
      <c r="I231" s="72"/>
      <c r="J231" s="72"/>
      <c r="K231" s="72"/>
      <c r="L231" s="72"/>
      <c r="M231" s="72"/>
      <c r="N231" s="72"/>
      <c r="O231" s="72"/>
    </row>
    <row r="232" spans="1:15">
      <c r="A232" s="72"/>
      <c r="B232" s="72"/>
      <c r="C232" s="72"/>
      <c r="D232" s="72"/>
      <c r="E232" s="72"/>
      <c r="F232" s="72"/>
      <c r="G232" s="72"/>
      <c r="H232" s="72"/>
      <c r="I232" s="72"/>
      <c r="J232" s="72"/>
      <c r="K232" s="72"/>
      <c r="L232" s="72"/>
      <c r="M232" s="72"/>
      <c r="N232" s="72"/>
      <c r="O232" s="72"/>
    </row>
    <row r="233" spans="1:15">
      <c r="A233" s="72"/>
      <c r="B233" s="72"/>
      <c r="C233" s="72"/>
      <c r="D233" s="72"/>
      <c r="E233" s="72"/>
      <c r="F233" s="72"/>
      <c r="G233" s="72"/>
      <c r="H233" s="72"/>
      <c r="I233" s="72"/>
      <c r="J233" s="72"/>
      <c r="K233" s="72"/>
      <c r="L233" s="72"/>
      <c r="M233" s="72"/>
      <c r="N233" s="72"/>
      <c r="O233" s="72"/>
    </row>
    <row r="234" spans="1:15">
      <c r="A234" s="72"/>
      <c r="B234" s="72"/>
      <c r="C234" s="72"/>
      <c r="D234" s="72"/>
      <c r="E234" s="72"/>
      <c r="F234" s="72"/>
      <c r="G234" s="72"/>
      <c r="H234" s="72"/>
      <c r="I234" s="72"/>
      <c r="J234" s="72"/>
      <c r="K234" s="72"/>
      <c r="L234" s="72"/>
      <c r="M234" s="72"/>
      <c r="N234" s="72"/>
      <c r="O234" s="72"/>
    </row>
    <row r="235" spans="1:15">
      <c r="A235" s="72"/>
      <c r="B235" s="72"/>
      <c r="C235" s="72"/>
      <c r="D235" s="72"/>
      <c r="E235" s="72"/>
      <c r="F235" s="72"/>
      <c r="G235" s="72"/>
      <c r="H235" s="72"/>
      <c r="I235" s="72"/>
      <c r="J235" s="72"/>
      <c r="K235" s="72"/>
      <c r="L235" s="72"/>
      <c r="M235" s="72"/>
      <c r="N235" s="72"/>
      <c r="O235" s="72"/>
    </row>
    <row r="236" spans="1:15">
      <c r="A236" s="72"/>
      <c r="B236" s="72"/>
      <c r="C236" s="72"/>
      <c r="D236" s="72"/>
      <c r="E236" s="72"/>
      <c r="F236" s="72"/>
      <c r="G236" s="72"/>
      <c r="H236" s="72"/>
      <c r="I236" s="72"/>
      <c r="J236" s="72"/>
      <c r="K236" s="72"/>
      <c r="L236" s="72"/>
      <c r="M236" s="72"/>
      <c r="N236" s="72"/>
      <c r="O236" s="72"/>
    </row>
    <row r="237" spans="1:15">
      <c r="A237" s="72"/>
      <c r="B237" s="72"/>
      <c r="C237" s="72"/>
      <c r="D237" s="72"/>
      <c r="E237" s="72"/>
      <c r="F237" s="72"/>
      <c r="G237" s="72"/>
      <c r="H237" s="72"/>
      <c r="I237" s="72"/>
      <c r="J237" s="72"/>
      <c r="K237" s="72"/>
      <c r="L237" s="72"/>
      <c r="M237" s="72"/>
      <c r="N237" s="72"/>
      <c r="O237" s="72"/>
    </row>
    <row r="238" spans="1:15">
      <c r="A238" s="72"/>
      <c r="B238" s="72"/>
      <c r="C238" s="72"/>
      <c r="D238" s="72"/>
      <c r="E238" s="72"/>
      <c r="F238" s="72"/>
      <c r="G238" s="72"/>
      <c r="H238" s="72"/>
      <c r="I238" s="72"/>
      <c r="J238" s="72"/>
      <c r="K238" s="72"/>
      <c r="L238" s="72"/>
      <c r="M238" s="72"/>
      <c r="N238" s="72"/>
      <c r="O238" s="72"/>
    </row>
    <row r="239" spans="1:15">
      <c r="A239" s="72"/>
      <c r="B239" s="72"/>
      <c r="C239" s="72"/>
      <c r="D239" s="72"/>
      <c r="E239" s="72"/>
      <c r="F239" s="72"/>
      <c r="G239" s="72"/>
      <c r="H239" s="72"/>
      <c r="I239" s="72"/>
      <c r="J239" s="72"/>
      <c r="K239" s="72"/>
      <c r="L239" s="72"/>
      <c r="M239" s="72"/>
      <c r="N239" s="72"/>
      <c r="O239" s="72"/>
    </row>
    <row r="240" spans="1:15">
      <c r="A240" s="72"/>
      <c r="B240" s="72"/>
      <c r="C240" s="72"/>
      <c r="D240" s="72"/>
      <c r="E240" s="72"/>
      <c r="F240" s="72"/>
      <c r="G240" s="72"/>
      <c r="H240" s="72"/>
      <c r="I240" s="72"/>
      <c r="J240" s="72"/>
      <c r="K240" s="72"/>
      <c r="L240" s="72"/>
      <c r="M240" s="72"/>
      <c r="N240" s="72"/>
      <c r="O240" s="72"/>
    </row>
    <row r="241" spans="1:15">
      <c r="A241" s="72"/>
      <c r="B241" s="72"/>
      <c r="C241" s="72"/>
      <c r="D241" s="72"/>
      <c r="E241" s="72"/>
      <c r="F241" s="72"/>
      <c r="G241" s="72"/>
      <c r="H241" s="72"/>
      <c r="I241" s="72"/>
      <c r="J241" s="72"/>
      <c r="K241" s="72"/>
      <c r="L241" s="72"/>
      <c r="M241" s="72"/>
      <c r="N241" s="72"/>
      <c r="O241" s="72"/>
    </row>
    <row r="242" spans="1:15">
      <c r="A242" s="72"/>
      <c r="B242" s="72"/>
      <c r="C242" s="72"/>
      <c r="D242" s="72"/>
      <c r="E242" s="72"/>
      <c r="F242" s="72"/>
      <c r="G242" s="72"/>
      <c r="H242" s="72"/>
      <c r="I242" s="72"/>
      <c r="J242" s="72"/>
      <c r="K242" s="72"/>
      <c r="L242" s="72"/>
      <c r="M242" s="72"/>
      <c r="N242" s="72"/>
      <c r="O242" s="72"/>
    </row>
    <row r="243" spans="1:15">
      <c r="A243" s="72"/>
      <c r="B243" s="72"/>
      <c r="C243" s="72"/>
      <c r="D243" s="72"/>
      <c r="E243" s="72"/>
      <c r="F243" s="72"/>
      <c r="G243" s="72"/>
      <c r="H243" s="72"/>
      <c r="I243" s="72"/>
      <c r="J243" s="72"/>
      <c r="K243" s="72"/>
      <c r="L243" s="72"/>
      <c r="M243" s="72"/>
      <c r="N243" s="72"/>
      <c r="O243" s="72"/>
    </row>
    <row r="244" spans="1:15">
      <c r="A244" s="72"/>
      <c r="B244" s="72"/>
      <c r="C244" s="72"/>
      <c r="D244" s="72"/>
      <c r="E244" s="72"/>
      <c r="F244" s="72"/>
      <c r="G244" s="72"/>
      <c r="H244" s="72"/>
      <c r="I244" s="72"/>
      <c r="J244" s="72"/>
      <c r="K244" s="72"/>
      <c r="L244" s="72"/>
      <c r="M244" s="72"/>
      <c r="N244" s="72"/>
      <c r="O244" s="72"/>
    </row>
    <row r="245" spans="1:15">
      <c r="A245" s="72"/>
      <c r="B245" s="72"/>
      <c r="C245" s="72"/>
      <c r="D245" s="72"/>
      <c r="E245" s="72"/>
      <c r="F245" s="72"/>
      <c r="G245" s="72"/>
      <c r="H245" s="72"/>
      <c r="I245" s="72"/>
      <c r="J245" s="72"/>
      <c r="K245" s="72"/>
      <c r="L245" s="72"/>
      <c r="M245" s="72"/>
      <c r="N245" s="72"/>
      <c r="O245" s="72"/>
    </row>
    <row r="246" spans="1:15">
      <c r="A246" s="72"/>
      <c r="B246" s="72"/>
      <c r="C246" s="72"/>
      <c r="D246" s="72"/>
      <c r="E246" s="72"/>
      <c r="F246" s="72"/>
      <c r="G246" s="72"/>
      <c r="H246" s="72"/>
      <c r="I246" s="72"/>
      <c r="J246" s="72"/>
      <c r="K246" s="72"/>
      <c r="L246" s="72"/>
      <c r="M246" s="72"/>
      <c r="N246" s="72"/>
      <c r="O246" s="72"/>
    </row>
    <row r="247" spans="1:15">
      <c r="A247" s="72"/>
      <c r="B247" s="72"/>
      <c r="C247" s="72"/>
      <c r="D247" s="72"/>
      <c r="E247" s="72"/>
      <c r="F247" s="72"/>
      <c r="G247" s="72"/>
      <c r="H247" s="72"/>
      <c r="I247" s="72"/>
      <c r="J247" s="72"/>
      <c r="K247" s="72"/>
      <c r="L247" s="72"/>
      <c r="M247" s="72"/>
      <c r="N247" s="72"/>
      <c r="O247" s="72"/>
    </row>
    <row r="248" spans="1:15">
      <c r="A248" s="72"/>
      <c r="B248" s="72"/>
      <c r="C248" s="72"/>
      <c r="D248" s="72"/>
      <c r="E248" s="72"/>
      <c r="F248" s="72"/>
      <c r="G248" s="72"/>
      <c r="H248" s="72"/>
      <c r="I248" s="72"/>
      <c r="J248" s="72"/>
      <c r="K248" s="72"/>
      <c r="L248" s="72"/>
      <c r="M248" s="72"/>
      <c r="N248" s="72"/>
      <c r="O248" s="72"/>
    </row>
    <row r="249" spans="1:15">
      <c r="A249" s="72"/>
      <c r="B249" s="72"/>
      <c r="C249" s="72"/>
      <c r="D249" s="72"/>
      <c r="E249" s="72"/>
      <c r="F249" s="72"/>
      <c r="G249" s="72"/>
      <c r="H249" s="72"/>
      <c r="I249" s="72"/>
      <c r="J249" s="72"/>
      <c r="K249" s="72"/>
      <c r="L249" s="72"/>
      <c r="M249" s="72"/>
      <c r="N249" s="72"/>
      <c r="O249" s="72"/>
    </row>
    <row r="250" spans="1:15">
      <c r="A250" s="72"/>
      <c r="B250" s="72"/>
      <c r="C250" s="72"/>
      <c r="D250" s="72"/>
      <c r="E250" s="72"/>
      <c r="F250" s="72"/>
      <c r="G250" s="72"/>
      <c r="H250" s="72"/>
      <c r="I250" s="72"/>
      <c r="J250" s="72"/>
      <c r="K250" s="72"/>
      <c r="L250" s="72"/>
      <c r="M250" s="72"/>
      <c r="N250" s="72"/>
      <c r="O250" s="72"/>
    </row>
    <row r="251" spans="1:15">
      <c r="A251" s="72"/>
      <c r="B251" s="72"/>
      <c r="C251" s="72"/>
      <c r="D251" s="72"/>
      <c r="E251" s="72"/>
      <c r="F251" s="72"/>
      <c r="G251" s="72"/>
      <c r="H251" s="72"/>
      <c r="I251" s="72"/>
      <c r="J251" s="72"/>
      <c r="K251" s="72"/>
      <c r="L251" s="72"/>
      <c r="M251" s="72"/>
      <c r="N251" s="72"/>
      <c r="O251" s="72"/>
    </row>
    <row r="252" spans="1:15">
      <c r="A252" s="72"/>
      <c r="B252" s="72"/>
      <c r="C252" s="72"/>
      <c r="D252" s="72"/>
      <c r="E252" s="72"/>
      <c r="F252" s="72"/>
      <c r="G252" s="72"/>
      <c r="H252" s="72"/>
      <c r="I252" s="72"/>
      <c r="J252" s="72"/>
      <c r="K252" s="72"/>
      <c r="L252" s="72"/>
      <c r="M252" s="72"/>
      <c r="N252" s="72"/>
      <c r="O252" s="72"/>
    </row>
    <row r="253" spans="1:15">
      <c r="A253" s="72"/>
      <c r="B253" s="72"/>
      <c r="C253" s="72"/>
      <c r="D253" s="72"/>
      <c r="E253" s="72"/>
      <c r="F253" s="72"/>
      <c r="G253" s="72"/>
      <c r="H253" s="72"/>
      <c r="I253" s="72"/>
      <c r="J253" s="72"/>
      <c r="K253" s="72"/>
      <c r="L253" s="72"/>
      <c r="M253" s="72"/>
      <c r="N253" s="72"/>
      <c r="O253" s="72"/>
    </row>
    <row r="254" spans="1:15">
      <c r="A254" s="72"/>
      <c r="B254" s="72"/>
      <c r="C254" s="72"/>
      <c r="D254" s="72"/>
      <c r="E254" s="72"/>
      <c r="F254" s="72"/>
      <c r="G254" s="72"/>
      <c r="H254" s="72"/>
      <c r="I254" s="72"/>
      <c r="J254" s="72"/>
      <c r="K254" s="72"/>
      <c r="L254" s="72"/>
      <c r="M254" s="72"/>
      <c r="N254" s="72"/>
      <c r="O254" s="72"/>
    </row>
    <row r="255" spans="1:15">
      <c r="A255" s="72"/>
      <c r="B255" s="72"/>
      <c r="C255" s="72"/>
      <c r="D255" s="72"/>
      <c r="E255" s="72"/>
      <c r="F255" s="72"/>
      <c r="G255" s="72"/>
      <c r="H255" s="72"/>
      <c r="I255" s="72"/>
      <c r="J255" s="72"/>
      <c r="K255" s="72"/>
      <c r="L255" s="72"/>
      <c r="M255" s="72"/>
      <c r="N255" s="72"/>
      <c r="O255" s="72"/>
    </row>
    <row r="256" spans="1:15">
      <c r="A256" s="72"/>
      <c r="B256" s="72"/>
      <c r="C256" s="72"/>
      <c r="D256" s="72"/>
      <c r="E256" s="72"/>
      <c r="F256" s="72"/>
      <c r="G256" s="72"/>
      <c r="H256" s="72"/>
      <c r="I256" s="72"/>
      <c r="J256" s="72"/>
      <c r="K256" s="72"/>
      <c r="L256" s="72"/>
      <c r="M256" s="72"/>
      <c r="N256" s="72"/>
      <c r="O256" s="72"/>
    </row>
    <row r="257" spans="1:15">
      <c r="A257" s="72"/>
      <c r="B257" s="72"/>
      <c r="C257" s="72"/>
      <c r="D257" s="72"/>
      <c r="E257" s="72"/>
      <c r="F257" s="72"/>
      <c r="G257" s="72"/>
      <c r="H257" s="72"/>
      <c r="I257" s="72"/>
      <c r="J257" s="72"/>
      <c r="K257" s="72"/>
      <c r="L257" s="72"/>
      <c r="M257" s="72"/>
      <c r="N257" s="72"/>
      <c r="O257" s="72"/>
    </row>
    <row r="258" spans="1:15">
      <c r="A258" s="72"/>
      <c r="B258" s="72"/>
      <c r="C258" s="72"/>
      <c r="D258" s="72"/>
      <c r="E258" s="72"/>
      <c r="F258" s="72"/>
      <c r="G258" s="72"/>
      <c r="H258" s="72"/>
      <c r="I258" s="72"/>
      <c r="J258" s="72"/>
      <c r="K258" s="72"/>
      <c r="L258" s="72"/>
      <c r="M258" s="72"/>
      <c r="N258" s="72"/>
      <c r="O258" s="72"/>
    </row>
    <row r="259" spans="1:15">
      <c r="A259" s="72"/>
      <c r="B259" s="72"/>
      <c r="C259" s="72"/>
      <c r="D259" s="72"/>
      <c r="E259" s="72"/>
      <c r="F259" s="72"/>
      <c r="G259" s="72"/>
      <c r="H259" s="72"/>
      <c r="I259" s="72"/>
      <c r="J259" s="72"/>
      <c r="K259" s="72"/>
      <c r="L259" s="72"/>
      <c r="M259" s="72"/>
      <c r="N259" s="72"/>
      <c r="O259" s="72"/>
    </row>
    <row r="260" spans="1:15">
      <c r="A260" s="72"/>
      <c r="B260" s="72"/>
      <c r="C260" s="72"/>
      <c r="D260" s="72"/>
      <c r="E260" s="72"/>
      <c r="F260" s="72"/>
      <c r="G260" s="72"/>
      <c r="H260" s="72"/>
      <c r="I260" s="72"/>
      <c r="J260" s="72"/>
      <c r="K260" s="72"/>
      <c r="L260" s="72"/>
      <c r="M260" s="72"/>
      <c r="N260" s="72"/>
      <c r="O260" s="72"/>
    </row>
    <row r="261" spans="1:15">
      <c r="A261" s="72"/>
      <c r="B261" s="72"/>
      <c r="C261" s="72"/>
      <c r="D261" s="72"/>
      <c r="E261" s="72"/>
      <c r="F261" s="72"/>
      <c r="G261" s="72"/>
      <c r="H261" s="72"/>
      <c r="I261" s="72"/>
      <c r="J261" s="72"/>
      <c r="K261" s="72"/>
      <c r="L261" s="72"/>
      <c r="M261" s="72"/>
      <c r="N261" s="72"/>
      <c r="O261" s="72"/>
    </row>
    <row r="262" spans="1:15">
      <c r="A262" s="72"/>
      <c r="B262" s="72"/>
      <c r="C262" s="72"/>
      <c r="D262" s="72"/>
      <c r="E262" s="72"/>
      <c r="F262" s="72"/>
      <c r="G262" s="72"/>
      <c r="H262" s="72"/>
      <c r="I262" s="72"/>
      <c r="J262" s="72"/>
      <c r="K262" s="72"/>
      <c r="L262" s="72"/>
      <c r="M262" s="72"/>
      <c r="N262" s="72"/>
      <c r="O262" s="72"/>
    </row>
    <row r="263" spans="1:15">
      <c r="A263" s="72"/>
      <c r="B263" s="72"/>
      <c r="C263" s="72"/>
      <c r="D263" s="72"/>
      <c r="E263" s="72"/>
      <c r="F263" s="72"/>
      <c r="G263" s="72"/>
      <c r="H263" s="72"/>
      <c r="I263" s="72"/>
      <c r="J263" s="72"/>
      <c r="K263" s="72"/>
      <c r="L263" s="72"/>
      <c r="M263" s="72"/>
      <c r="N263" s="72"/>
      <c r="O263" s="72"/>
    </row>
    <row r="264" spans="1:15">
      <c r="A264" s="72"/>
      <c r="B264" s="72"/>
      <c r="C264" s="72"/>
      <c r="D264" s="72"/>
      <c r="E264" s="72"/>
      <c r="F264" s="72"/>
      <c r="G264" s="72"/>
      <c r="H264" s="72"/>
      <c r="I264" s="72"/>
      <c r="J264" s="72"/>
      <c r="K264" s="72"/>
      <c r="L264" s="72"/>
      <c r="M264" s="72"/>
      <c r="N264" s="72"/>
      <c r="O264" s="72"/>
    </row>
    <row r="265" spans="1:15">
      <c r="A265" s="72"/>
      <c r="B265" s="72"/>
      <c r="C265" s="72"/>
      <c r="D265" s="72"/>
      <c r="E265" s="72"/>
      <c r="F265" s="72"/>
      <c r="G265" s="72"/>
      <c r="H265" s="72"/>
      <c r="I265" s="72"/>
      <c r="J265" s="72"/>
      <c r="K265" s="72"/>
      <c r="L265" s="72"/>
      <c r="M265" s="72"/>
      <c r="N265" s="72"/>
      <c r="O265" s="72"/>
    </row>
    <row r="266" spans="1:15">
      <c r="A266" s="72"/>
      <c r="B266" s="72"/>
      <c r="C266" s="72"/>
      <c r="D266" s="72"/>
      <c r="E266" s="72"/>
      <c r="F266" s="72"/>
      <c r="G266" s="72"/>
      <c r="H266" s="72"/>
      <c r="I266" s="72"/>
      <c r="J266" s="72"/>
      <c r="K266" s="72"/>
      <c r="L266" s="72"/>
      <c r="M266" s="72"/>
      <c r="N266" s="72"/>
      <c r="O266" s="72"/>
    </row>
    <row r="267" spans="1:15">
      <c r="A267" s="72"/>
      <c r="B267" s="72"/>
      <c r="C267" s="72"/>
      <c r="D267" s="72"/>
      <c r="E267" s="72"/>
      <c r="F267" s="72"/>
      <c r="G267" s="72"/>
      <c r="H267" s="72"/>
      <c r="I267" s="72"/>
      <c r="J267" s="72"/>
      <c r="K267" s="72"/>
      <c r="L267" s="72"/>
      <c r="M267" s="72"/>
      <c r="N267" s="72"/>
      <c r="O267" s="72"/>
    </row>
    <row r="268" spans="1:15">
      <c r="A268" s="72"/>
      <c r="B268" s="72"/>
      <c r="C268" s="72"/>
      <c r="D268" s="72"/>
      <c r="E268" s="72"/>
      <c r="F268" s="72"/>
      <c r="G268" s="72"/>
      <c r="H268" s="72"/>
      <c r="I268" s="72"/>
      <c r="J268" s="72"/>
      <c r="K268" s="72"/>
      <c r="L268" s="72"/>
      <c r="M268" s="72"/>
      <c r="N268" s="72"/>
      <c r="O268" s="72"/>
    </row>
    <row r="269" spans="1:15">
      <c r="A269" s="72"/>
      <c r="B269" s="72"/>
      <c r="C269" s="72"/>
      <c r="D269" s="72"/>
      <c r="E269" s="72"/>
      <c r="F269" s="72"/>
      <c r="G269" s="72"/>
      <c r="H269" s="72"/>
      <c r="I269" s="72"/>
      <c r="J269" s="72"/>
      <c r="K269" s="72"/>
      <c r="L269" s="72"/>
      <c r="M269" s="72"/>
      <c r="N269" s="72"/>
      <c r="O269" s="72"/>
    </row>
    <row r="270" spans="1:15">
      <c r="A270" s="72"/>
      <c r="B270" s="72"/>
      <c r="C270" s="72"/>
      <c r="D270" s="72"/>
      <c r="E270" s="72"/>
      <c r="F270" s="72"/>
      <c r="G270" s="72"/>
      <c r="H270" s="72"/>
      <c r="I270" s="72"/>
      <c r="J270" s="72"/>
      <c r="K270" s="72"/>
      <c r="L270" s="72"/>
      <c r="M270" s="72"/>
      <c r="N270" s="72"/>
      <c r="O270" s="72"/>
    </row>
    <row r="271" spans="1:15">
      <c r="A271" s="72"/>
      <c r="B271" s="72"/>
      <c r="C271" s="72"/>
      <c r="D271" s="72"/>
      <c r="E271" s="72"/>
      <c r="F271" s="72"/>
      <c r="G271" s="72"/>
      <c r="H271" s="72"/>
      <c r="I271" s="72"/>
      <c r="J271" s="72"/>
      <c r="K271" s="72"/>
      <c r="L271" s="72"/>
      <c r="M271" s="72"/>
      <c r="N271" s="72"/>
      <c r="O271" s="72"/>
    </row>
    <row r="272" spans="1:15">
      <c r="A272" s="72"/>
      <c r="B272" s="72"/>
      <c r="C272" s="72"/>
      <c r="D272" s="72"/>
      <c r="E272" s="72"/>
      <c r="F272" s="72"/>
      <c r="G272" s="72"/>
      <c r="H272" s="72"/>
      <c r="I272" s="72"/>
      <c r="J272" s="72"/>
      <c r="K272" s="72"/>
      <c r="L272" s="72"/>
      <c r="M272" s="72"/>
      <c r="N272" s="72"/>
      <c r="O272" s="72"/>
    </row>
    <row r="273" spans="1:15">
      <c r="A273" s="72"/>
      <c r="B273" s="72"/>
      <c r="C273" s="72"/>
      <c r="D273" s="72"/>
      <c r="E273" s="72"/>
      <c r="F273" s="72"/>
      <c r="G273" s="72"/>
      <c r="H273" s="72"/>
      <c r="I273" s="72"/>
      <c r="J273" s="72"/>
      <c r="K273" s="72"/>
      <c r="L273" s="72"/>
      <c r="M273" s="72"/>
      <c r="N273" s="72"/>
      <c r="O273" s="72"/>
    </row>
    <row r="274" spans="1:15">
      <c r="A274" s="72"/>
      <c r="B274" s="72"/>
      <c r="C274" s="72"/>
      <c r="D274" s="72"/>
      <c r="E274" s="72"/>
      <c r="F274" s="72"/>
      <c r="G274" s="72"/>
      <c r="H274" s="72"/>
      <c r="I274" s="72"/>
      <c r="J274" s="72"/>
      <c r="K274" s="72"/>
      <c r="L274" s="72"/>
      <c r="M274" s="72"/>
      <c r="N274" s="72"/>
      <c r="O274" s="72"/>
    </row>
    <row r="275" spans="1:15">
      <c r="A275" s="72"/>
      <c r="B275" s="72"/>
      <c r="C275" s="72"/>
      <c r="D275" s="72"/>
      <c r="E275" s="72"/>
      <c r="F275" s="72"/>
      <c r="G275" s="72"/>
      <c r="H275" s="72"/>
      <c r="I275" s="72"/>
      <c r="J275" s="72"/>
      <c r="K275" s="72"/>
      <c r="L275" s="72"/>
      <c r="M275" s="72"/>
      <c r="N275" s="72"/>
      <c r="O275" s="72"/>
    </row>
    <row r="276" spans="1:15">
      <c r="A276" s="72"/>
      <c r="B276" s="72"/>
      <c r="C276" s="72"/>
      <c r="D276" s="72"/>
      <c r="E276" s="72"/>
      <c r="F276" s="72"/>
      <c r="G276" s="72"/>
      <c r="H276" s="72"/>
      <c r="I276" s="72"/>
      <c r="J276" s="72"/>
      <c r="K276" s="72"/>
      <c r="L276" s="72"/>
      <c r="M276" s="72"/>
      <c r="N276" s="72"/>
      <c r="O276" s="72"/>
    </row>
    <row r="277" spans="1:15">
      <c r="A277" s="72"/>
      <c r="B277" s="72"/>
      <c r="C277" s="72"/>
      <c r="D277" s="72"/>
      <c r="E277" s="72"/>
      <c r="F277" s="72"/>
      <c r="G277" s="72"/>
      <c r="H277" s="72"/>
      <c r="I277" s="72"/>
      <c r="J277" s="72"/>
      <c r="K277" s="72"/>
      <c r="L277" s="72"/>
      <c r="M277" s="72"/>
      <c r="N277" s="72"/>
      <c r="O277" s="72"/>
    </row>
    <row r="278" spans="1:15">
      <c r="A278" s="72"/>
      <c r="B278" s="72"/>
      <c r="C278" s="72"/>
      <c r="D278" s="72"/>
      <c r="E278" s="72"/>
      <c r="F278" s="72"/>
      <c r="G278" s="72"/>
      <c r="H278" s="72"/>
      <c r="I278" s="72"/>
      <c r="J278" s="72"/>
      <c r="K278" s="72"/>
      <c r="L278" s="72"/>
      <c r="M278" s="72"/>
      <c r="N278" s="72"/>
      <c r="O278" s="72"/>
    </row>
    <row r="279" spans="1:15">
      <c r="A279" s="72"/>
      <c r="B279" s="72"/>
      <c r="C279" s="72"/>
      <c r="D279" s="72"/>
      <c r="E279" s="72"/>
      <c r="F279" s="72"/>
      <c r="G279" s="72"/>
      <c r="H279" s="72"/>
      <c r="I279" s="72"/>
      <c r="J279" s="72"/>
      <c r="K279" s="72"/>
      <c r="L279" s="72"/>
      <c r="M279" s="72"/>
      <c r="N279" s="72"/>
      <c r="O279" s="72"/>
    </row>
    <row r="280" spans="1:15">
      <c r="A280" s="72"/>
      <c r="B280" s="72"/>
      <c r="C280" s="72"/>
      <c r="D280" s="72"/>
      <c r="E280" s="72"/>
      <c r="F280" s="72"/>
      <c r="G280" s="72"/>
      <c r="H280" s="72"/>
      <c r="I280" s="72"/>
      <c r="J280" s="72"/>
      <c r="K280" s="72"/>
      <c r="L280" s="72"/>
      <c r="M280" s="72"/>
      <c r="N280" s="72"/>
      <c r="O280" s="72"/>
    </row>
    <row r="281" spans="1:15">
      <c r="A281" s="72"/>
      <c r="B281" s="72"/>
      <c r="C281" s="72"/>
      <c r="D281" s="72"/>
      <c r="E281" s="72"/>
      <c r="F281" s="72"/>
      <c r="G281" s="72"/>
      <c r="H281" s="72"/>
      <c r="I281" s="72"/>
      <c r="J281" s="72"/>
      <c r="K281" s="72"/>
      <c r="L281" s="72"/>
      <c r="M281" s="72"/>
      <c r="N281" s="72"/>
      <c r="O281" s="72"/>
    </row>
    <row r="282" spans="1:15">
      <c r="A282" s="72"/>
      <c r="B282" s="72"/>
      <c r="C282" s="72"/>
      <c r="D282" s="72"/>
      <c r="E282" s="72"/>
      <c r="F282" s="72"/>
      <c r="G282" s="72"/>
      <c r="H282" s="72"/>
      <c r="I282" s="72"/>
      <c r="J282" s="72"/>
      <c r="K282" s="72"/>
      <c r="L282" s="72"/>
      <c r="M282" s="72"/>
      <c r="N282" s="72"/>
      <c r="O282" s="72"/>
    </row>
    <row r="283" spans="1:15">
      <c r="A283" s="72"/>
      <c r="B283" s="72"/>
      <c r="C283" s="72"/>
      <c r="D283" s="72"/>
      <c r="E283" s="72"/>
      <c r="F283" s="72"/>
      <c r="G283" s="72"/>
      <c r="H283" s="72"/>
      <c r="I283" s="72"/>
      <c r="J283" s="72"/>
      <c r="K283" s="72"/>
      <c r="L283" s="72"/>
      <c r="M283" s="72"/>
      <c r="N283" s="72"/>
      <c r="O283" s="72"/>
    </row>
    <row r="284" spans="1:15">
      <c r="A284" s="72"/>
      <c r="B284" s="72"/>
      <c r="C284" s="72"/>
      <c r="D284" s="72"/>
      <c r="E284" s="72"/>
      <c r="F284" s="72"/>
      <c r="G284" s="72"/>
      <c r="H284" s="72"/>
      <c r="I284" s="72"/>
      <c r="J284" s="72"/>
      <c r="K284" s="72"/>
      <c r="L284" s="72"/>
      <c r="M284" s="72"/>
      <c r="N284" s="72"/>
      <c r="O284" s="72"/>
    </row>
    <row r="285" spans="1:15">
      <c r="A285" s="72"/>
      <c r="B285" s="72"/>
      <c r="C285" s="72"/>
      <c r="D285" s="72"/>
      <c r="E285" s="72"/>
      <c r="F285" s="72"/>
      <c r="G285" s="72"/>
      <c r="H285" s="72"/>
      <c r="I285" s="72"/>
      <c r="J285" s="72"/>
      <c r="K285" s="72"/>
      <c r="L285" s="72"/>
      <c r="M285" s="72"/>
      <c r="N285" s="72"/>
      <c r="O285" s="72"/>
    </row>
    <row r="286" spans="1:15">
      <c r="A286" s="72"/>
      <c r="B286" s="72"/>
      <c r="C286" s="72"/>
      <c r="D286" s="72"/>
      <c r="E286" s="72"/>
      <c r="F286" s="72"/>
      <c r="G286" s="72"/>
      <c r="H286" s="72"/>
      <c r="I286" s="72"/>
      <c r="J286" s="72"/>
      <c r="K286" s="72"/>
      <c r="L286" s="72"/>
      <c r="M286" s="72"/>
      <c r="N286" s="72"/>
      <c r="O286" s="72"/>
    </row>
    <row r="287" spans="1:15">
      <c r="A287" s="72"/>
      <c r="B287" s="72"/>
      <c r="C287" s="72"/>
      <c r="D287" s="72"/>
      <c r="E287" s="72"/>
      <c r="F287" s="72"/>
      <c r="G287" s="72"/>
      <c r="H287" s="72"/>
      <c r="I287" s="72"/>
      <c r="J287" s="72"/>
      <c r="K287" s="72"/>
      <c r="L287" s="72"/>
      <c r="M287" s="72"/>
      <c r="N287" s="72"/>
      <c r="O287" s="72"/>
    </row>
    <row r="288" spans="1:15">
      <c r="A288" s="72"/>
      <c r="B288" s="72"/>
      <c r="C288" s="72"/>
      <c r="D288" s="72"/>
      <c r="E288" s="72"/>
      <c r="F288" s="72"/>
      <c r="G288" s="72"/>
      <c r="H288" s="72"/>
      <c r="I288" s="72"/>
      <c r="J288" s="72"/>
      <c r="K288" s="72"/>
      <c r="L288" s="72"/>
      <c r="M288" s="72"/>
      <c r="N288" s="72"/>
      <c r="O288" s="72"/>
    </row>
    <row r="289" spans="1:15">
      <c r="A289" s="72"/>
      <c r="B289" s="72"/>
      <c r="C289" s="72"/>
      <c r="D289" s="72"/>
      <c r="E289" s="72"/>
      <c r="F289" s="72"/>
      <c r="G289" s="72"/>
      <c r="H289" s="72"/>
      <c r="I289" s="72"/>
      <c r="J289" s="72"/>
      <c r="K289" s="72"/>
      <c r="L289" s="72"/>
      <c r="M289" s="72"/>
      <c r="N289" s="72"/>
      <c r="O289" s="72"/>
    </row>
    <row r="290" spans="1:15">
      <c r="A290" s="72"/>
      <c r="B290" s="72"/>
      <c r="C290" s="72"/>
      <c r="D290" s="72"/>
      <c r="E290" s="72"/>
      <c r="F290" s="72"/>
      <c r="G290" s="72"/>
      <c r="H290" s="72"/>
      <c r="I290" s="72"/>
      <c r="J290" s="72"/>
      <c r="K290" s="72"/>
      <c r="L290" s="72"/>
      <c r="M290" s="72"/>
      <c r="N290" s="72"/>
      <c r="O290" s="72"/>
    </row>
    <row r="291" spans="1:15">
      <c r="A291" s="72"/>
      <c r="B291" s="72"/>
      <c r="C291" s="72"/>
      <c r="D291" s="72"/>
      <c r="E291" s="72"/>
      <c r="F291" s="72"/>
      <c r="G291" s="72"/>
      <c r="H291" s="72"/>
      <c r="I291" s="72"/>
      <c r="J291" s="72"/>
      <c r="K291" s="72"/>
      <c r="L291" s="72"/>
      <c r="M291" s="72"/>
      <c r="N291" s="72"/>
      <c r="O291" s="72"/>
    </row>
    <row r="292" spans="1:15">
      <c r="A292" s="72"/>
      <c r="B292" s="72"/>
      <c r="C292" s="72"/>
      <c r="D292" s="72"/>
      <c r="E292" s="72"/>
      <c r="F292" s="72"/>
      <c r="G292" s="72"/>
      <c r="H292" s="72"/>
      <c r="I292" s="72"/>
      <c r="J292" s="72"/>
      <c r="K292" s="72"/>
      <c r="L292" s="72"/>
      <c r="M292" s="72"/>
      <c r="N292" s="72"/>
      <c r="O292" s="72"/>
    </row>
    <row r="293" spans="1:15">
      <c r="A293" s="72"/>
      <c r="B293" s="72"/>
      <c r="C293" s="72"/>
      <c r="D293" s="72"/>
      <c r="E293" s="72"/>
      <c r="F293" s="72"/>
      <c r="G293" s="72"/>
      <c r="H293" s="72"/>
      <c r="I293" s="72"/>
      <c r="J293" s="72"/>
      <c r="K293" s="72"/>
      <c r="L293" s="72"/>
      <c r="M293" s="72"/>
      <c r="N293" s="72"/>
      <c r="O293" s="72"/>
    </row>
    <row r="294" spans="1:15">
      <c r="A294" s="72"/>
      <c r="B294" s="72"/>
      <c r="C294" s="72"/>
      <c r="D294" s="72"/>
      <c r="E294" s="72"/>
      <c r="F294" s="72"/>
      <c r="G294" s="72"/>
      <c r="H294" s="72"/>
      <c r="I294" s="72"/>
      <c r="J294" s="72"/>
      <c r="K294" s="72"/>
      <c r="L294" s="72"/>
      <c r="M294" s="72"/>
      <c r="N294" s="72"/>
      <c r="O294" s="72"/>
    </row>
    <row r="295" spans="1:15">
      <c r="A295" s="72"/>
      <c r="B295" s="72"/>
      <c r="C295" s="72"/>
      <c r="D295" s="72"/>
      <c r="E295" s="72"/>
      <c r="F295" s="72"/>
      <c r="G295" s="72"/>
      <c r="H295" s="72"/>
      <c r="I295" s="72"/>
      <c r="J295" s="72"/>
      <c r="K295" s="72"/>
      <c r="L295" s="72"/>
      <c r="M295" s="72"/>
      <c r="N295" s="72"/>
      <c r="O295" s="72"/>
    </row>
    <row r="296" spans="1:15">
      <c r="A296" s="72"/>
      <c r="B296" s="72"/>
      <c r="C296" s="72"/>
      <c r="D296" s="72"/>
      <c r="E296" s="72"/>
      <c r="F296" s="72"/>
      <c r="G296" s="72"/>
      <c r="H296" s="72"/>
      <c r="I296" s="72"/>
      <c r="J296" s="72"/>
      <c r="K296" s="72"/>
      <c r="L296" s="72"/>
      <c r="M296" s="72"/>
      <c r="N296" s="72"/>
      <c r="O296" s="72"/>
    </row>
    <row r="297" spans="1:15">
      <c r="A297" s="72"/>
      <c r="B297" s="72"/>
      <c r="C297" s="72"/>
      <c r="D297" s="72"/>
      <c r="E297" s="72"/>
      <c r="F297" s="72"/>
      <c r="G297" s="72"/>
      <c r="H297" s="72"/>
      <c r="I297" s="72"/>
      <c r="J297" s="72"/>
      <c r="K297" s="72"/>
      <c r="L297" s="72"/>
      <c r="M297" s="72"/>
      <c r="N297" s="72"/>
      <c r="O297" s="72"/>
    </row>
    <row r="298" spans="1:15">
      <c r="A298" s="72"/>
      <c r="B298" s="72"/>
      <c r="C298" s="72"/>
      <c r="D298" s="72"/>
      <c r="E298" s="72"/>
      <c r="F298" s="72"/>
      <c r="G298" s="72"/>
      <c r="H298" s="72"/>
      <c r="I298" s="72"/>
      <c r="J298" s="72"/>
      <c r="K298" s="72"/>
      <c r="L298" s="72"/>
      <c r="M298" s="72"/>
      <c r="N298" s="72"/>
      <c r="O298" s="72"/>
    </row>
    <row r="299" spans="1:15">
      <c r="A299" s="72"/>
      <c r="B299" s="72"/>
      <c r="C299" s="72"/>
      <c r="D299" s="72"/>
      <c r="E299" s="72"/>
      <c r="F299" s="72"/>
      <c r="G299" s="72"/>
      <c r="H299" s="72"/>
      <c r="I299" s="72"/>
      <c r="J299" s="72"/>
      <c r="K299" s="72"/>
      <c r="L299" s="72"/>
      <c r="M299" s="72"/>
      <c r="N299" s="72"/>
      <c r="O299" s="72"/>
    </row>
    <row r="300" spans="1:15">
      <c r="A300" s="72"/>
      <c r="B300" s="72"/>
      <c r="C300" s="72"/>
      <c r="D300" s="72"/>
      <c r="E300" s="72"/>
      <c r="F300" s="72"/>
      <c r="G300" s="72"/>
      <c r="H300" s="72"/>
      <c r="I300" s="72"/>
      <c r="J300" s="72"/>
      <c r="K300" s="72"/>
      <c r="L300" s="72"/>
      <c r="M300" s="72"/>
      <c r="N300" s="72"/>
      <c r="O300" s="72"/>
    </row>
    <row r="301" spans="1:15">
      <c r="A301" s="72"/>
      <c r="B301" s="72"/>
      <c r="C301" s="72"/>
      <c r="D301" s="72"/>
      <c r="E301" s="72"/>
      <c r="F301" s="72"/>
      <c r="G301" s="72"/>
      <c r="H301" s="72"/>
      <c r="I301" s="72"/>
      <c r="J301" s="72"/>
      <c r="K301" s="72"/>
      <c r="L301" s="72"/>
      <c r="M301" s="72"/>
      <c r="N301" s="72"/>
      <c r="O301" s="72"/>
    </row>
    <row r="302" spans="1:15">
      <c r="A302" s="72"/>
      <c r="B302" s="72"/>
      <c r="C302" s="72"/>
      <c r="D302" s="72"/>
      <c r="E302" s="72"/>
      <c r="F302" s="72"/>
      <c r="G302" s="72"/>
      <c r="H302" s="72"/>
      <c r="I302" s="72"/>
      <c r="J302" s="72"/>
      <c r="K302" s="72"/>
      <c r="L302" s="72"/>
      <c r="M302" s="72"/>
      <c r="N302" s="72"/>
      <c r="O302" s="72"/>
    </row>
    <row r="303" spans="1:15">
      <c r="A303" s="72"/>
      <c r="B303" s="72"/>
      <c r="C303" s="72"/>
      <c r="D303" s="72"/>
      <c r="E303" s="72"/>
      <c r="F303" s="72"/>
      <c r="G303" s="72"/>
      <c r="H303" s="72"/>
      <c r="I303" s="72"/>
      <c r="J303" s="72"/>
      <c r="K303" s="72"/>
      <c r="L303" s="72"/>
      <c r="M303" s="72"/>
      <c r="N303" s="72"/>
      <c r="O303" s="72"/>
    </row>
    <row r="304" spans="1:15">
      <c r="A304" s="72"/>
      <c r="B304" s="72"/>
      <c r="C304" s="72"/>
      <c r="D304" s="72"/>
      <c r="E304" s="72"/>
      <c r="F304" s="72"/>
      <c r="G304" s="72"/>
      <c r="H304" s="72"/>
      <c r="I304" s="72"/>
      <c r="J304" s="72"/>
      <c r="K304" s="72"/>
      <c r="L304" s="72"/>
      <c r="M304" s="72"/>
      <c r="N304" s="72"/>
      <c r="O304" s="72"/>
    </row>
    <row r="305" spans="1:15">
      <c r="A305" s="72"/>
      <c r="B305" s="72"/>
      <c r="C305" s="72"/>
      <c r="D305" s="72"/>
      <c r="E305" s="72"/>
      <c r="F305" s="72"/>
      <c r="G305" s="72"/>
      <c r="H305" s="72"/>
      <c r="I305" s="72"/>
      <c r="J305" s="72"/>
      <c r="K305" s="72"/>
      <c r="L305" s="72"/>
      <c r="M305" s="72"/>
      <c r="N305" s="72"/>
      <c r="O305" s="72"/>
    </row>
    <row r="306" spans="1:15">
      <c r="A306" s="72"/>
      <c r="B306" s="72"/>
      <c r="C306" s="72"/>
      <c r="D306" s="72"/>
      <c r="E306" s="72"/>
      <c r="F306" s="72"/>
      <c r="G306" s="72"/>
      <c r="H306" s="72"/>
      <c r="I306" s="72"/>
      <c r="J306" s="72"/>
      <c r="K306" s="72"/>
      <c r="L306" s="72"/>
      <c r="M306" s="72"/>
      <c r="N306" s="72"/>
      <c r="O306" s="72"/>
    </row>
    <row r="307" spans="1:15">
      <c r="A307" s="72"/>
      <c r="B307" s="72"/>
      <c r="C307" s="72"/>
      <c r="D307" s="72"/>
      <c r="E307" s="72"/>
      <c r="F307" s="72"/>
      <c r="G307" s="72"/>
      <c r="H307" s="72"/>
      <c r="I307" s="72"/>
      <c r="J307" s="72"/>
      <c r="K307" s="72"/>
      <c r="L307" s="72"/>
      <c r="M307" s="72"/>
      <c r="N307" s="72"/>
      <c r="O307" s="72"/>
    </row>
    <row r="308" spans="1:15">
      <c r="A308" s="72"/>
      <c r="B308" s="72"/>
      <c r="C308" s="72"/>
      <c r="D308" s="72"/>
      <c r="E308" s="72"/>
      <c r="F308" s="72"/>
      <c r="G308" s="72"/>
      <c r="H308" s="72"/>
      <c r="I308" s="72"/>
      <c r="J308" s="72"/>
      <c r="K308" s="72"/>
      <c r="L308" s="72"/>
      <c r="M308" s="72"/>
      <c r="N308" s="72"/>
      <c r="O308" s="72"/>
    </row>
    <row r="309" spans="1:15">
      <c r="A309" s="72"/>
      <c r="B309" s="72"/>
      <c r="C309" s="72"/>
      <c r="D309" s="72"/>
      <c r="E309" s="72"/>
      <c r="F309" s="72"/>
      <c r="G309" s="72"/>
      <c r="H309" s="72"/>
      <c r="I309" s="72"/>
      <c r="J309" s="72"/>
      <c r="K309" s="72"/>
      <c r="L309" s="72"/>
      <c r="M309" s="72"/>
      <c r="N309" s="72"/>
      <c r="O309" s="72"/>
    </row>
    <row r="310" spans="1:15">
      <c r="A310" s="72"/>
      <c r="B310" s="72"/>
      <c r="C310" s="72"/>
      <c r="D310" s="72"/>
      <c r="E310" s="72"/>
      <c r="F310" s="72"/>
      <c r="G310" s="72"/>
      <c r="H310" s="72"/>
      <c r="I310" s="72"/>
      <c r="J310" s="72"/>
      <c r="K310" s="72"/>
      <c r="L310" s="72"/>
      <c r="M310" s="72"/>
      <c r="N310" s="72"/>
      <c r="O310" s="72"/>
    </row>
    <row r="311" spans="1:15">
      <c r="A311" s="72"/>
      <c r="B311" s="72"/>
      <c r="C311" s="72"/>
      <c r="D311" s="72"/>
      <c r="E311" s="72"/>
      <c r="F311" s="72"/>
      <c r="G311" s="72"/>
      <c r="H311" s="72"/>
      <c r="I311" s="72"/>
      <c r="J311" s="72"/>
      <c r="K311" s="72"/>
      <c r="L311" s="72"/>
      <c r="M311" s="72"/>
      <c r="N311" s="72"/>
      <c r="O311" s="72"/>
    </row>
    <row r="312" spans="1:15">
      <c r="A312" s="72"/>
      <c r="B312" s="72"/>
      <c r="C312" s="72"/>
      <c r="D312" s="72"/>
      <c r="E312" s="72"/>
      <c r="F312" s="72"/>
      <c r="G312" s="72"/>
      <c r="H312" s="72"/>
      <c r="I312" s="72"/>
      <c r="J312" s="72"/>
      <c r="K312" s="72"/>
      <c r="L312" s="72"/>
      <c r="M312" s="72"/>
      <c r="N312" s="72"/>
      <c r="O312" s="72"/>
    </row>
    <row r="313" spans="1:15">
      <c r="A313" s="72"/>
      <c r="B313" s="72"/>
      <c r="C313" s="72"/>
      <c r="D313" s="72"/>
      <c r="E313" s="72"/>
      <c r="F313" s="72"/>
      <c r="G313" s="72"/>
      <c r="H313" s="72"/>
      <c r="I313" s="72"/>
      <c r="J313" s="72"/>
      <c r="K313" s="72"/>
      <c r="L313" s="72"/>
      <c r="M313" s="72"/>
      <c r="N313" s="72"/>
      <c r="O313" s="72"/>
    </row>
    <row r="314" spans="1:15">
      <c r="A314" s="72"/>
      <c r="B314" s="72"/>
      <c r="C314" s="72"/>
      <c r="D314" s="72"/>
      <c r="E314" s="72"/>
      <c r="F314" s="72"/>
      <c r="G314" s="72"/>
      <c r="H314" s="72"/>
      <c r="I314" s="72"/>
      <c r="J314" s="72"/>
      <c r="K314" s="72"/>
      <c r="L314" s="72"/>
      <c r="M314" s="72"/>
      <c r="N314" s="72"/>
      <c r="O314" s="72"/>
    </row>
    <row r="315" spans="1:15">
      <c r="A315" s="72"/>
      <c r="B315" s="72"/>
      <c r="C315" s="72"/>
      <c r="D315" s="72"/>
      <c r="E315" s="72"/>
      <c r="F315" s="72"/>
      <c r="G315" s="72"/>
      <c r="H315" s="72"/>
      <c r="I315" s="72"/>
      <c r="J315" s="72"/>
      <c r="K315" s="72"/>
      <c r="L315" s="72"/>
      <c r="M315" s="72"/>
      <c r="N315" s="72"/>
      <c r="O315" s="72"/>
    </row>
    <row r="316" spans="1:15">
      <c r="A316" s="72"/>
      <c r="B316" s="72"/>
      <c r="C316" s="72"/>
      <c r="D316" s="72"/>
      <c r="E316" s="72"/>
      <c r="F316" s="72"/>
      <c r="G316" s="72"/>
      <c r="H316" s="72"/>
      <c r="I316" s="72"/>
      <c r="J316" s="72"/>
      <c r="K316" s="72"/>
      <c r="L316" s="72"/>
      <c r="M316" s="72"/>
      <c r="N316" s="72"/>
      <c r="O316" s="72"/>
    </row>
    <row r="317" spans="1:15">
      <c r="A317" s="72"/>
      <c r="B317" s="72"/>
      <c r="C317" s="72"/>
      <c r="D317" s="72"/>
      <c r="E317" s="72"/>
      <c r="F317" s="72"/>
      <c r="G317" s="72"/>
      <c r="H317" s="72"/>
      <c r="I317" s="72"/>
      <c r="J317" s="72"/>
      <c r="K317" s="72"/>
      <c r="L317" s="72"/>
      <c r="M317" s="72"/>
      <c r="N317" s="72"/>
      <c r="O317" s="72"/>
    </row>
    <row r="318" spans="1:15">
      <c r="A318" s="72"/>
      <c r="B318" s="72"/>
      <c r="C318" s="72"/>
      <c r="D318" s="72"/>
      <c r="E318" s="72"/>
      <c r="F318" s="72"/>
      <c r="G318" s="72"/>
      <c r="H318" s="72"/>
      <c r="I318" s="72"/>
      <c r="J318" s="72"/>
      <c r="K318" s="72"/>
      <c r="L318" s="72"/>
      <c r="M318" s="72"/>
      <c r="N318" s="72"/>
      <c r="O318" s="72"/>
    </row>
    <row r="319" spans="1:15">
      <c r="A319" s="72"/>
      <c r="B319" s="72"/>
      <c r="C319" s="72"/>
      <c r="D319" s="72"/>
      <c r="E319" s="72"/>
      <c r="F319" s="72"/>
      <c r="G319" s="72"/>
      <c r="H319" s="72"/>
      <c r="I319" s="72"/>
      <c r="J319" s="72"/>
      <c r="K319" s="72"/>
      <c r="L319" s="72"/>
      <c r="M319" s="72"/>
      <c r="N319" s="72"/>
      <c r="O319" s="72"/>
    </row>
    <row r="320" spans="1:15">
      <c r="A320" s="72"/>
      <c r="B320" s="72"/>
      <c r="C320" s="72"/>
      <c r="D320" s="72"/>
      <c r="E320" s="72"/>
      <c r="F320" s="72"/>
      <c r="G320" s="72"/>
      <c r="H320" s="72"/>
      <c r="I320" s="72"/>
      <c r="J320" s="72"/>
      <c r="K320" s="72"/>
      <c r="L320" s="72"/>
      <c r="M320" s="72"/>
      <c r="N320" s="72"/>
      <c r="O320" s="72"/>
    </row>
    <row r="321" spans="1:15">
      <c r="A321" s="72"/>
      <c r="B321" s="72"/>
      <c r="C321" s="72"/>
      <c r="D321" s="72"/>
      <c r="E321" s="72"/>
      <c r="F321" s="72"/>
      <c r="G321" s="72"/>
      <c r="H321" s="72"/>
      <c r="I321" s="72"/>
      <c r="J321" s="72"/>
      <c r="K321" s="72"/>
      <c r="L321" s="72"/>
      <c r="M321" s="72"/>
      <c r="N321" s="72"/>
      <c r="O321" s="72"/>
    </row>
    <row r="322" spans="1:15">
      <c r="A322" s="72"/>
      <c r="B322" s="72"/>
      <c r="C322" s="72"/>
      <c r="D322" s="72"/>
      <c r="E322" s="72"/>
      <c r="F322" s="72"/>
      <c r="G322" s="72"/>
      <c r="H322" s="72"/>
      <c r="I322" s="72"/>
      <c r="J322" s="72"/>
      <c r="K322" s="72"/>
      <c r="L322" s="72"/>
      <c r="M322" s="72"/>
      <c r="N322" s="72"/>
      <c r="O322" s="72"/>
    </row>
    <row r="323" spans="1:15">
      <c r="A323" s="72"/>
      <c r="B323" s="72"/>
      <c r="C323" s="72"/>
      <c r="D323" s="72"/>
      <c r="E323" s="72"/>
      <c r="F323" s="72"/>
      <c r="G323" s="72"/>
      <c r="H323" s="72"/>
      <c r="I323" s="72"/>
      <c r="J323" s="72"/>
      <c r="K323" s="72"/>
      <c r="L323" s="72"/>
      <c r="M323" s="72"/>
      <c r="N323" s="72"/>
      <c r="O323" s="72"/>
    </row>
    <row r="324" spans="1:15">
      <c r="A324" s="72"/>
      <c r="B324" s="72"/>
      <c r="C324" s="72"/>
      <c r="D324" s="72"/>
      <c r="E324" s="72"/>
      <c r="F324" s="72"/>
      <c r="G324" s="72"/>
      <c r="H324" s="72"/>
      <c r="I324" s="72"/>
      <c r="J324" s="72"/>
      <c r="K324" s="72"/>
      <c r="L324" s="72"/>
      <c r="M324" s="72"/>
      <c r="N324" s="72"/>
      <c r="O324" s="72"/>
    </row>
    <row r="325" spans="1:15">
      <c r="A325" s="72"/>
      <c r="B325" s="72"/>
      <c r="C325" s="72"/>
      <c r="D325" s="72"/>
      <c r="E325" s="72"/>
      <c r="F325" s="72"/>
      <c r="G325" s="72"/>
      <c r="H325" s="72"/>
      <c r="I325" s="72"/>
      <c r="J325" s="72"/>
      <c r="K325" s="72"/>
      <c r="L325" s="72"/>
      <c r="M325" s="72"/>
      <c r="N325" s="72"/>
      <c r="O325" s="72"/>
    </row>
    <row r="326" spans="1:15">
      <c r="A326" s="72"/>
      <c r="B326" s="72"/>
      <c r="C326" s="72"/>
      <c r="D326" s="72"/>
      <c r="E326" s="72"/>
      <c r="F326" s="72"/>
      <c r="G326" s="72"/>
      <c r="H326" s="72"/>
      <c r="I326" s="72"/>
      <c r="J326" s="72"/>
      <c r="K326" s="72"/>
      <c r="L326" s="72"/>
      <c r="M326" s="72"/>
      <c r="N326" s="72"/>
      <c r="O326" s="72"/>
    </row>
    <row r="327" spans="1:15">
      <c r="A327" s="72"/>
      <c r="B327" s="72"/>
      <c r="C327" s="72"/>
      <c r="D327" s="72"/>
      <c r="E327" s="72"/>
      <c r="F327" s="72"/>
      <c r="G327" s="72"/>
      <c r="H327" s="72"/>
      <c r="I327" s="72"/>
      <c r="J327" s="72"/>
      <c r="K327" s="72"/>
      <c r="L327" s="72"/>
      <c r="M327" s="72"/>
      <c r="N327" s="72"/>
      <c r="O327" s="72"/>
    </row>
    <row r="328" spans="1:15">
      <c r="A328" s="72"/>
      <c r="B328" s="72"/>
      <c r="C328" s="72"/>
      <c r="D328" s="72"/>
      <c r="E328" s="72"/>
      <c r="F328" s="72"/>
      <c r="G328" s="72"/>
      <c r="H328" s="72"/>
      <c r="I328" s="72"/>
      <c r="J328" s="72"/>
      <c r="K328" s="72"/>
      <c r="L328" s="72"/>
      <c r="M328" s="72"/>
      <c r="N328" s="72"/>
      <c r="O328" s="72"/>
    </row>
    <row r="329" spans="1:15">
      <c r="A329" s="72"/>
      <c r="B329" s="72"/>
      <c r="C329" s="72"/>
      <c r="D329" s="72"/>
      <c r="E329" s="72"/>
      <c r="F329" s="72"/>
      <c r="G329" s="72"/>
      <c r="H329" s="72"/>
      <c r="I329" s="72"/>
      <c r="J329" s="72"/>
      <c r="K329" s="72"/>
      <c r="L329" s="72"/>
      <c r="M329" s="72"/>
      <c r="N329" s="72"/>
      <c r="O329" s="72"/>
    </row>
    <row r="330" spans="1:15">
      <c r="A330" s="72"/>
      <c r="B330" s="72"/>
      <c r="C330" s="72"/>
      <c r="D330" s="72"/>
      <c r="E330" s="72"/>
      <c r="F330" s="72"/>
      <c r="G330" s="72"/>
      <c r="H330" s="72"/>
      <c r="I330" s="72"/>
      <c r="J330" s="72"/>
      <c r="K330" s="72"/>
      <c r="L330" s="72"/>
      <c r="M330" s="72"/>
      <c r="N330" s="72"/>
      <c r="O330" s="72"/>
    </row>
    <row r="331" spans="1:15">
      <c r="A331" s="72"/>
      <c r="B331" s="72"/>
      <c r="C331" s="72"/>
      <c r="D331" s="72"/>
      <c r="E331" s="72"/>
      <c r="F331" s="72"/>
      <c r="G331" s="72"/>
      <c r="H331" s="72"/>
      <c r="I331" s="72"/>
      <c r="J331" s="72"/>
      <c r="K331" s="72"/>
      <c r="L331" s="72"/>
      <c r="M331" s="72"/>
      <c r="N331" s="72"/>
      <c r="O331" s="72"/>
    </row>
    <row r="332" spans="1:15">
      <c r="A332" s="72"/>
      <c r="B332" s="72"/>
      <c r="C332" s="72"/>
      <c r="D332" s="72"/>
      <c r="E332" s="72"/>
      <c r="F332" s="72"/>
      <c r="G332" s="72"/>
      <c r="H332" s="72"/>
      <c r="I332" s="72"/>
      <c r="J332" s="72"/>
      <c r="K332" s="72"/>
      <c r="L332" s="72"/>
      <c r="M332" s="72"/>
      <c r="N332" s="72"/>
      <c r="O332" s="72"/>
    </row>
    <row r="333" spans="1:15">
      <c r="A333" s="72"/>
      <c r="B333" s="72"/>
      <c r="C333" s="72"/>
      <c r="D333" s="72"/>
      <c r="E333" s="72"/>
      <c r="F333" s="72"/>
      <c r="G333" s="72"/>
      <c r="H333" s="72"/>
      <c r="I333" s="72"/>
      <c r="J333" s="72"/>
      <c r="K333" s="72"/>
      <c r="L333" s="72"/>
      <c r="M333" s="72"/>
      <c r="N333" s="72"/>
      <c r="O333" s="72"/>
    </row>
    <row r="334" spans="1:15">
      <c r="A334" s="72"/>
      <c r="B334" s="72"/>
      <c r="C334" s="72"/>
      <c r="D334" s="72"/>
      <c r="E334" s="72"/>
      <c r="F334" s="72"/>
      <c r="G334" s="72"/>
      <c r="H334" s="72"/>
      <c r="I334" s="72"/>
      <c r="J334" s="72"/>
      <c r="K334" s="72"/>
      <c r="L334" s="72"/>
      <c r="M334" s="72"/>
      <c r="N334" s="72"/>
      <c r="O334" s="72"/>
    </row>
    <row r="335" spans="1:15">
      <c r="A335" s="72"/>
      <c r="B335" s="72"/>
      <c r="C335" s="72"/>
      <c r="D335" s="72"/>
      <c r="E335" s="72"/>
      <c r="F335" s="72"/>
      <c r="G335" s="72"/>
      <c r="H335" s="72"/>
      <c r="I335" s="72"/>
      <c r="J335" s="72"/>
      <c r="K335" s="72"/>
      <c r="L335" s="72"/>
      <c r="M335" s="72"/>
      <c r="N335" s="72"/>
      <c r="O335" s="72"/>
    </row>
    <row r="336" spans="1:15">
      <c r="A336" s="72"/>
      <c r="B336" s="72"/>
      <c r="C336" s="72"/>
      <c r="D336" s="72"/>
      <c r="E336" s="72"/>
      <c r="F336" s="72"/>
      <c r="G336" s="72"/>
      <c r="H336" s="72"/>
      <c r="I336" s="72"/>
      <c r="J336" s="72"/>
      <c r="K336" s="72"/>
      <c r="L336" s="72"/>
      <c r="M336" s="72"/>
      <c r="N336" s="72"/>
      <c r="O336" s="72"/>
    </row>
    <row r="337" spans="1:15">
      <c r="A337" s="72"/>
      <c r="B337" s="72"/>
      <c r="C337" s="72"/>
      <c r="D337" s="72"/>
      <c r="E337" s="72"/>
      <c r="F337" s="72"/>
      <c r="G337" s="72"/>
      <c r="H337" s="72"/>
      <c r="I337" s="72"/>
      <c r="J337" s="72"/>
      <c r="K337" s="72"/>
      <c r="L337" s="72"/>
      <c r="M337" s="72"/>
      <c r="N337" s="72"/>
      <c r="O337" s="72"/>
    </row>
    <row r="338" spans="1:15">
      <c r="A338" s="72"/>
      <c r="B338" s="72"/>
      <c r="C338" s="72"/>
      <c r="D338" s="72"/>
      <c r="E338" s="72"/>
      <c r="F338" s="72"/>
      <c r="G338" s="72"/>
      <c r="H338" s="72"/>
      <c r="I338" s="72"/>
      <c r="J338" s="72"/>
      <c r="K338" s="72"/>
      <c r="L338" s="72"/>
      <c r="M338" s="72"/>
      <c r="N338" s="72"/>
      <c r="O338" s="72"/>
    </row>
    <row r="339" spans="1:15">
      <c r="A339" s="72"/>
      <c r="B339" s="72"/>
      <c r="C339" s="72"/>
      <c r="D339" s="72"/>
      <c r="E339" s="72"/>
      <c r="F339" s="72"/>
      <c r="G339" s="72"/>
      <c r="H339" s="72"/>
      <c r="I339" s="72"/>
      <c r="J339" s="72"/>
      <c r="K339" s="72"/>
      <c r="L339" s="72"/>
      <c r="M339" s="72"/>
      <c r="N339" s="72"/>
      <c r="O339" s="72"/>
    </row>
    <row r="340" spans="1:15">
      <c r="A340" s="72"/>
      <c r="B340" s="72"/>
      <c r="C340" s="72"/>
      <c r="D340" s="72"/>
      <c r="E340" s="72"/>
      <c r="F340" s="72"/>
      <c r="G340" s="72"/>
      <c r="H340" s="72"/>
      <c r="I340" s="72"/>
      <c r="J340" s="72"/>
      <c r="K340" s="72"/>
      <c r="L340" s="72"/>
      <c r="M340" s="72"/>
      <c r="N340" s="72"/>
      <c r="O340" s="72"/>
    </row>
    <row r="341" spans="1:15">
      <c r="A341" s="72"/>
      <c r="B341" s="72"/>
      <c r="C341" s="72"/>
      <c r="D341" s="72"/>
      <c r="E341" s="72"/>
      <c r="F341" s="72"/>
      <c r="G341" s="72"/>
      <c r="H341" s="72"/>
      <c r="I341" s="72"/>
      <c r="J341" s="72"/>
      <c r="K341" s="72"/>
      <c r="L341" s="72"/>
      <c r="M341" s="72"/>
      <c r="N341" s="72"/>
      <c r="O341" s="72"/>
    </row>
    <row r="342" spans="1:15">
      <c r="A342" s="72"/>
      <c r="B342" s="72"/>
      <c r="C342" s="72"/>
      <c r="D342" s="72"/>
      <c r="E342" s="72"/>
      <c r="F342" s="72"/>
      <c r="G342" s="72"/>
      <c r="H342" s="72"/>
      <c r="I342" s="72"/>
      <c r="J342" s="72"/>
      <c r="K342" s="72"/>
      <c r="L342" s="72"/>
      <c r="M342" s="72"/>
      <c r="N342" s="72"/>
      <c r="O342" s="72"/>
    </row>
    <row r="343" spans="1:15">
      <c r="A343" s="72"/>
      <c r="B343" s="72"/>
      <c r="C343" s="72"/>
      <c r="D343" s="72"/>
      <c r="E343" s="72"/>
      <c r="F343" s="72"/>
      <c r="G343" s="72"/>
      <c r="H343" s="72"/>
      <c r="I343" s="72"/>
      <c r="J343" s="72"/>
      <c r="K343" s="72"/>
      <c r="L343" s="72"/>
      <c r="M343" s="72"/>
      <c r="N343" s="72"/>
      <c r="O343" s="72"/>
    </row>
    <row r="344" spans="1:15">
      <c r="A344" s="72"/>
      <c r="B344" s="72"/>
      <c r="C344" s="72"/>
      <c r="D344" s="72"/>
      <c r="E344" s="72"/>
      <c r="F344" s="72"/>
      <c r="G344" s="72"/>
      <c r="H344" s="72"/>
      <c r="I344" s="72"/>
      <c r="J344" s="72"/>
      <c r="K344" s="72"/>
      <c r="L344" s="72"/>
      <c r="M344" s="72"/>
      <c r="N344" s="72"/>
      <c r="O344" s="72"/>
    </row>
    <row r="345" spans="1:15">
      <c r="A345" s="72"/>
      <c r="B345" s="72"/>
      <c r="C345" s="72"/>
      <c r="D345" s="72"/>
      <c r="E345" s="72"/>
      <c r="F345" s="72"/>
      <c r="G345" s="72"/>
      <c r="H345" s="72"/>
      <c r="I345" s="72"/>
      <c r="J345" s="72"/>
      <c r="K345" s="72"/>
      <c r="L345" s="72"/>
      <c r="M345" s="72"/>
      <c r="N345" s="72"/>
      <c r="O345" s="72"/>
    </row>
    <row r="346" spans="1:15">
      <c r="A346" s="72"/>
      <c r="B346" s="72"/>
      <c r="C346" s="72"/>
      <c r="D346" s="72"/>
      <c r="E346" s="72"/>
      <c r="F346" s="72"/>
      <c r="G346" s="72"/>
      <c r="H346" s="72"/>
      <c r="I346" s="72"/>
      <c r="J346" s="72"/>
      <c r="K346" s="72"/>
      <c r="L346" s="72"/>
      <c r="M346" s="72"/>
      <c r="N346" s="72"/>
      <c r="O346" s="72"/>
    </row>
    <row r="347" spans="1:15">
      <c r="A347" s="72"/>
      <c r="B347" s="72"/>
      <c r="C347" s="72"/>
      <c r="D347" s="72"/>
      <c r="E347" s="72"/>
      <c r="F347" s="72"/>
      <c r="G347" s="72"/>
      <c r="H347" s="72"/>
      <c r="I347" s="72"/>
      <c r="J347" s="72"/>
      <c r="K347" s="72"/>
      <c r="L347" s="72"/>
      <c r="M347" s="72"/>
      <c r="N347" s="72"/>
      <c r="O347" s="72"/>
    </row>
    <row r="348" spans="1:15">
      <c r="A348" s="72"/>
      <c r="B348" s="72"/>
      <c r="C348" s="72"/>
      <c r="D348" s="72"/>
      <c r="E348" s="72"/>
      <c r="F348" s="72"/>
      <c r="G348" s="72"/>
      <c r="H348" s="72"/>
      <c r="I348" s="72"/>
      <c r="J348" s="72"/>
      <c r="K348" s="72"/>
      <c r="L348" s="72"/>
      <c r="M348" s="72"/>
      <c r="N348" s="72"/>
      <c r="O348" s="72"/>
    </row>
    <row r="349" spans="1:15">
      <c r="A349" s="72"/>
      <c r="B349" s="72"/>
      <c r="C349" s="72"/>
      <c r="D349" s="72"/>
      <c r="E349" s="72"/>
      <c r="F349" s="72"/>
      <c r="G349" s="72"/>
      <c r="H349" s="72"/>
      <c r="I349" s="72"/>
      <c r="J349" s="72"/>
      <c r="K349" s="72"/>
      <c r="L349" s="72"/>
      <c r="M349" s="72"/>
      <c r="N349" s="72"/>
      <c r="O349" s="72"/>
    </row>
    <row r="350" spans="1:15">
      <c r="A350" s="72"/>
      <c r="B350" s="72"/>
      <c r="C350" s="72"/>
      <c r="D350" s="72"/>
      <c r="E350" s="72"/>
      <c r="F350" s="72"/>
      <c r="G350" s="72"/>
      <c r="H350" s="72"/>
      <c r="I350" s="72"/>
      <c r="J350" s="72"/>
      <c r="K350" s="72"/>
      <c r="L350" s="72"/>
      <c r="M350" s="72"/>
      <c r="N350" s="72"/>
      <c r="O350" s="72"/>
    </row>
    <row r="351" spans="1:15">
      <c r="A351" s="72"/>
      <c r="B351" s="72"/>
      <c r="C351" s="72"/>
      <c r="D351" s="72"/>
      <c r="E351" s="72"/>
      <c r="F351" s="72"/>
      <c r="G351" s="72"/>
      <c r="H351" s="72"/>
      <c r="I351" s="72"/>
      <c r="J351" s="72"/>
      <c r="K351" s="72"/>
      <c r="L351" s="72"/>
      <c r="M351" s="72"/>
      <c r="N351" s="72"/>
      <c r="O351" s="72"/>
    </row>
    <row r="352" spans="1:15">
      <c r="A352" s="72"/>
      <c r="B352" s="72"/>
      <c r="C352" s="72"/>
      <c r="D352" s="72"/>
      <c r="E352" s="72"/>
      <c r="F352" s="72"/>
      <c r="G352" s="72"/>
      <c r="H352" s="72"/>
      <c r="I352" s="72"/>
      <c r="J352" s="72"/>
      <c r="K352" s="72"/>
      <c r="L352" s="72"/>
      <c r="M352" s="72"/>
      <c r="N352" s="72"/>
      <c r="O352" s="72"/>
    </row>
    <row r="353" spans="1:15">
      <c r="A353" s="72"/>
      <c r="B353" s="72"/>
      <c r="C353" s="72"/>
      <c r="D353" s="72"/>
      <c r="E353" s="72"/>
      <c r="F353" s="72"/>
      <c r="G353" s="72"/>
      <c r="H353" s="72"/>
      <c r="I353" s="72"/>
      <c r="J353" s="72"/>
      <c r="K353" s="72"/>
      <c r="L353" s="72"/>
      <c r="M353" s="72"/>
      <c r="N353" s="72"/>
      <c r="O353" s="72"/>
    </row>
    <row r="354" spans="1:15">
      <c r="A354" s="72"/>
      <c r="B354" s="72"/>
      <c r="C354" s="72"/>
      <c r="D354" s="72"/>
      <c r="E354" s="72"/>
      <c r="F354" s="72"/>
      <c r="G354" s="72"/>
      <c r="H354" s="72"/>
      <c r="I354" s="72"/>
      <c r="J354" s="72"/>
      <c r="K354" s="72"/>
      <c r="L354" s="72"/>
      <c r="M354" s="72"/>
      <c r="N354" s="72"/>
      <c r="O354" s="72"/>
    </row>
    <row r="355" spans="1:15">
      <c r="A355" s="72"/>
      <c r="B355" s="72"/>
      <c r="C355" s="72"/>
      <c r="D355" s="72"/>
      <c r="E355" s="72"/>
      <c r="F355" s="72"/>
      <c r="G355" s="72"/>
      <c r="H355" s="72"/>
      <c r="I355" s="72"/>
      <c r="J355" s="72"/>
      <c r="K355" s="72"/>
      <c r="L355" s="72"/>
      <c r="M355" s="72"/>
      <c r="N355" s="72"/>
      <c r="O355" s="72"/>
    </row>
    <row r="356" spans="1:15">
      <c r="A356" s="72"/>
      <c r="B356" s="72"/>
      <c r="C356" s="72"/>
      <c r="D356" s="72"/>
      <c r="E356" s="72"/>
      <c r="F356" s="72"/>
      <c r="G356" s="72"/>
      <c r="H356" s="72"/>
      <c r="I356" s="72"/>
      <c r="J356" s="72"/>
      <c r="K356" s="72"/>
      <c r="L356" s="72"/>
      <c r="M356" s="72"/>
      <c r="N356" s="72"/>
      <c r="O356" s="72"/>
    </row>
    <row r="357" spans="1:15">
      <c r="A357" s="72"/>
      <c r="B357" s="72"/>
      <c r="C357" s="72"/>
      <c r="D357" s="72"/>
      <c r="E357" s="72"/>
      <c r="F357" s="72"/>
      <c r="G357" s="72"/>
      <c r="H357" s="72"/>
      <c r="I357" s="72"/>
      <c r="J357" s="72"/>
      <c r="K357" s="72"/>
      <c r="L357" s="72"/>
      <c r="M357" s="72"/>
      <c r="N357" s="72"/>
      <c r="O357" s="72"/>
    </row>
    <row r="358" spans="1:15">
      <c r="A358" s="72"/>
      <c r="B358" s="72"/>
      <c r="C358" s="72"/>
      <c r="D358" s="72"/>
      <c r="E358" s="72"/>
      <c r="F358" s="72"/>
      <c r="G358" s="72"/>
      <c r="H358" s="72"/>
      <c r="I358" s="72"/>
      <c r="J358" s="72"/>
      <c r="K358" s="72"/>
      <c r="L358" s="72"/>
      <c r="M358" s="72"/>
      <c r="N358" s="72"/>
      <c r="O358" s="72"/>
    </row>
    <row r="359" spans="1:15">
      <c r="A359" s="72"/>
      <c r="B359" s="72"/>
      <c r="C359" s="72"/>
      <c r="D359" s="72"/>
      <c r="E359" s="72"/>
      <c r="F359" s="72"/>
      <c r="G359" s="72"/>
      <c r="H359" s="72"/>
      <c r="I359" s="72"/>
      <c r="J359" s="72"/>
      <c r="K359" s="72"/>
      <c r="L359" s="72"/>
      <c r="M359" s="72"/>
      <c r="N359" s="72"/>
      <c r="O359" s="72"/>
    </row>
    <row r="360" spans="1:15">
      <c r="A360" s="72"/>
      <c r="B360" s="72"/>
      <c r="C360" s="72"/>
      <c r="D360" s="72"/>
      <c r="E360" s="72"/>
      <c r="F360" s="72"/>
      <c r="G360" s="72"/>
      <c r="H360" s="72"/>
      <c r="I360" s="72"/>
      <c r="J360" s="72"/>
      <c r="K360" s="72"/>
      <c r="L360" s="72"/>
      <c r="M360" s="72"/>
      <c r="N360" s="72"/>
      <c r="O360" s="72"/>
    </row>
    <row r="361" spans="1:15">
      <c r="A361" s="72"/>
      <c r="B361" s="72"/>
      <c r="C361" s="72"/>
      <c r="D361" s="72"/>
      <c r="E361" s="72"/>
      <c r="F361" s="72"/>
      <c r="G361" s="72"/>
      <c r="H361" s="72"/>
      <c r="I361" s="72"/>
      <c r="J361" s="72"/>
      <c r="K361" s="72"/>
      <c r="L361" s="72"/>
      <c r="M361" s="72"/>
      <c r="N361" s="72"/>
      <c r="O361" s="72"/>
    </row>
    <row r="362" spans="1:15">
      <c r="A362" s="72"/>
      <c r="B362" s="72"/>
      <c r="C362" s="72"/>
      <c r="D362" s="72"/>
      <c r="E362" s="72"/>
      <c r="F362" s="72"/>
      <c r="G362" s="72"/>
      <c r="H362" s="72"/>
      <c r="I362" s="72"/>
      <c r="J362" s="72"/>
      <c r="K362" s="72"/>
      <c r="L362" s="72"/>
      <c r="M362" s="72"/>
      <c r="N362" s="72"/>
      <c r="O362" s="72"/>
    </row>
    <row r="363" spans="1:15">
      <c r="A363" s="72"/>
      <c r="B363" s="72"/>
      <c r="C363" s="72"/>
      <c r="D363" s="72"/>
      <c r="E363" s="72"/>
      <c r="F363" s="72"/>
      <c r="G363" s="72"/>
      <c r="H363" s="72"/>
      <c r="I363" s="72"/>
      <c r="J363" s="72"/>
      <c r="K363" s="72"/>
      <c r="L363" s="72"/>
      <c r="M363" s="72"/>
      <c r="N363" s="72"/>
      <c r="O363" s="72"/>
    </row>
    <row r="364" spans="1:15">
      <c r="A364" s="72"/>
      <c r="B364" s="72"/>
      <c r="C364" s="72"/>
      <c r="D364" s="72"/>
      <c r="E364" s="72"/>
      <c r="F364" s="72"/>
      <c r="G364" s="72"/>
      <c r="H364" s="72"/>
      <c r="I364" s="72"/>
      <c r="J364" s="72"/>
      <c r="K364" s="72"/>
      <c r="L364" s="72"/>
      <c r="M364" s="72"/>
      <c r="N364" s="72"/>
      <c r="O364" s="72"/>
    </row>
    <row r="365" spans="1:15">
      <c r="A365" s="72"/>
      <c r="B365" s="72"/>
      <c r="C365" s="72"/>
      <c r="D365" s="72"/>
      <c r="E365" s="72"/>
      <c r="F365" s="72"/>
      <c r="G365" s="72"/>
      <c r="H365" s="72"/>
      <c r="I365" s="72"/>
      <c r="J365" s="72"/>
      <c r="K365" s="72"/>
      <c r="L365" s="72"/>
      <c r="M365" s="72"/>
      <c r="N365" s="72"/>
      <c r="O365" s="72"/>
    </row>
    <row r="366" spans="1:15">
      <c r="A366" s="72"/>
      <c r="B366" s="72"/>
      <c r="C366" s="72"/>
      <c r="D366" s="72"/>
      <c r="E366" s="72"/>
      <c r="F366" s="72"/>
      <c r="G366" s="72"/>
      <c r="H366" s="72"/>
      <c r="I366" s="72"/>
      <c r="J366" s="72"/>
      <c r="K366" s="72"/>
      <c r="L366" s="72"/>
      <c r="M366" s="72"/>
      <c r="N366" s="72"/>
      <c r="O366" s="72"/>
    </row>
    <row r="367" spans="1:15">
      <c r="A367" s="72"/>
      <c r="B367" s="72"/>
      <c r="C367" s="72"/>
      <c r="D367" s="72"/>
      <c r="E367" s="72"/>
      <c r="F367" s="72"/>
      <c r="G367" s="72"/>
      <c r="H367" s="72"/>
      <c r="I367" s="72"/>
      <c r="J367" s="72"/>
      <c r="K367" s="72"/>
      <c r="L367" s="72"/>
      <c r="M367" s="72"/>
      <c r="N367" s="72"/>
      <c r="O367" s="72"/>
    </row>
    <row r="368" spans="1:15">
      <c r="A368" s="72"/>
      <c r="B368" s="72"/>
      <c r="C368" s="72"/>
      <c r="D368" s="72"/>
      <c r="E368" s="72"/>
      <c r="F368" s="72"/>
      <c r="G368" s="72"/>
      <c r="H368" s="72"/>
      <c r="I368" s="72"/>
      <c r="J368" s="72"/>
      <c r="K368" s="72"/>
      <c r="L368" s="72"/>
      <c r="M368" s="72"/>
      <c r="N368" s="72"/>
      <c r="O368" s="72"/>
    </row>
    <row r="369" spans="1:15">
      <c r="A369" s="72"/>
      <c r="B369" s="72"/>
      <c r="C369" s="72"/>
      <c r="D369" s="72"/>
      <c r="E369" s="72"/>
      <c r="F369" s="72"/>
      <c r="G369" s="72"/>
      <c r="H369" s="72"/>
      <c r="I369" s="72"/>
      <c r="J369" s="72"/>
      <c r="K369" s="72"/>
      <c r="L369" s="72"/>
      <c r="M369" s="72"/>
      <c r="N369" s="72"/>
      <c r="O369" s="72"/>
    </row>
    <row r="370" spans="1:15">
      <c r="A370" s="72"/>
      <c r="B370" s="72"/>
      <c r="C370" s="72"/>
      <c r="D370" s="72"/>
      <c r="E370" s="72"/>
      <c r="F370" s="72"/>
      <c r="G370" s="72"/>
      <c r="H370" s="72"/>
      <c r="I370" s="72"/>
      <c r="J370" s="72"/>
      <c r="K370" s="72"/>
      <c r="L370" s="72"/>
      <c r="M370" s="72"/>
      <c r="N370" s="72"/>
      <c r="O370" s="72"/>
    </row>
    <row r="371" spans="1:15">
      <c r="A371" s="72"/>
      <c r="B371" s="72"/>
      <c r="C371" s="72"/>
      <c r="D371" s="72"/>
      <c r="E371" s="72"/>
      <c r="F371" s="72"/>
      <c r="G371" s="72"/>
      <c r="H371" s="72"/>
      <c r="I371" s="72"/>
      <c r="J371" s="72"/>
      <c r="K371" s="72"/>
      <c r="L371" s="72"/>
      <c r="M371" s="72"/>
      <c r="N371" s="72"/>
      <c r="O371" s="72"/>
    </row>
    <row r="372" spans="1:15">
      <c r="A372" s="72"/>
      <c r="B372" s="72"/>
      <c r="C372" s="72"/>
      <c r="D372" s="72"/>
      <c r="E372" s="72"/>
      <c r="F372" s="72"/>
      <c r="G372" s="72"/>
      <c r="H372" s="72"/>
      <c r="I372" s="72"/>
      <c r="J372" s="72"/>
      <c r="K372" s="72"/>
      <c r="L372" s="72"/>
      <c r="M372" s="72"/>
      <c r="N372" s="72"/>
      <c r="O372" s="72"/>
    </row>
    <row r="373" spans="1:15">
      <c r="A373" s="72"/>
      <c r="B373" s="72"/>
      <c r="C373" s="72"/>
      <c r="D373" s="72"/>
      <c r="E373" s="72"/>
      <c r="F373" s="72"/>
      <c r="G373" s="72"/>
      <c r="H373" s="72"/>
      <c r="I373" s="72"/>
      <c r="J373" s="72"/>
      <c r="K373" s="72"/>
      <c r="L373" s="72"/>
      <c r="M373" s="72"/>
      <c r="N373" s="72"/>
      <c r="O373" s="72"/>
    </row>
    <row r="374" spans="1:15">
      <c r="A374" s="72"/>
      <c r="B374" s="72"/>
      <c r="C374" s="72"/>
      <c r="D374" s="72"/>
      <c r="E374" s="72"/>
      <c r="F374" s="72"/>
      <c r="G374" s="72"/>
      <c r="H374" s="72"/>
      <c r="I374" s="72"/>
      <c r="J374" s="72"/>
      <c r="K374" s="72"/>
      <c r="L374" s="72"/>
      <c r="M374" s="72"/>
      <c r="N374" s="72"/>
      <c r="O374" s="72"/>
    </row>
    <row r="375" spans="1:15">
      <c r="A375" s="72"/>
      <c r="B375" s="72"/>
      <c r="C375" s="72"/>
      <c r="D375" s="72"/>
      <c r="E375" s="72"/>
      <c r="F375" s="72"/>
      <c r="G375" s="72"/>
      <c r="H375" s="72"/>
      <c r="I375" s="72"/>
      <c r="J375" s="72"/>
      <c r="K375" s="72"/>
      <c r="L375" s="72"/>
      <c r="M375" s="72"/>
      <c r="N375" s="72"/>
      <c r="O375" s="72"/>
    </row>
    <row r="376" spans="1:15">
      <c r="A376" s="72"/>
      <c r="B376" s="72"/>
      <c r="C376" s="72"/>
      <c r="D376" s="72"/>
      <c r="E376" s="72"/>
      <c r="F376" s="72"/>
      <c r="G376" s="72"/>
      <c r="H376" s="72"/>
      <c r="I376" s="72"/>
      <c r="J376" s="72"/>
      <c r="K376" s="72"/>
      <c r="L376" s="72"/>
      <c r="M376" s="72"/>
      <c r="N376" s="72"/>
      <c r="O376" s="72"/>
    </row>
    <row r="377" spans="1:15">
      <c r="A377" s="72"/>
      <c r="B377" s="72"/>
      <c r="C377" s="72"/>
      <c r="D377" s="72"/>
      <c r="E377" s="72"/>
      <c r="F377" s="72"/>
      <c r="G377" s="72"/>
      <c r="H377" s="72"/>
      <c r="I377" s="72"/>
      <c r="J377" s="72"/>
      <c r="K377" s="72"/>
      <c r="L377" s="72"/>
      <c r="M377" s="72"/>
      <c r="N377" s="72"/>
      <c r="O377" s="72"/>
    </row>
    <row r="378" spans="1:15">
      <c r="A378" s="72"/>
      <c r="B378" s="72"/>
      <c r="C378" s="72"/>
      <c r="D378" s="72"/>
      <c r="E378" s="72"/>
      <c r="F378" s="72"/>
      <c r="G378" s="72"/>
      <c r="H378" s="72"/>
      <c r="I378" s="72"/>
      <c r="J378" s="72"/>
      <c r="K378" s="72"/>
      <c r="L378" s="72"/>
      <c r="M378" s="72"/>
      <c r="N378" s="72"/>
      <c r="O378" s="72"/>
    </row>
    <row r="379" spans="1:15">
      <c r="A379" s="72"/>
      <c r="B379" s="72"/>
      <c r="C379" s="72"/>
      <c r="D379" s="72"/>
      <c r="E379" s="72"/>
      <c r="F379" s="72"/>
      <c r="G379" s="72"/>
      <c r="H379" s="72"/>
      <c r="I379" s="72"/>
      <c r="J379" s="72"/>
      <c r="K379" s="72"/>
      <c r="L379" s="72"/>
      <c r="M379" s="72"/>
      <c r="N379" s="72"/>
      <c r="O379" s="72"/>
    </row>
    <row r="380" spans="1:15">
      <c r="A380" s="72"/>
      <c r="B380" s="72"/>
      <c r="C380" s="72"/>
      <c r="D380" s="72"/>
      <c r="E380" s="72"/>
      <c r="F380" s="72"/>
      <c r="G380" s="72"/>
      <c r="H380" s="72"/>
      <c r="I380" s="72"/>
      <c r="J380" s="72"/>
      <c r="K380" s="72"/>
      <c r="L380" s="72"/>
      <c r="M380" s="72"/>
      <c r="N380" s="72"/>
      <c r="O380" s="72"/>
    </row>
    <row r="381" spans="1:15">
      <c r="A381" s="72"/>
      <c r="B381" s="72"/>
      <c r="C381" s="72"/>
      <c r="D381" s="72"/>
      <c r="E381" s="72"/>
      <c r="F381" s="72"/>
      <c r="G381" s="72"/>
      <c r="H381" s="72"/>
      <c r="I381" s="72"/>
      <c r="J381" s="72"/>
      <c r="K381" s="72"/>
      <c r="L381" s="72"/>
      <c r="M381" s="72"/>
      <c r="N381" s="72"/>
      <c r="O381" s="72"/>
    </row>
    <row r="382" spans="1:15">
      <c r="A382" s="72"/>
      <c r="B382" s="72"/>
      <c r="C382" s="72"/>
      <c r="D382" s="72"/>
      <c r="E382" s="72"/>
      <c r="F382" s="72"/>
      <c r="G382" s="72"/>
      <c r="H382" s="72"/>
      <c r="I382" s="72"/>
      <c r="J382" s="72"/>
      <c r="K382" s="72"/>
      <c r="L382" s="72"/>
      <c r="M382" s="72"/>
      <c r="N382" s="72"/>
      <c r="O382" s="72"/>
    </row>
    <row r="383" spans="1:15">
      <c r="A383" s="72"/>
      <c r="B383" s="72"/>
      <c r="C383" s="72"/>
      <c r="D383" s="72"/>
      <c r="E383" s="72"/>
      <c r="F383" s="72"/>
      <c r="G383" s="72"/>
      <c r="H383" s="72"/>
      <c r="I383" s="72"/>
      <c r="J383" s="72"/>
      <c r="K383" s="72"/>
      <c r="L383" s="72"/>
      <c r="M383" s="72"/>
      <c r="N383" s="72"/>
      <c r="O383" s="72"/>
    </row>
    <row r="384" spans="1:15">
      <c r="A384" s="72"/>
      <c r="B384" s="72"/>
      <c r="C384" s="72"/>
      <c r="D384" s="72"/>
      <c r="E384" s="72"/>
      <c r="F384" s="72"/>
      <c r="G384" s="72"/>
      <c r="H384" s="72"/>
      <c r="I384" s="72"/>
      <c r="J384" s="72"/>
      <c r="K384" s="72"/>
      <c r="L384" s="72"/>
      <c r="M384" s="72"/>
      <c r="N384" s="72"/>
      <c r="O384" s="72"/>
    </row>
    <row r="385" spans="1:15">
      <c r="A385" s="72"/>
      <c r="B385" s="72"/>
      <c r="C385" s="72"/>
      <c r="D385" s="72"/>
      <c r="E385" s="72"/>
      <c r="F385" s="72"/>
      <c r="G385" s="72"/>
      <c r="H385" s="72"/>
      <c r="I385" s="72"/>
      <c r="J385" s="72"/>
      <c r="K385" s="72"/>
      <c r="L385" s="72"/>
      <c r="M385" s="72"/>
      <c r="N385" s="72"/>
      <c r="O385" s="72"/>
    </row>
    <row r="386" spans="1:15">
      <c r="A386" s="72"/>
      <c r="B386" s="72"/>
      <c r="C386" s="72"/>
      <c r="D386" s="72"/>
      <c r="E386" s="72"/>
      <c r="F386" s="72"/>
      <c r="G386" s="72"/>
      <c r="H386" s="72"/>
      <c r="I386" s="72"/>
      <c r="J386" s="72"/>
      <c r="K386" s="72"/>
      <c r="L386" s="72"/>
      <c r="M386" s="72"/>
      <c r="N386" s="72"/>
      <c r="O386" s="72"/>
    </row>
    <row r="387" spans="1:15">
      <c r="A387" s="72"/>
      <c r="B387" s="72"/>
      <c r="C387" s="72"/>
      <c r="D387" s="72"/>
      <c r="E387" s="72"/>
      <c r="F387" s="72"/>
      <c r="G387" s="72"/>
      <c r="H387" s="72"/>
      <c r="I387" s="72"/>
      <c r="J387" s="72"/>
      <c r="K387" s="72"/>
      <c r="L387" s="72"/>
      <c r="M387" s="72"/>
      <c r="N387" s="72"/>
      <c r="O387" s="72"/>
    </row>
    <row r="388" spans="1:15">
      <c r="A388" s="72"/>
      <c r="B388" s="72"/>
      <c r="C388" s="72"/>
      <c r="D388" s="72"/>
      <c r="E388" s="72"/>
      <c r="F388" s="72"/>
      <c r="G388" s="72"/>
      <c r="H388" s="72"/>
      <c r="I388" s="72"/>
      <c r="J388" s="72"/>
      <c r="K388" s="72"/>
      <c r="L388" s="72"/>
      <c r="M388" s="72"/>
      <c r="N388" s="72"/>
      <c r="O388" s="72"/>
    </row>
    <row r="389" spans="1:15">
      <c r="A389" s="72"/>
      <c r="B389" s="72"/>
      <c r="C389" s="72"/>
      <c r="D389" s="72"/>
      <c r="E389" s="72"/>
      <c r="F389" s="72"/>
      <c r="G389" s="72"/>
      <c r="H389" s="72"/>
      <c r="I389" s="72"/>
      <c r="J389" s="72"/>
      <c r="K389" s="72"/>
      <c r="L389" s="72"/>
      <c r="M389" s="72"/>
      <c r="N389" s="72"/>
      <c r="O389" s="72"/>
    </row>
    <row r="390" spans="1:15">
      <c r="A390" s="72"/>
      <c r="B390" s="72"/>
      <c r="C390" s="72"/>
      <c r="D390" s="72"/>
      <c r="E390" s="72"/>
      <c r="F390" s="72"/>
      <c r="G390" s="72"/>
      <c r="H390" s="72"/>
      <c r="I390" s="72"/>
      <c r="J390" s="72"/>
      <c r="K390" s="72"/>
      <c r="L390" s="72"/>
      <c r="M390" s="72"/>
      <c r="N390" s="72"/>
      <c r="O390" s="72"/>
    </row>
    <row r="391" spans="1:15">
      <c r="A391" s="72"/>
      <c r="B391" s="72"/>
      <c r="C391" s="72"/>
      <c r="D391" s="72"/>
      <c r="E391" s="72"/>
      <c r="F391" s="72"/>
      <c r="G391" s="72"/>
      <c r="H391" s="72"/>
      <c r="I391" s="72"/>
      <c r="J391" s="72"/>
      <c r="K391" s="72"/>
      <c r="L391" s="72"/>
      <c r="M391" s="72"/>
      <c r="N391" s="72"/>
      <c r="O391" s="72"/>
    </row>
    <row r="392" spans="1:15">
      <c r="A392" s="72"/>
      <c r="B392" s="72"/>
      <c r="C392" s="72"/>
      <c r="D392" s="72"/>
      <c r="E392" s="72"/>
      <c r="F392" s="72"/>
      <c r="G392" s="72"/>
      <c r="H392" s="72"/>
      <c r="I392" s="72"/>
      <c r="J392" s="72"/>
      <c r="K392" s="72"/>
      <c r="L392" s="72"/>
      <c r="M392" s="72"/>
      <c r="N392" s="72"/>
      <c r="O392" s="72"/>
    </row>
    <row r="393" spans="1:15">
      <c r="A393" s="72"/>
      <c r="B393" s="72"/>
      <c r="C393" s="72"/>
      <c r="D393" s="72"/>
      <c r="E393" s="72"/>
      <c r="F393" s="72"/>
      <c r="G393" s="72"/>
      <c r="H393" s="72"/>
      <c r="I393" s="72"/>
      <c r="J393" s="72"/>
      <c r="K393" s="72"/>
      <c r="L393" s="72"/>
      <c r="M393" s="72"/>
      <c r="N393" s="72"/>
      <c r="O393" s="72"/>
    </row>
    <row r="394" spans="1:15">
      <c r="A394" s="72"/>
      <c r="B394" s="72"/>
      <c r="C394" s="72"/>
      <c r="D394" s="72"/>
      <c r="E394" s="72"/>
      <c r="F394" s="72"/>
      <c r="G394" s="72"/>
      <c r="H394" s="72"/>
      <c r="I394" s="72"/>
      <c r="J394" s="72"/>
      <c r="K394" s="72"/>
      <c r="L394" s="72"/>
      <c r="M394" s="72"/>
      <c r="N394" s="72"/>
      <c r="O394" s="72"/>
    </row>
    <row r="395" spans="1:15">
      <c r="A395" s="72"/>
      <c r="B395" s="72"/>
      <c r="C395" s="72"/>
      <c r="D395" s="72"/>
      <c r="E395" s="72"/>
      <c r="F395" s="72"/>
      <c r="G395" s="72"/>
      <c r="H395" s="72"/>
      <c r="I395" s="72"/>
      <c r="J395" s="72"/>
      <c r="K395" s="72"/>
      <c r="L395" s="72"/>
      <c r="M395" s="72"/>
      <c r="N395" s="72"/>
      <c r="O395" s="72"/>
    </row>
    <row r="396" spans="1:15">
      <c r="A396" s="72"/>
      <c r="B396" s="72"/>
      <c r="C396" s="72"/>
      <c r="D396" s="72"/>
      <c r="E396" s="72"/>
      <c r="F396" s="72"/>
      <c r="G396" s="72"/>
      <c r="H396" s="72"/>
      <c r="I396" s="72"/>
      <c r="J396" s="72"/>
      <c r="K396" s="72"/>
      <c r="L396" s="72"/>
      <c r="M396" s="72"/>
      <c r="N396" s="72"/>
      <c r="O396" s="72"/>
    </row>
    <row r="397" spans="1:15">
      <c r="A397" s="72"/>
      <c r="B397" s="72"/>
      <c r="C397" s="72"/>
      <c r="D397" s="72"/>
      <c r="E397" s="72"/>
      <c r="F397" s="72"/>
      <c r="G397" s="72"/>
      <c r="H397" s="72"/>
      <c r="I397" s="72"/>
      <c r="J397" s="72"/>
      <c r="K397" s="72"/>
      <c r="L397" s="72"/>
      <c r="M397" s="72"/>
      <c r="N397" s="72"/>
      <c r="O397" s="72"/>
    </row>
    <row r="398" spans="1:15">
      <c r="A398" s="72"/>
      <c r="B398" s="72"/>
      <c r="C398" s="72"/>
      <c r="D398" s="72"/>
      <c r="E398" s="72"/>
      <c r="F398" s="72"/>
      <c r="G398" s="72"/>
      <c r="H398" s="72"/>
      <c r="I398" s="72"/>
      <c r="J398" s="72"/>
      <c r="K398" s="72"/>
      <c r="L398" s="72"/>
      <c r="M398" s="72"/>
      <c r="N398" s="72"/>
      <c r="O398" s="72"/>
    </row>
    <row r="399" spans="1:15">
      <c r="A399" s="72"/>
      <c r="B399" s="72"/>
      <c r="C399" s="72"/>
      <c r="D399" s="72"/>
      <c r="E399" s="72"/>
      <c r="F399" s="72"/>
      <c r="G399" s="72"/>
      <c r="H399" s="72"/>
      <c r="I399" s="72"/>
      <c r="J399" s="72"/>
      <c r="K399" s="72"/>
      <c r="L399" s="72"/>
      <c r="M399" s="72"/>
      <c r="N399" s="72"/>
      <c r="O399" s="72"/>
    </row>
    <row r="400" spans="1:15">
      <c r="A400" s="72"/>
      <c r="B400" s="72"/>
      <c r="C400" s="72"/>
      <c r="D400" s="72"/>
      <c r="E400" s="72"/>
      <c r="F400" s="72"/>
      <c r="G400" s="72"/>
      <c r="H400" s="72"/>
      <c r="I400" s="72"/>
      <c r="J400" s="72"/>
      <c r="K400" s="72"/>
      <c r="L400" s="72"/>
      <c r="M400" s="72"/>
      <c r="N400" s="72"/>
      <c r="O400" s="72"/>
    </row>
    <row r="401" spans="1:15">
      <c r="A401" s="72"/>
      <c r="B401" s="72"/>
      <c r="C401" s="72"/>
      <c r="D401" s="72"/>
      <c r="E401" s="72"/>
      <c r="F401" s="72"/>
      <c r="G401" s="72"/>
      <c r="H401" s="72"/>
      <c r="I401" s="72"/>
      <c r="J401" s="72"/>
      <c r="K401" s="72"/>
      <c r="L401" s="72"/>
      <c r="M401" s="72"/>
      <c r="N401" s="72"/>
      <c r="O401" s="72"/>
    </row>
    <row r="402" spans="1:15">
      <c r="A402" s="72"/>
      <c r="B402" s="72"/>
      <c r="C402" s="72"/>
      <c r="D402" s="72"/>
      <c r="E402" s="72"/>
      <c r="F402" s="72"/>
      <c r="G402" s="72"/>
      <c r="H402" s="72"/>
      <c r="I402" s="72"/>
      <c r="J402" s="72"/>
      <c r="K402" s="72"/>
      <c r="L402" s="72"/>
      <c r="M402" s="72"/>
      <c r="N402" s="72"/>
      <c r="O402" s="72"/>
    </row>
    <row r="403" spans="1:15">
      <c r="A403" s="72"/>
      <c r="B403" s="72"/>
      <c r="C403" s="72"/>
      <c r="D403" s="72"/>
      <c r="E403" s="72"/>
      <c r="F403" s="72"/>
      <c r="G403" s="72"/>
      <c r="H403" s="72"/>
      <c r="I403" s="72"/>
      <c r="J403" s="72"/>
      <c r="K403" s="72"/>
      <c r="L403" s="72"/>
      <c r="M403" s="72"/>
      <c r="N403" s="72"/>
      <c r="O403" s="72"/>
    </row>
    <row r="404" spans="1:15">
      <c r="A404" s="72"/>
      <c r="B404" s="72"/>
      <c r="C404" s="72"/>
      <c r="D404" s="72"/>
      <c r="E404" s="72"/>
      <c r="F404" s="72"/>
      <c r="G404" s="72"/>
      <c r="H404" s="72"/>
      <c r="I404" s="72"/>
      <c r="J404" s="72"/>
      <c r="K404" s="72"/>
      <c r="L404" s="72"/>
      <c r="M404" s="72"/>
      <c r="N404" s="72"/>
      <c r="O404" s="72"/>
    </row>
    <row r="405" spans="1:15">
      <c r="A405" s="72"/>
      <c r="B405" s="72"/>
      <c r="C405" s="72"/>
      <c r="D405" s="72"/>
      <c r="E405" s="72"/>
      <c r="F405" s="72"/>
      <c r="G405" s="72"/>
      <c r="H405" s="72"/>
      <c r="I405" s="72"/>
      <c r="J405" s="72"/>
      <c r="K405" s="72"/>
      <c r="L405" s="72"/>
      <c r="M405" s="72"/>
      <c r="N405" s="72"/>
      <c r="O405" s="72"/>
    </row>
    <row r="406" spans="1:15">
      <c r="A406" s="72"/>
      <c r="B406" s="72"/>
      <c r="C406" s="72"/>
      <c r="D406" s="72"/>
      <c r="E406" s="72"/>
      <c r="F406" s="72"/>
      <c r="G406" s="72"/>
      <c r="H406" s="72"/>
      <c r="I406" s="72"/>
      <c r="J406" s="72"/>
      <c r="K406" s="72"/>
      <c r="L406" s="72"/>
      <c r="M406" s="72"/>
      <c r="N406" s="72"/>
      <c r="O406" s="72"/>
    </row>
    <row r="407" spans="1:15">
      <c r="A407" s="72"/>
      <c r="B407" s="72"/>
      <c r="C407" s="72"/>
      <c r="D407" s="72"/>
      <c r="E407" s="72"/>
      <c r="F407" s="72"/>
      <c r="G407" s="72"/>
      <c r="H407" s="72"/>
      <c r="I407" s="72"/>
      <c r="J407" s="72"/>
      <c r="K407" s="72"/>
      <c r="L407" s="72"/>
      <c r="M407" s="72"/>
      <c r="N407" s="72"/>
      <c r="O407" s="72"/>
    </row>
    <row r="408" spans="1:15">
      <c r="A408" s="72"/>
      <c r="B408" s="72"/>
      <c r="C408" s="72"/>
      <c r="D408" s="72"/>
      <c r="E408" s="72"/>
      <c r="F408" s="72"/>
      <c r="G408" s="72"/>
      <c r="H408" s="72"/>
      <c r="I408" s="72"/>
      <c r="J408" s="72"/>
      <c r="K408" s="72"/>
      <c r="L408" s="72"/>
      <c r="M408" s="72"/>
      <c r="N408" s="72"/>
      <c r="O408" s="72"/>
    </row>
    <row r="409" spans="1:15">
      <c r="A409" s="72"/>
      <c r="B409" s="72"/>
      <c r="C409" s="72"/>
      <c r="D409" s="72"/>
      <c r="E409" s="72"/>
      <c r="F409" s="72"/>
      <c r="G409" s="72"/>
      <c r="H409" s="72"/>
      <c r="I409" s="72"/>
      <c r="J409" s="72"/>
      <c r="K409" s="72"/>
      <c r="L409" s="72"/>
      <c r="M409" s="72"/>
      <c r="N409" s="72"/>
      <c r="O409" s="72"/>
    </row>
    <row r="410" spans="1:15">
      <c r="A410" s="72"/>
      <c r="B410" s="72"/>
      <c r="C410" s="72"/>
      <c r="D410" s="72"/>
      <c r="E410" s="72"/>
      <c r="F410" s="72"/>
      <c r="G410" s="72"/>
      <c r="H410" s="72"/>
      <c r="I410" s="72"/>
      <c r="J410" s="72"/>
      <c r="K410" s="72"/>
      <c r="L410" s="72"/>
      <c r="M410" s="72"/>
      <c r="N410" s="72"/>
      <c r="O410" s="72"/>
    </row>
    <row r="411" spans="1:15">
      <c r="A411" s="72"/>
      <c r="B411" s="72"/>
      <c r="C411" s="72"/>
      <c r="D411" s="72"/>
      <c r="E411" s="72"/>
      <c r="F411" s="72"/>
      <c r="G411" s="72"/>
      <c r="H411" s="72"/>
      <c r="I411" s="72"/>
      <c r="J411" s="72"/>
      <c r="K411" s="72"/>
      <c r="L411" s="72"/>
      <c r="M411" s="72"/>
      <c r="N411" s="72"/>
      <c r="O411" s="72"/>
    </row>
    <row r="412" spans="1:15">
      <c r="A412" s="72"/>
      <c r="B412" s="72"/>
      <c r="C412" s="72"/>
      <c r="D412" s="72"/>
      <c r="E412" s="72"/>
      <c r="F412" s="72"/>
      <c r="G412" s="72"/>
      <c r="H412" s="72"/>
      <c r="I412" s="72"/>
      <c r="J412" s="72"/>
      <c r="K412" s="72"/>
      <c r="L412" s="72"/>
      <c r="M412" s="72"/>
      <c r="N412" s="72"/>
      <c r="O412" s="72"/>
    </row>
    <row r="413" spans="1:15">
      <c r="A413" s="72"/>
      <c r="B413" s="72"/>
      <c r="C413" s="72"/>
      <c r="D413" s="72"/>
      <c r="E413" s="72"/>
      <c r="F413" s="72"/>
      <c r="G413" s="72"/>
      <c r="H413" s="72"/>
      <c r="I413" s="72"/>
      <c r="J413" s="72"/>
      <c r="K413" s="72"/>
      <c r="L413" s="72"/>
      <c r="M413" s="72"/>
      <c r="N413" s="72"/>
      <c r="O413" s="72"/>
    </row>
    <row r="414" spans="1:15">
      <c r="A414" s="72"/>
      <c r="B414" s="72"/>
      <c r="C414" s="72"/>
      <c r="D414" s="72"/>
      <c r="E414" s="72"/>
      <c r="F414" s="72"/>
      <c r="G414" s="72"/>
      <c r="H414" s="72"/>
      <c r="I414" s="72"/>
      <c r="J414" s="72"/>
      <c r="K414" s="72"/>
      <c r="L414" s="72"/>
      <c r="M414" s="72"/>
      <c r="N414" s="72"/>
      <c r="O414" s="72"/>
    </row>
    <row r="415" spans="1:15">
      <c r="A415" s="72"/>
      <c r="B415" s="72"/>
      <c r="C415" s="72"/>
      <c r="D415" s="72"/>
      <c r="E415" s="72"/>
      <c r="F415" s="72"/>
      <c r="G415" s="72"/>
      <c r="H415" s="72"/>
      <c r="I415" s="72"/>
      <c r="J415" s="72"/>
      <c r="K415" s="72"/>
      <c r="L415" s="72"/>
      <c r="M415" s="72"/>
      <c r="N415" s="72"/>
      <c r="O415" s="72"/>
    </row>
    <row r="416" spans="1:15">
      <c r="A416" s="72"/>
      <c r="B416" s="72"/>
      <c r="C416" s="72"/>
      <c r="D416" s="72"/>
      <c r="E416" s="72"/>
      <c r="F416" s="72"/>
      <c r="G416" s="72"/>
      <c r="H416" s="72"/>
      <c r="I416" s="72"/>
      <c r="J416" s="72"/>
      <c r="K416" s="72"/>
      <c r="L416" s="72"/>
      <c r="M416" s="72"/>
      <c r="N416" s="72"/>
      <c r="O416" s="72"/>
    </row>
    <row r="417" spans="1:15">
      <c r="A417" s="72"/>
      <c r="B417" s="72"/>
      <c r="C417" s="72"/>
      <c r="D417" s="72"/>
      <c r="E417" s="72"/>
      <c r="F417" s="72"/>
      <c r="G417" s="72"/>
      <c r="H417" s="72"/>
      <c r="I417" s="72"/>
      <c r="J417" s="72"/>
      <c r="K417" s="72"/>
      <c r="L417" s="72"/>
      <c r="M417" s="72"/>
      <c r="N417" s="72"/>
      <c r="O417" s="72"/>
    </row>
    <row r="418" spans="1:15">
      <c r="A418" s="72"/>
      <c r="B418" s="72"/>
      <c r="C418" s="72"/>
      <c r="D418" s="72"/>
      <c r="E418" s="72"/>
      <c r="F418" s="72"/>
      <c r="G418" s="72"/>
      <c r="H418" s="72"/>
      <c r="I418" s="72"/>
      <c r="J418" s="72"/>
      <c r="K418" s="72"/>
      <c r="L418" s="72"/>
      <c r="M418" s="72"/>
      <c r="N418" s="72"/>
      <c r="O418" s="72"/>
    </row>
    <row r="419" spans="1:15">
      <c r="A419" s="72"/>
      <c r="B419" s="72"/>
      <c r="C419" s="72"/>
      <c r="D419" s="72"/>
      <c r="E419" s="72"/>
      <c r="F419" s="72"/>
      <c r="G419" s="72"/>
      <c r="H419" s="72"/>
      <c r="I419" s="72"/>
      <c r="J419" s="72"/>
      <c r="K419" s="72"/>
      <c r="L419" s="72"/>
      <c r="M419" s="72"/>
      <c r="N419" s="72"/>
      <c r="O419" s="72"/>
    </row>
    <row r="420" spans="1:15">
      <c r="A420" s="72"/>
      <c r="B420" s="72"/>
      <c r="C420" s="72"/>
      <c r="D420" s="72"/>
      <c r="E420" s="72"/>
      <c r="F420" s="72"/>
      <c r="G420" s="72"/>
      <c r="H420" s="72"/>
      <c r="I420" s="72"/>
      <c r="J420" s="72"/>
      <c r="K420" s="72"/>
      <c r="L420" s="72"/>
      <c r="M420" s="72"/>
      <c r="N420" s="72"/>
      <c r="O420" s="72"/>
    </row>
    <row r="421" spans="1:15">
      <c r="A421" s="72"/>
      <c r="B421" s="72"/>
      <c r="C421" s="72"/>
      <c r="D421" s="72"/>
      <c r="E421" s="72"/>
      <c r="F421" s="72"/>
      <c r="G421" s="72"/>
      <c r="H421" s="72"/>
      <c r="I421" s="72"/>
      <c r="J421" s="72"/>
      <c r="K421" s="72"/>
      <c r="L421" s="72"/>
      <c r="M421" s="72"/>
      <c r="N421" s="72"/>
      <c r="O421" s="72"/>
    </row>
    <row r="422" spans="1:15">
      <c r="A422" s="72"/>
      <c r="B422" s="72"/>
      <c r="C422" s="72"/>
      <c r="D422" s="72"/>
      <c r="E422" s="72"/>
      <c r="F422" s="72"/>
      <c r="G422" s="72"/>
      <c r="H422" s="72"/>
      <c r="I422" s="72"/>
      <c r="J422" s="72"/>
      <c r="K422" s="72"/>
      <c r="L422" s="72"/>
      <c r="M422" s="72"/>
      <c r="N422" s="72"/>
      <c r="O422" s="72"/>
    </row>
    <row r="423" spans="1:15">
      <c r="A423" s="72"/>
      <c r="B423" s="72"/>
      <c r="C423" s="72"/>
      <c r="D423" s="72"/>
      <c r="E423" s="72"/>
      <c r="F423" s="72"/>
      <c r="G423" s="72"/>
      <c r="H423" s="72"/>
      <c r="I423" s="72"/>
      <c r="J423" s="72"/>
      <c r="K423" s="72"/>
      <c r="L423" s="72"/>
      <c r="M423" s="72"/>
      <c r="N423" s="72"/>
      <c r="O423" s="72"/>
    </row>
    <row r="424" spans="1:15">
      <c r="A424" s="72"/>
      <c r="B424" s="72"/>
      <c r="C424" s="72"/>
      <c r="D424" s="72"/>
      <c r="E424" s="72"/>
      <c r="F424" s="72"/>
      <c r="G424" s="72"/>
      <c r="H424" s="72"/>
      <c r="I424" s="72"/>
      <c r="J424" s="72"/>
      <c r="K424" s="72"/>
      <c r="L424" s="72"/>
      <c r="M424" s="72"/>
      <c r="N424" s="72"/>
      <c r="O424" s="72"/>
    </row>
    <row r="425" spans="1:15">
      <c r="A425" s="72"/>
      <c r="B425" s="72"/>
      <c r="C425" s="72"/>
      <c r="D425" s="72"/>
      <c r="E425" s="72"/>
      <c r="F425" s="72"/>
      <c r="G425" s="72"/>
      <c r="H425" s="72"/>
      <c r="I425" s="72"/>
      <c r="J425" s="72"/>
      <c r="K425" s="72"/>
      <c r="L425" s="72"/>
      <c r="M425" s="72"/>
      <c r="N425" s="72"/>
      <c r="O425" s="72"/>
    </row>
    <row r="426" spans="1:15">
      <c r="A426" s="72"/>
      <c r="B426" s="72"/>
      <c r="C426" s="72"/>
      <c r="D426" s="72"/>
      <c r="E426" s="72"/>
      <c r="F426" s="72"/>
      <c r="G426" s="72"/>
      <c r="H426" s="72"/>
      <c r="I426" s="72"/>
      <c r="J426" s="72"/>
      <c r="K426" s="72"/>
      <c r="L426" s="72"/>
      <c r="M426" s="72"/>
      <c r="N426" s="72"/>
      <c r="O426" s="72"/>
    </row>
    <row r="427" spans="1:15">
      <c r="A427" s="72"/>
      <c r="B427" s="72"/>
      <c r="C427" s="72"/>
      <c r="D427" s="72"/>
      <c r="E427" s="72"/>
      <c r="F427" s="72"/>
      <c r="G427" s="72"/>
      <c r="H427" s="72"/>
      <c r="I427" s="72"/>
      <c r="J427" s="72"/>
      <c r="K427" s="72"/>
      <c r="L427" s="72"/>
      <c r="M427" s="72"/>
      <c r="N427" s="72"/>
      <c r="O427" s="72"/>
    </row>
    <row r="428" spans="1:15">
      <c r="A428" s="72"/>
      <c r="B428" s="72"/>
      <c r="C428" s="72"/>
      <c r="D428" s="72"/>
      <c r="E428" s="72"/>
      <c r="F428" s="72"/>
      <c r="G428" s="72"/>
      <c r="H428" s="72"/>
      <c r="I428" s="72"/>
      <c r="J428" s="72"/>
      <c r="K428" s="72"/>
      <c r="L428" s="72"/>
      <c r="M428" s="72"/>
      <c r="N428" s="72"/>
      <c r="O428" s="72"/>
    </row>
    <row r="429" spans="1:15">
      <c r="A429" s="72"/>
      <c r="B429" s="72"/>
      <c r="C429" s="72"/>
      <c r="D429" s="72"/>
      <c r="E429" s="72"/>
      <c r="F429" s="72"/>
      <c r="G429" s="72"/>
      <c r="H429" s="72"/>
      <c r="I429" s="72"/>
      <c r="J429" s="72"/>
      <c r="K429" s="72"/>
      <c r="L429" s="72"/>
      <c r="M429" s="72"/>
      <c r="N429" s="72"/>
      <c r="O429" s="72"/>
    </row>
    <row r="430" spans="1:15">
      <c r="A430" s="72"/>
      <c r="B430" s="72"/>
      <c r="C430" s="72"/>
      <c r="D430" s="72"/>
      <c r="E430" s="72"/>
      <c r="F430" s="72"/>
      <c r="G430" s="72"/>
      <c r="H430" s="72"/>
      <c r="I430" s="72"/>
      <c r="J430" s="72"/>
      <c r="K430" s="72"/>
      <c r="L430" s="72"/>
      <c r="M430" s="72"/>
      <c r="N430" s="72"/>
      <c r="O430" s="72"/>
    </row>
    <row r="431" spans="1:15">
      <c r="A431" s="72"/>
      <c r="B431" s="72"/>
      <c r="C431" s="72"/>
      <c r="D431" s="72"/>
      <c r="E431" s="72"/>
      <c r="F431" s="72"/>
      <c r="G431" s="72"/>
      <c r="H431" s="72"/>
      <c r="I431" s="72"/>
      <c r="J431" s="72"/>
      <c r="K431" s="72"/>
      <c r="L431" s="72"/>
      <c r="M431" s="72"/>
      <c r="N431" s="72"/>
      <c r="O431" s="72"/>
    </row>
    <row r="432" spans="1:15">
      <c r="A432" s="72"/>
      <c r="B432" s="72"/>
      <c r="C432" s="72"/>
      <c r="D432" s="72"/>
      <c r="E432" s="72"/>
      <c r="F432" s="72"/>
      <c r="G432" s="72"/>
      <c r="H432" s="72"/>
      <c r="I432" s="72"/>
      <c r="J432" s="72"/>
      <c r="K432" s="72"/>
      <c r="L432" s="72"/>
      <c r="M432" s="72"/>
      <c r="N432" s="72"/>
      <c r="O432" s="72"/>
    </row>
    <row r="433" spans="1:15">
      <c r="A433" s="72"/>
      <c r="B433" s="72"/>
      <c r="C433" s="72"/>
      <c r="D433" s="72"/>
      <c r="E433" s="72"/>
      <c r="F433" s="72"/>
      <c r="G433" s="72"/>
      <c r="H433" s="72"/>
      <c r="I433" s="72"/>
      <c r="J433" s="72"/>
      <c r="K433" s="72"/>
      <c r="L433" s="72"/>
      <c r="M433" s="72"/>
      <c r="N433" s="72"/>
      <c r="O433" s="72"/>
    </row>
    <row r="434" spans="1:15">
      <c r="A434" s="72"/>
      <c r="B434" s="72"/>
      <c r="C434" s="72"/>
      <c r="D434" s="72"/>
      <c r="E434" s="72"/>
      <c r="F434" s="72"/>
      <c r="G434" s="72"/>
      <c r="H434" s="72"/>
      <c r="I434" s="72"/>
      <c r="J434" s="72"/>
      <c r="K434" s="72"/>
      <c r="L434" s="72"/>
      <c r="M434" s="72"/>
      <c r="N434" s="72"/>
      <c r="O434" s="72"/>
    </row>
    <row r="435" spans="1:15">
      <c r="A435" s="72"/>
      <c r="B435" s="72"/>
      <c r="C435" s="72"/>
      <c r="D435" s="72"/>
      <c r="E435" s="72"/>
      <c r="F435" s="72"/>
      <c r="G435" s="72"/>
      <c r="H435" s="72"/>
      <c r="I435" s="72"/>
      <c r="J435" s="72"/>
      <c r="K435" s="72"/>
      <c r="L435" s="72"/>
      <c r="M435" s="72"/>
      <c r="N435" s="72"/>
      <c r="O435" s="72"/>
    </row>
    <row r="436" spans="1:15">
      <c r="A436" s="72"/>
      <c r="B436" s="72"/>
      <c r="C436" s="72"/>
      <c r="D436" s="72"/>
      <c r="E436" s="72"/>
      <c r="F436" s="72"/>
      <c r="G436" s="72"/>
      <c r="H436" s="72"/>
      <c r="I436" s="72"/>
      <c r="J436" s="72"/>
      <c r="K436" s="72"/>
      <c r="L436" s="72"/>
      <c r="M436" s="72"/>
      <c r="N436" s="72"/>
      <c r="O436" s="72"/>
    </row>
    <row r="437" spans="1:15">
      <c r="A437" s="72"/>
      <c r="B437" s="72"/>
      <c r="C437" s="72"/>
      <c r="D437" s="72"/>
      <c r="E437" s="72"/>
      <c r="F437" s="72"/>
      <c r="G437" s="72"/>
      <c r="H437" s="72"/>
      <c r="I437" s="72"/>
      <c r="J437" s="72"/>
      <c r="K437" s="72"/>
      <c r="L437" s="72"/>
      <c r="M437" s="72"/>
      <c r="N437" s="72"/>
      <c r="O437" s="72"/>
    </row>
    <row r="438" spans="1:15">
      <c r="A438" s="72"/>
      <c r="B438" s="72"/>
      <c r="C438" s="72"/>
      <c r="D438" s="72"/>
      <c r="E438" s="72"/>
      <c r="F438" s="72"/>
      <c r="G438" s="72"/>
      <c r="H438" s="72"/>
      <c r="I438" s="72"/>
      <c r="J438" s="72"/>
      <c r="K438" s="72"/>
      <c r="L438" s="72"/>
      <c r="M438" s="72"/>
      <c r="N438" s="72"/>
      <c r="O438" s="72"/>
    </row>
    <row r="439" spans="1:15">
      <c r="A439" s="72"/>
      <c r="B439" s="72"/>
      <c r="C439" s="72"/>
      <c r="D439" s="72"/>
      <c r="E439" s="72"/>
      <c r="F439" s="72"/>
      <c r="G439" s="72"/>
      <c r="H439" s="72"/>
      <c r="I439" s="72"/>
      <c r="J439" s="72"/>
      <c r="K439" s="72"/>
      <c r="L439" s="72"/>
      <c r="M439" s="72"/>
      <c r="N439" s="72"/>
      <c r="O439" s="72"/>
    </row>
    <row r="440" spans="1:15">
      <c r="A440" s="72"/>
      <c r="B440" s="72"/>
      <c r="C440" s="72"/>
      <c r="D440" s="72"/>
      <c r="E440" s="72"/>
      <c r="F440" s="72"/>
      <c r="G440" s="72"/>
      <c r="H440" s="72"/>
      <c r="I440" s="72"/>
      <c r="J440" s="72"/>
      <c r="K440" s="72"/>
      <c r="L440" s="72"/>
      <c r="M440" s="72"/>
      <c r="N440" s="72"/>
      <c r="O440" s="72"/>
    </row>
    <row r="441" spans="1:15">
      <c r="A441" s="72"/>
      <c r="B441" s="72"/>
      <c r="C441" s="72"/>
      <c r="D441" s="72"/>
      <c r="E441" s="72"/>
      <c r="F441" s="72"/>
      <c r="G441" s="72"/>
      <c r="H441" s="72"/>
      <c r="I441" s="72"/>
      <c r="J441" s="72"/>
      <c r="K441" s="72"/>
      <c r="L441" s="72"/>
      <c r="M441" s="72"/>
      <c r="N441" s="72"/>
      <c r="O441" s="72"/>
    </row>
    <row r="442" spans="1:15">
      <c r="A442" s="72"/>
      <c r="B442" s="72"/>
      <c r="C442" s="72"/>
      <c r="D442" s="72"/>
      <c r="E442" s="72"/>
      <c r="F442" s="72"/>
      <c r="G442" s="72"/>
      <c r="H442" s="72"/>
      <c r="I442" s="72"/>
      <c r="J442" s="72"/>
      <c r="K442" s="72"/>
      <c r="L442" s="72"/>
      <c r="M442" s="72"/>
      <c r="N442" s="72"/>
      <c r="O442" s="72"/>
    </row>
    <row r="443" spans="1:15">
      <c r="A443" s="72"/>
      <c r="B443" s="72"/>
      <c r="C443" s="72"/>
      <c r="D443" s="72"/>
      <c r="E443" s="72"/>
      <c r="F443" s="72"/>
      <c r="G443" s="72"/>
      <c r="H443" s="72"/>
      <c r="I443" s="72"/>
      <c r="J443" s="72"/>
      <c r="K443" s="72"/>
      <c r="L443" s="72"/>
      <c r="M443" s="72"/>
      <c r="N443" s="72"/>
      <c r="O443" s="72"/>
    </row>
    <row r="444" spans="1:15">
      <c r="A444" s="72"/>
      <c r="B444" s="72"/>
      <c r="C444" s="72"/>
      <c r="D444" s="72"/>
      <c r="E444" s="72"/>
      <c r="F444" s="72"/>
      <c r="G444" s="72"/>
      <c r="H444" s="72"/>
      <c r="I444" s="72"/>
      <c r="J444" s="72"/>
      <c r="K444" s="72"/>
      <c r="L444" s="72"/>
      <c r="M444" s="72"/>
      <c r="N444" s="72"/>
      <c r="O444" s="72"/>
    </row>
    <row r="445" spans="1:15">
      <c r="A445" s="72"/>
      <c r="B445" s="72"/>
      <c r="C445" s="72"/>
      <c r="D445" s="72"/>
      <c r="E445" s="72"/>
      <c r="F445" s="72"/>
      <c r="G445" s="72"/>
      <c r="H445" s="72"/>
      <c r="I445" s="72"/>
      <c r="J445" s="72"/>
      <c r="K445" s="72"/>
      <c r="L445" s="72"/>
      <c r="M445" s="72"/>
      <c r="N445" s="72"/>
      <c r="O445" s="72"/>
    </row>
    <row r="446" spans="1:15">
      <c r="A446" s="72"/>
      <c r="B446" s="72"/>
      <c r="C446" s="72"/>
      <c r="D446" s="72"/>
      <c r="E446" s="72"/>
      <c r="F446" s="72"/>
      <c r="G446" s="72"/>
      <c r="H446" s="72"/>
      <c r="I446" s="72"/>
      <c r="J446" s="72"/>
      <c r="K446" s="72"/>
      <c r="L446" s="72"/>
      <c r="M446" s="72"/>
      <c r="N446" s="72"/>
      <c r="O446" s="72"/>
    </row>
    <row r="447" spans="1:15">
      <c r="A447" s="72"/>
      <c r="B447" s="72"/>
      <c r="C447" s="72"/>
      <c r="D447" s="72"/>
      <c r="E447" s="72"/>
      <c r="F447" s="72"/>
      <c r="G447" s="72"/>
      <c r="H447" s="72"/>
      <c r="I447" s="72"/>
      <c r="J447" s="72"/>
      <c r="K447" s="72"/>
      <c r="L447" s="72"/>
      <c r="M447" s="72"/>
      <c r="N447" s="72"/>
      <c r="O447" s="72"/>
    </row>
    <row r="448" spans="1:15">
      <c r="A448" s="72"/>
      <c r="B448" s="72"/>
      <c r="C448" s="72"/>
      <c r="D448" s="72"/>
      <c r="E448" s="72"/>
      <c r="F448" s="72"/>
      <c r="G448" s="72"/>
      <c r="H448" s="72"/>
      <c r="I448" s="72"/>
      <c r="J448" s="72"/>
      <c r="K448" s="72"/>
      <c r="L448" s="72"/>
      <c r="M448" s="72"/>
      <c r="N448" s="72"/>
      <c r="O448" s="72"/>
    </row>
    <row r="449" spans="1:15">
      <c r="A449" s="72"/>
      <c r="B449" s="72"/>
      <c r="C449" s="72"/>
      <c r="D449" s="72"/>
      <c r="E449" s="72"/>
      <c r="F449" s="72"/>
      <c r="G449" s="72"/>
      <c r="H449" s="72"/>
      <c r="I449" s="72"/>
      <c r="J449" s="72"/>
      <c r="K449" s="72"/>
      <c r="L449" s="72"/>
      <c r="M449" s="72"/>
      <c r="N449" s="72"/>
      <c r="O449" s="72"/>
    </row>
    <row r="450" spans="1:15">
      <c r="A450" s="72"/>
      <c r="B450" s="72"/>
      <c r="C450" s="72"/>
      <c r="D450" s="72"/>
      <c r="E450" s="72"/>
      <c r="F450" s="72"/>
      <c r="G450" s="72"/>
      <c r="H450" s="72"/>
      <c r="I450" s="72"/>
      <c r="J450" s="72"/>
      <c r="K450" s="72"/>
      <c r="L450" s="72"/>
      <c r="M450" s="72"/>
      <c r="N450" s="72"/>
      <c r="O450" s="72"/>
    </row>
    <row r="451" spans="1:15">
      <c r="A451" s="72"/>
      <c r="B451" s="72"/>
      <c r="C451" s="72"/>
      <c r="D451" s="72"/>
      <c r="E451" s="72"/>
      <c r="F451" s="72"/>
      <c r="G451" s="72"/>
      <c r="H451" s="72"/>
      <c r="I451" s="72"/>
      <c r="J451" s="72"/>
      <c r="K451" s="72"/>
      <c r="L451" s="72"/>
      <c r="M451" s="72"/>
      <c r="N451" s="72"/>
      <c r="O451" s="72"/>
    </row>
    <row r="452" spans="1:15">
      <c r="A452" s="72"/>
      <c r="B452" s="72"/>
      <c r="C452" s="72"/>
      <c r="D452" s="72"/>
      <c r="E452" s="72"/>
      <c r="F452" s="72"/>
      <c r="G452" s="72"/>
      <c r="H452" s="72"/>
      <c r="I452" s="72"/>
      <c r="J452" s="72"/>
      <c r="K452" s="72"/>
      <c r="L452" s="72"/>
      <c r="M452" s="72"/>
      <c r="N452" s="72"/>
      <c r="O452" s="72"/>
    </row>
    <row r="453" spans="1:15">
      <c r="A453" s="72"/>
      <c r="B453" s="72"/>
      <c r="C453" s="72"/>
      <c r="D453" s="72"/>
      <c r="E453" s="72"/>
      <c r="F453" s="72"/>
      <c r="G453" s="72"/>
      <c r="H453" s="72"/>
      <c r="I453" s="72"/>
      <c r="J453" s="72"/>
      <c r="K453" s="72"/>
      <c r="L453" s="72"/>
      <c r="M453" s="72"/>
      <c r="N453" s="72"/>
      <c r="O453" s="72"/>
    </row>
    <row r="454" spans="1:15">
      <c r="A454" s="72"/>
      <c r="B454" s="72"/>
      <c r="C454" s="72"/>
      <c r="D454" s="72"/>
      <c r="E454" s="72"/>
      <c r="F454" s="72"/>
      <c r="G454" s="72"/>
      <c r="H454" s="72"/>
      <c r="I454" s="72"/>
      <c r="J454" s="72"/>
      <c r="K454" s="72"/>
      <c r="L454" s="72"/>
      <c r="M454" s="72"/>
      <c r="N454" s="72"/>
      <c r="O454" s="72"/>
    </row>
    <row r="455" spans="1:15">
      <c r="A455" s="72"/>
      <c r="B455" s="72"/>
      <c r="C455" s="72"/>
      <c r="D455" s="72"/>
      <c r="E455" s="72"/>
      <c r="F455" s="72"/>
      <c r="G455" s="72"/>
      <c r="H455" s="72"/>
      <c r="I455" s="72"/>
      <c r="J455" s="72"/>
      <c r="K455" s="72"/>
      <c r="L455" s="72"/>
      <c r="M455" s="72"/>
      <c r="N455" s="72"/>
      <c r="O455" s="72"/>
    </row>
    <row r="456" spans="1:15">
      <c r="A456" s="72"/>
      <c r="B456" s="72"/>
      <c r="C456" s="72"/>
      <c r="D456" s="72"/>
      <c r="E456" s="72"/>
      <c r="F456" s="72"/>
      <c r="G456" s="72"/>
      <c r="H456" s="72"/>
      <c r="I456" s="72"/>
      <c r="J456" s="72"/>
      <c r="K456" s="72"/>
      <c r="L456" s="72"/>
      <c r="M456" s="72"/>
      <c r="N456" s="72"/>
      <c r="O456" s="72"/>
    </row>
    <row r="457" spans="1:15">
      <c r="A457" s="72"/>
      <c r="B457" s="72"/>
      <c r="C457" s="72"/>
      <c r="D457" s="72"/>
      <c r="E457" s="72"/>
      <c r="F457" s="72"/>
      <c r="G457" s="72"/>
      <c r="H457" s="72"/>
      <c r="I457" s="72"/>
      <c r="J457" s="72"/>
      <c r="K457" s="72"/>
      <c r="L457" s="72"/>
      <c r="M457" s="72"/>
      <c r="N457" s="72"/>
      <c r="O457" s="72"/>
    </row>
    <row r="458" spans="1:15">
      <c r="A458" s="72"/>
      <c r="B458" s="72"/>
      <c r="C458" s="72"/>
      <c r="D458" s="72"/>
      <c r="E458" s="72"/>
      <c r="F458" s="72"/>
      <c r="G458" s="72"/>
      <c r="H458" s="72"/>
      <c r="I458" s="72"/>
      <c r="J458" s="72"/>
      <c r="K458" s="72"/>
      <c r="L458" s="72"/>
      <c r="M458" s="72"/>
      <c r="N458" s="72"/>
      <c r="O458" s="72"/>
    </row>
    <row r="459" spans="1:15">
      <c r="A459" s="72"/>
      <c r="B459" s="72"/>
      <c r="C459" s="72"/>
      <c r="D459" s="72"/>
      <c r="E459" s="72"/>
      <c r="F459" s="72"/>
      <c r="G459" s="72"/>
      <c r="H459" s="72"/>
      <c r="I459" s="72"/>
      <c r="J459" s="72"/>
      <c r="K459" s="72"/>
      <c r="L459" s="72"/>
      <c r="M459" s="72"/>
      <c r="N459" s="72"/>
      <c r="O459" s="72"/>
    </row>
    <row r="460" spans="1:15">
      <c r="A460" s="72"/>
      <c r="B460" s="72"/>
      <c r="C460" s="72"/>
      <c r="D460" s="72"/>
      <c r="E460" s="72"/>
      <c r="F460" s="72"/>
      <c r="G460" s="72"/>
      <c r="H460" s="72"/>
      <c r="I460" s="72"/>
      <c r="J460" s="72"/>
      <c r="K460" s="72"/>
      <c r="L460" s="72"/>
      <c r="M460" s="72"/>
      <c r="N460" s="72"/>
      <c r="O460" s="72"/>
    </row>
    <row r="461" spans="1:15">
      <c r="A461" s="72"/>
      <c r="B461" s="72"/>
      <c r="C461" s="72"/>
      <c r="D461" s="72"/>
      <c r="E461" s="72"/>
      <c r="F461" s="72"/>
      <c r="G461" s="72"/>
      <c r="H461" s="72"/>
      <c r="I461" s="72"/>
      <c r="J461" s="72"/>
      <c r="K461" s="72"/>
      <c r="L461" s="72"/>
      <c r="M461" s="72"/>
      <c r="N461" s="72"/>
      <c r="O461" s="72"/>
    </row>
    <row r="462" spans="1:15">
      <c r="A462" s="72"/>
      <c r="B462" s="72"/>
      <c r="C462" s="72"/>
      <c r="D462" s="72"/>
      <c r="E462" s="72"/>
      <c r="F462" s="72"/>
      <c r="G462" s="72"/>
      <c r="H462" s="72"/>
      <c r="I462" s="72"/>
      <c r="J462" s="72"/>
      <c r="K462" s="72"/>
      <c r="L462" s="72"/>
      <c r="M462" s="72"/>
      <c r="N462" s="72"/>
      <c r="O462" s="72"/>
    </row>
    <row r="463" spans="1:15">
      <c r="A463" s="72"/>
      <c r="B463" s="72"/>
      <c r="C463" s="72"/>
      <c r="D463" s="72"/>
      <c r="E463" s="72"/>
      <c r="F463" s="72"/>
      <c r="G463" s="72"/>
      <c r="H463" s="72"/>
      <c r="I463" s="72"/>
      <c r="J463" s="72"/>
      <c r="K463" s="72"/>
      <c r="L463" s="72"/>
      <c r="M463" s="72"/>
      <c r="N463" s="72"/>
      <c r="O463" s="72"/>
    </row>
    <row r="464" spans="1:15">
      <c r="A464" s="72"/>
      <c r="B464" s="72"/>
      <c r="C464" s="72"/>
      <c r="D464" s="72"/>
      <c r="E464" s="72"/>
      <c r="F464" s="72"/>
      <c r="G464" s="72"/>
      <c r="H464" s="72"/>
      <c r="I464" s="72"/>
      <c r="J464" s="72"/>
      <c r="K464" s="72"/>
      <c r="L464" s="72"/>
      <c r="M464" s="72"/>
      <c r="N464" s="72"/>
      <c r="O464" s="72"/>
    </row>
    <row r="465" spans="1:15">
      <c r="A465" s="72"/>
      <c r="B465" s="72"/>
      <c r="C465" s="72"/>
      <c r="D465" s="72"/>
      <c r="E465" s="72"/>
      <c r="F465" s="72"/>
      <c r="G465" s="72"/>
      <c r="H465" s="72"/>
      <c r="I465" s="72"/>
      <c r="J465" s="72"/>
      <c r="K465" s="72"/>
      <c r="L465" s="72"/>
      <c r="M465" s="72"/>
      <c r="N465" s="72"/>
      <c r="O465" s="72"/>
    </row>
    <row r="466" spans="1:15">
      <c r="A466" s="72"/>
      <c r="B466" s="72"/>
      <c r="C466" s="72"/>
      <c r="D466" s="72"/>
      <c r="E466" s="72"/>
      <c r="F466" s="72"/>
      <c r="G466" s="72"/>
      <c r="H466" s="72"/>
      <c r="I466" s="72"/>
      <c r="J466" s="72"/>
      <c r="K466" s="72"/>
      <c r="L466" s="72"/>
      <c r="M466" s="72"/>
      <c r="N466" s="72"/>
      <c r="O466" s="72"/>
    </row>
    <row r="467" spans="1:15">
      <c r="A467" s="72"/>
      <c r="B467" s="72"/>
      <c r="C467" s="72"/>
      <c r="D467" s="72"/>
      <c r="E467" s="72"/>
      <c r="F467" s="72"/>
      <c r="G467" s="72"/>
      <c r="H467" s="72"/>
      <c r="I467" s="72"/>
      <c r="J467" s="72"/>
      <c r="K467" s="72"/>
      <c r="L467" s="72"/>
      <c r="M467" s="72"/>
      <c r="N467" s="72"/>
      <c r="O467" s="72"/>
    </row>
    <row r="468" spans="1:15">
      <c r="A468" s="72"/>
      <c r="B468" s="72"/>
      <c r="C468" s="72"/>
      <c r="D468" s="72"/>
      <c r="E468" s="72"/>
      <c r="F468" s="72"/>
      <c r="G468" s="72"/>
      <c r="H468" s="72"/>
      <c r="I468" s="72"/>
      <c r="J468" s="72"/>
      <c r="K468" s="72"/>
      <c r="L468" s="72"/>
      <c r="M468" s="72"/>
      <c r="N468" s="72"/>
      <c r="O468" s="72"/>
    </row>
    <row r="469" spans="1:15">
      <c r="A469" s="72"/>
      <c r="B469" s="72"/>
      <c r="C469" s="72"/>
      <c r="D469" s="72"/>
      <c r="E469" s="72"/>
      <c r="F469" s="72"/>
      <c r="G469" s="72"/>
      <c r="H469" s="72"/>
      <c r="I469" s="72"/>
      <c r="J469" s="72"/>
      <c r="K469" s="72"/>
      <c r="L469" s="72"/>
      <c r="M469" s="72"/>
      <c r="N469" s="72"/>
      <c r="O469" s="72"/>
    </row>
    <row r="470" spans="1:15">
      <c r="A470" s="72"/>
      <c r="B470" s="72"/>
      <c r="C470" s="72"/>
      <c r="D470" s="72"/>
      <c r="E470" s="72"/>
      <c r="F470" s="72"/>
      <c r="G470" s="72"/>
      <c r="H470" s="72"/>
      <c r="I470" s="72"/>
      <c r="J470" s="72"/>
      <c r="K470" s="72"/>
      <c r="L470" s="72"/>
      <c r="M470" s="72"/>
      <c r="N470" s="72"/>
      <c r="O470" s="72"/>
    </row>
    <row r="471" spans="1:15">
      <c r="A471" s="72"/>
      <c r="B471" s="72"/>
      <c r="C471" s="72"/>
      <c r="D471" s="72"/>
      <c r="E471" s="72"/>
      <c r="F471" s="72"/>
      <c r="G471" s="72"/>
      <c r="H471" s="72"/>
      <c r="I471" s="72"/>
      <c r="J471" s="72"/>
      <c r="K471" s="72"/>
      <c r="L471" s="72"/>
      <c r="M471" s="72"/>
      <c r="N471" s="72"/>
      <c r="O471" s="72"/>
    </row>
    <row r="472" spans="1:15">
      <c r="A472" s="72"/>
      <c r="B472" s="72"/>
      <c r="C472" s="72"/>
      <c r="D472" s="72"/>
      <c r="E472" s="72"/>
      <c r="F472" s="72"/>
      <c r="G472" s="72"/>
      <c r="H472" s="72"/>
      <c r="I472" s="72"/>
      <c r="J472" s="72"/>
      <c r="K472" s="72"/>
      <c r="L472" s="72"/>
      <c r="M472" s="72"/>
      <c r="N472" s="72"/>
      <c r="O472" s="72"/>
    </row>
    <row r="473" spans="1:15">
      <c r="A473" s="72"/>
      <c r="B473" s="72"/>
      <c r="C473" s="72"/>
      <c r="D473" s="72"/>
      <c r="E473" s="72"/>
      <c r="F473" s="72"/>
      <c r="G473" s="72"/>
      <c r="H473" s="72"/>
      <c r="I473" s="72"/>
      <c r="J473" s="72"/>
      <c r="K473" s="72"/>
      <c r="L473" s="72"/>
      <c r="M473" s="72"/>
      <c r="N473" s="72"/>
      <c r="O473" s="72"/>
    </row>
    <row r="474" spans="1:15">
      <c r="A474" s="72"/>
      <c r="B474" s="72"/>
      <c r="C474" s="72"/>
      <c r="D474" s="72"/>
      <c r="E474" s="72"/>
      <c r="F474" s="72"/>
      <c r="G474" s="72"/>
      <c r="H474" s="72"/>
      <c r="I474" s="72"/>
      <c r="J474" s="72"/>
      <c r="K474" s="72"/>
      <c r="L474" s="72"/>
      <c r="M474" s="72"/>
      <c r="N474" s="72"/>
      <c r="O474" s="72"/>
    </row>
    <row r="475" spans="1:15">
      <c r="A475" s="72"/>
      <c r="B475" s="72"/>
      <c r="C475" s="72"/>
      <c r="D475" s="72"/>
      <c r="E475" s="72"/>
      <c r="F475" s="72"/>
      <c r="G475" s="72"/>
      <c r="H475" s="72"/>
      <c r="I475" s="72"/>
      <c r="J475" s="72"/>
      <c r="K475" s="72"/>
      <c r="L475" s="72"/>
      <c r="M475" s="72"/>
      <c r="N475" s="72"/>
      <c r="O475" s="72"/>
    </row>
    <row r="476" spans="1:15">
      <c r="A476" s="72"/>
      <c r="B476" s="72"/>
      <c r="C476" s="72"/>
      <c r="D476" s="72"/>
      <c r="E476" s="72"/>
      <c r="F476" s="72"/>
      <c r="G476" s="72"/>
      <c r="H476" s="72"/>
      <c r="I476" s="72"/>
      <c r="J476" s="72"/>
      <c r="K476" s="72"/>
      <c r="L476" s="72"/>
      <c r="M476" s="72"/>
      <c r="N476" s="72"/>
      <c r="O476" s="72"/>
    </row>
    <row r="477" spans="1:15">
      <c r="A477" s="72"/>
      <c r="B477" s="72"/>
      <c r="C477" s="72"/>
      <c r="D477" s="72"/>
      <c r="E477" s="72"/>
      <c r="F477" s="72"/>
      <c r="G477" s="72"/>
      <c r="H477" s="72"/>
      <c r="I477" s="72"/>
      <c r="J477" s="72"/>
      <c r="K477" s="72"/>
      <c r="L477" s="72"/>
      <c r="M477" s="72"/>
      <c r="N477" s="72"/>
      <c r="O477" s="72"/>
    </row>
    <row r="478" spans="1:15">
      <c r="A478" s="72"/>
      <c r="B478" s="72"/>
      <c r="C478" s="72"/>
      <c r="D478" s="72"/>
      <c r="E478" s="72"/>
      <c r="F478" s="72"/>
      <c r="G478" s="72"/>
      <c r="H478" s="72"/>
      <c r="I478" s="72"/>
      <c r="J478" s="72"/>
      <c r="K478" s="72"/>
      <c r="L478" s="72"/>
      <c r="M478" s="72"/>
      <c r="N478" s="72"/>
      <c r="O478" s="72"/>
    </row>
    <row r="479" spans="1:15">
      <c r="A479" s="72"/>
      <c r="B479" s="72"/>
      <c r="C479" s="72"/>
      <c r="D479" s="72"/>
      <c r="E479" s="72"/>
      <c r="F479" s="72"/>
      <c r="G479" s="72"/>
      <c r="H479" s="72"/>
      <c r="I479" s="72"/>
      <c r="J479" s="72"/>
      <c r="K479" s="72"/>
      <c r="L479" s="72"/>
      <c r="M479" s="72"/>
      <c r="N479" s="72"/>
      <c r="O479" s="72"/>
    </row>
    <row r="480" spans="1:15">
      <c r="A480" s="72"/>
      <c r="B480" s="72"/>
      <c r="C480" s="72"/>
      <c r="D480" s="72"/>
      <c r="E480" s="72"/>
      <c r="F480" s="72"/>
      <c r="G480" s="72"/>
      <c r="H480" s="72"/>
      <c r="I480" s="72"/>
      <c r="J480" s="72"/>
      <c r="K480" s="72"/>
      <c r="L480" s="72"/>
      <c r="M480" s="72"/>
      <c r="N480" s="72"/>
      <c r="O480" s="72"/>
    </row>
    <row r="481" spans="1:15">
      <c r="A481" s="72"/>
      <c r="B481" s="72"/>
      <c r="C481" s="72"/>
      <c r="D481" s="72"/>
      <c r="E481" s="72"/>
      <c r="F481" s="72"/>
      <c r="G481" s="72"/>
      <c r="H481" s="72"/>
      <c r="I481" s="72"/>
      <c r="J481" s="72"/>
      <c r="K481" s="72"/>
      <c r="L481" s="72"/>
      <c r="M481" s="72"/>
      <c r="N481" s="72"/>
      <c r="O481" s="72"/>
    </row>
    <row r="482" spans="1:15">
      <c r="A482" s="72"/>
      <c r="B482" s="72"/>
      <c r="C482" s="72"/>
      <c r="D482" s="72"/>
      <c r="E482" s="72"/>
      <c r="F482" s="72"/>
      <c r="G482" s="72"/>
      <c r="H482" s="72"/>
      <c r="I482" s="72"/>
      <c r="J482" s="72"/>
      <c r="K482" s="72"/>
      <c r="L482" s="72"/>
      <c r="M482" s="72"/>
      <c r="N482" s="72"/>
      <c r="O482" s="72"/>
    </row>
    <row r="483" spans="1:15">
      <c r="A483" s="72"/>
      <c r="B483" s="72"/>
      <c r="C483" s="72"/>
      <c r="D483" s="72"/>
      <c r="E483" s="72"/>
      <c r="F483" s="72"/>
      <c r="G483" s="72"/>
      <c r="H483" s="72"/>
      <c r="I483" s="72"/>
      <c r="J483" s="72"/>
      <c r="K483" s="72"/>
      <c r="L483" s="72"/>
      <c r="M483" s="72"/>
      <c r="N483" s="72"/>
      <c r="O483" s="72"/>
    </row>
    <row r="484" spans="1:15">
      <c r="A484" s="72"/>
      <c r="B484" s="72"/>
      <c r="C484" s="72"/>
      <c r="D484" s="72"/>
      <c r="E484" s="72"/>
      <c r="F484" s="72"/>
      <c r="G484" s="72"/>
      <c r="H484" s="72"/>
      <c r="I484" s="72"/>
      <c r="J484" s="72"/>
      <c r="K484" s="72"/>
      <c r="L484" s="72"/>
      <c r="M484" s="72"/>
      <c r="N484" s="72"/>
      <c r="O484" s="72"/>
    </row>
    <row r="485" spans="1:15">
      <c r="A485" s="72"/>
      <c r="B485" s="72"/>
      <c r="C485" s="72"/>
      <c r="D485" s="72"/>
      <c r="E485" s="72"/>
      <c r="F485" s="72"/>
      <c r="G485" s="72"/>
      <c r="H485" s="72"/>
      <c r="I485" s="72"/>
      <c r="J485" s="72"/>
      <c r="K485" s="72"/>
      <c r="L485" s="72"/>
      <c r="M485" s="72"/>
      <c r="N485" s="72"/>
      <c r="O485" s="72"/>
    </row>
    <row r="486" spans="1:15">
      <c r="A486" s="72"/>
      <c r="B486" s="72"/>
      <c r="C486" s="72"/>
      <c r="D486" s="72"/>
      <c r="E486" s="72"/>
      <c r="F486" s="72"/>
      <c r="G486" s="72"/>
      <c r="H486" s="72"/>
      <c r="I486" s="72"/>
      <c r="J486" s="72"/>
      <c r="K486" s="72"/>
      <c r="L486" s="72"/>
      <c r="M486" s="72"/>
      <c r="N486" s="72"/>
      <c r="O486" s="72"/>
    </row>
    <row r="487" spans="1:15">
      <c r="A487" s="72"/>
      <c r="B487" s="72"/>
      <c r="C487" s="72"/>
      <c r="D487" s="72"/>
      <c r="E487" s="72"/>
      <c r="F487" s="72"/>
      <c r="G487" s="72"/>
      <c r="H487" s="72"/>
      <c r="I487" s="72"/>
      <c r="J487" s="72"/>
      <c r="K487" s="72"/>
      <c r="L487" s="72"/>
      <c r="M487" s="72"/>
      <c r="N487" s="72"/>
      <c r="O487" s="72"/>
    </row>
    <row r="488" spans="1:15">
      <c r="A488" s="72"/>
      <c r="B488" s="72"/>
      <c r="C488" s="72"/>
      <c r="D488" s="72"/>
      <c r="E488" s="72"/>
      <c r="F488" s="72"/>
      <c r="G488" s="72"/>
      <c r="H488" s="72"/>
      <c r="I488" s="72"/>
      <c r="J488" s="72"/>
      <c r="K488" s="72"/>
      <c r="L488" s="72"/>
      <c r="M488" s="72"/>
      <c r="N488" s="72"/>
      <c r="O488" s="72"/>
    </row>
    <row r="489" spans="1:15">
      <c r="A489" s="72"/>
      <c r="B489" s="72"/>
      <c r="C489" s="72"/>
      <c r="D489" s="72"/>
      <c r="E489" s="72"/>
      <c r="F489" s="72"/>
      <c r="G489" s="72"/>
      <c r="H489" s="72"/>
      <c r="I489" s="72"/>
      <c r="J489" s="72"/>
      <c r="K489" s="72"/>
      <c r="L489" s="72"/>
      <c r="M489" s="72"/>
      <c r="N489" s="72"/>
      <c r="O489" s="72"/>
    </row>
    <row r="490" spans="1:15">
      <c r="A490" s="72"/>
      <c r="B490" s="72"/>
      <c r="C490" s="72"/>
      <c r="D490" s="72"/>
      <c r="E490" s="72"/>
      <c r="F490" s="72"/>
      <c r="G490" s="72"/>
      <c r="H490" s="72"/>
      <c r="I490" s="72"/>
      <c r="J490" s="72"/>
      <c r="K490" s="72"/>
      <c r="L490" s="72"/>
      <c r="M490" s="72"/>
      <c r="N490" s="72"/>
      <c r="O490" s="72"/>
    </row>
    <row r="491" spans="1:15">
      <c r="A491" s="72"/>
      <c r="B491" s="72"/>
      <c r="C491" s="72"/>
      <c r="D491" s="72"/>
      <c r="E491" s="72"/>
      <c r="F491" s="72"/>
      <c r="G491" s="72"/>
      <c r="H491" s="72"/>
      <c r="I491" s="72"/>
      <c r="J491" s="72"/>
      <c r="K491" s="72"/>
      <c r="L491" s="72"/>
      <c r="M491" s="72"/>
      <c r="N491" s="72"/>
      <c r="O491" s="72"/>
    </row>
    <row r="492" spans="1:15">
      <c r="A492" s="72"/>
      <c r="B492" s="72"/>
      <c r="C492" s="72"/>
      <c r="D492" s="72"/>
      <c r="E492" s="72"/>
      <c r="F492" s="72"/>
      <c r="G492" s="72"/>
      <c r="H492" s="72"/>
      <c r="I492" s="72"/>
      <c r="J492" s="72"/>
      <c r="K492" s="72"/>
      <c r="L492" s="72"/>
      <c r="M492" s="72"/>
      <c r="N492" s="72"/>
      <c r="O492" s="72"/>
    </row>
    <row r="493" spans="1:15">
      <c r="A493" s="72"/>
      <c r="B493" s="72"/>
      <c r="C493" s="72"/>
      <c r="D493" s="72"/>
      <c r="E493" s="72"/>
      <c r="F493" s="72"/>
      <c r="G493" s="72"/>
      <c r="H493" s="72"/>
      <c r="I493" s="72"/>
      <c r="J493" s="72"/>
      <c r="K493" s="72"/>
      <c r="L493" s="72"/>
      <c r="M493" s="72"/>
      <c r="N493" s="72"/>
      <c r="O493" s="72"/>
    </row>
    <row r="494" spans="1:15">
      <c r="A494" s="72"/>
      <c r="B494" s="72"/>
      <c r="C494" s="72"/>
      <c r="D494" s="72"/>
      <c r="E494" s="72"/>
      <c r="F494" s="72"/>
      <c r="G494" s="72"/>
      <c r="H494" s="72"/>
      <c r="I494" s="72"/>
      <c r="J494" s="72"/>
      <c r="K494" s="72"/>
      <c r="L494" s="72"/>
      <c r="M494" s="72"/>
      <c r="N494" s="72"/>
      <c r="O494" s="72"/>
    </row>
    <row r="495" spans="1:15">
      <c r="A495" s="72"/>
      <c r="B495" s="72"/>
      <c r="C495" s="72"/>
      <c r="D495" s="72"/>
      <c r="E495" s="72"/>
      <c r="F495" s="72"/>
      <c r="G495" s="72"/>
      <c r="H495" s="72"/>
      <c r="I495" s="72"/>
      <c r="J495" s="72"/>
      <c r="K495" s="72"/>
      <c r="L495" s="72"/>
      <c r="M495" s="72"/>
      <c r="N495" s="72"/>
      <c r="O495" s="72"/>
    </row>
    <row r="496" spans="1:15">
      <c r="A496" s="72"/>
      <c r="B496" s="72"/>
      <c r="C496" s="72"/>
      <c r="D496" s="72"/>
      <c r="E496" s="72"/>
      <c r="F496" s="72"/>
      <c r="G496" s="72"/>
      <c r="H496" s="72"/>
      <c r="I496" s="72"/>
      <c r="J496" s="72"/>
      <c r="K496" s="72"/>
      <c r="L496" s="72"/>
      <c r="M496" s="72"/>
      <c r="N496" s="72"/>
      <c r="O496" s="72"/>
    </row>
    <row r="497" spans="1:15">
      <c r="A497" s="72"/>
      <c r="B497" s="72"/>
      <c r="C497" s="72"/>
      <c r="D497" s="72"/>
      <c r="E497" s="72"/>
      <c r="F497" s="72"/>
      <c r="G497" s="72"/>
      <c r="H497" s="72"/>
      <c r="I497" s="72"/>
      <c r="J497" s="72"/>
      <c r="K497" s="72"/>
      <c r="L497" s="72"/>
      <c r="M497" s="72"/>
      <c r="N497" s="72"/>
      <c r="O497" s="72"/>
    </row>
    <row r="498" spans="1:15">
      <c r="A498" s="72"/>
      <c r="B498" s="72"/>
      <c r="C498" s="72"/>
      <c r="D498" s="72"/>
      <c r="E498" s="72"/>
      <c r="F498" s="72"/>
      <c r="G498" s="72"/>
      <c r="H498" s="72"/>
      <c r="I498" s="72"/>
      <c r="J498" s="72"/>
      <c r="K498" s="72"/>
      <c r="L498" s="72"/>
      <c r="M498" s="72"/>
      <c r="N498" s="72"/>
      <c r="O498" s="72"/>
    </row>
    <row r="499" spans="1:15">
      <c r="A499" s="72"/>
      <c r="B499" s="72"/>
      <c r="C499" s="72"/>
      <c r="D499" s="72"/>
      <c r="E499" s="72"/>
      <c r="F499" s="72"/>
      <c r="G499" s="72"/>
      <c r="H499" s="72"/>
      <c r="I499" s="72"/>
      <c r="J499" s="72"/>
      <c r="K499" s="72"/>
      <c r="L499" s="72"/>
      <c r="M499" s="72"/>
      <c r="N499" s="72"/>
      <c r="O499" s="72"/>
    </row>
    <row r="500" spans="1:15">
      <c r="A500" s="72"/>
      <c r="B500" s="72"/>
      <c r="C500" s="72"/>
      <c r="D500" s="72"/>
      <c r="E500" s="72"/>
      <c r="F500" s="72"/>
      <c r="G500" s="72"/>
      <c r="H500" s="72"/>
      <c r="I500" s="72"/>
      <c r="J500" s="72"/>
      <c r="K500" s="72"/>
      <c r="L500" s="72"/>
      <c r="M500" s="72"/>
      <c r="N500" s="72"/>
      <c r="O500" s="72"/>
    </row>
    <row r="501" spans="1:15">
      <c r="A501" s="72"/>
      <c r="B501" s="72"/>
      <c r="C501" s="72"/>
      <c r="D501" s="72"/>
      <c r="E501" s="72"/>
      <c r="F501" s="72"/>
      <c r="G501" s="72"/>
      <c r="H501" s="72"/>
      <c r="I501" s="72"/>
      <c r="J501" s="72"/>
      <c r="K501" s="72"/>
      <c r="L501" s="72"/>
      <c r="M501" s="72"/>
      <c r="N501" s="72"/>
      <c r="O501" s="72"/>
    </row>
    <row r="502" spans="1:15">
      <c r="A502" s="72"/>
      <c r="B502" s="72"/>
      <c r="C502" s="72"/>
      <c r="D502" s="72"/>
      <c r="E502" s="72"/>
      <c r="F502" s="72"/>
      <c r="G502" s="72"/>
      <c r="H502" s="72"/>
      <c r="I502" s="72"/>
      <c r="J502" s="72"/>
      <c r="K502" s="72"/>
      <c r="L502" s="72"/>
      <c r="M502" s="72"/>
      <c r="N502" s="72"/>
      <c r="O502" s="72"/>
    </row>
    <row r="503" spans="1:15">
      <c r="A503" s="72"/>
      <c r="B503" s="72"/>
      <c r="C503" s="72"/>
      <c r="D503" s="72"/>
      <c r="E503" s="72"/>
      <c r="F503" s="72"/>
      <c r="G503" s="72"/>
      <c r="H503" s="72"/>
      <c r="I503" s="72"/>
      <c r="J503" s="72"/>
      <c r="K503" s="72"/>
      <c r="L503" s="72"/>
      <c r="M503" s="72"/>
      <c r="N503" s="72"/>
      <c r="O503" s="72"/>
    </row>
    <row r="504" spans="1:15">
      <c r="A504" s="72"/>
      <c r="B504" s="72"/>
      <c r="C504" s="72"/>
      <c r="D504" s="72"/>
      <c r="E504" s="72"/>
      <c r="F504" s="72"/>
      <c r="G504" s="72"/>
      <c r="H504" s="72"/>
      <c r="I504" s="72"/>
      <c r="J504" s="72"/>
      <c r="K504" s="72"/>
      <c r="L504" s="72"/>
      <c r="M504" s="72"/>
      <c r="N504" s="72"/>
      <c r="O504" s="72"/>
    </row>
    <row r="505" spans="1:15">
      <c r="A505" s="72"/>
      <c r="B505" s="72"/>
      <c r="C505" s="72"/>
      <c r="D505" s="72"/>
      <c r="E505" s="72"/>
      <c r="F505" s="72"/>
      <c r="G505" s="72"/>
      <c r="H505" s="72"/>
      <c r="I505" s="72"/>
      <c r="J505" s="72"/>
      <c r="K505" s="72"/>
      <c r="L505" s="72"/>
      <c r="M505" s="72"/>
      <c r="N505" s="72"/>
      <c r="O505" s="72"/>
    </row>
    <row r="506" spans="1:15">
      <c r="A506" s="72"/>
      <c r="B506" s="72"/>
      <c r="C506" s="72"/>
      <c r="D506" s="72"/>
      <c r="E506" s="72"/>
      <c r="F506" s="72"/>
      <c r="G506" s="72"/>
      <c r="H506" s="72"/>
      <c r="I506" s="72"/>
      <c r="J506" s="72"/>
      <c r="K506" s="72"/>
      <c r="L506" s="72"/>
      <c r="M506" s="72"/>
      <c r="N506" s="72"/>
      <c r="O506" s="72"/>
    </row>
    <row r="507" spans="1:15">
      <c r="A507" s="72"/>
      <c r="B507" s="72"/>
      <c r="C507" s="72"/>
      <c r="D507" s="72"/>
      <c r="E507" s="72"/>
      <c r="F507" s="72"/>
      <c r="G507" s="72"/>
      <c r="H507" s="72"/>
      <c r="I507" s="72"/>
      <c r="J507" s="72"/>
      <c r="K507" s="72"/>
      <c r="L507" s="72"/>
      <c r="M507" s="72"/>
      <c r="N507" s="72"/>
      <c r="O507" s="72"/>
    </row>
    <row r="508" spans="1:15">
      <c r="A508" s="72"/>
      <c r="B508" s="72"/>
      <c r="C508" s="72"/>
      <c r="D508" s="72"/>
      <c r="E508" s="72"/>
      <c r="F508" s="72"/>
      <c r="G508" s="72"/>
      <c r="H508" s="72"/>
      <c r="I508" s="72"/>
      <c r="J508" s="72"/>
      <c r="K508" s="72"/>
      <c r="L508" s="72"/>
      <c r="M508" s="72"/>
      <c r="N508" s="72"/>
      <c r="O508" s="72"/>
    </row>
    <row r="509" spans="1:15">
      <c r="A509" s="72"/>
      <c r="B509" s="72"/>
      <c r="C509" s="72"/>
      <c r="D509" s="72"/>
      <c r="E509" s="72"/>
      <c r="F509" s="72"/>
      <c r="G509" s="72"/>
      <c r="H509" s="72"/>
      <c r="I509" s="72"/>
      <c r="J509" s="72"/>
      <c r="K509" s="72"/>
      <c r="L509" s="72"/>
      <c r="M509" s="72"/>
      <c r="N509" s="72"/>
      <c r="O509" s="72"/>
    </row>
    <row r="510" spans="1:15">
      <c r="A510" s="72"/>
      <c r="B510" s="72"/>
      <c r="C510" s="72"/>
      <c r="D510" s="72"/>
      <c r="E510" s="72"/>
      <c r="F510" s="72"/>
      <c r="G510" s="72"/>
      <c r="H510" s="72"/>
      <c r="I510" s="72"/>
      <c r="J510" s="72"/>
      <c r="K510" s="72"/>
      <c r="L510" s="72"/>
      <c r="M510" s="72"/>
      <c r="N510" s="72"/>
      <c r="O510" s="72"/>
    </row>
    <row r="511" spans="1:15">
      <c r="A511" s="72"/>
      <c r="B511" s="72"/>
      <c r="C511" s="72"/>
      <c r="D511" s="72"/>
      <c r="E511" s="72"/>
      <c r="F511" s="72"/>
      <c r="G511" s="72"/>
      <c r="H511" s="72"/>
      <c r="I511" s="72"/>
      <c r="J511" s="72"/>
      <c r="K511" s="72"/>
      <c r="L511" s="72"/>
      <c r="M511" s="72"/>
      <c r="N511" s="72"/>
      <c r="O511" s="72"/>
    </row>
    <row r="512" spans="1:15">
      <c r="A512" s="72"/>
      <c r="B512" s="72"/>
      <c r="C512" s="72"/>
      <c r="D512" s="72"/>
      <c r="E512" s="72"/>
      <c r="F512" s="72"/>
      <c r="G512" s="72"/>
      <c r="H512" s="72"/>
      <c r="I512" s="72"/>
      <c r="J512" s="72"/>
      <c r="K512" s="72"/>
      <c r="L512" s="72"/>
      <c r="M512" s="72"/>
      <c r="N512" s="72"/>
      <c r="O512" s="72"/>
    </row>
    <row r="513" spans="1:15">
      <c r="A513" s="72"/>
      <c r="B513" s="72"/>
      <c r="C513" s="72"/>
      <c r="D513" s="72"/>
      <c r="E513" s="72"/>
      <c r="F513" s="72"/>
      <c r="G513" s="72"/>
      <c r="H513" s="72"/>
      <c r="I513" s="72"/>
      <c r="J513" s="72"/>
      <c r="K513" s="72"/>
      <c r="L513" s="72"/>
      <c r="M513" s="72"/>
      <c r="N513" s="72"/>
      <c r="O513" s="72"/>
    </row>
    <row r="514" spans="1:15">
      <c r="A514" s="72"/>
      <c r="B514" s="72"/>
      <c r="C514" s="72"/>
      <c r="D514" s="72"/>
      <c r="E514" s="72"/>
      <c r="F514" s="72"/>
      <c r="G514" s="72"/>
      <c r="H514" s="72"/>
      <c r="I514" s="72"/>
      <c r="J514" s="72"/>
      <c r="K514" s="72"/>
      <c r="L514" s="72"/>
      <c r="M514" s="72"/>
      <c r="N514" s="72"/>
      <c r="O514" s="72"/>
    </row>
    <row r="515" spans="1:15">
      <c r="A515" s="72"/>
      <c r="B515" s="72"/>
      <c r="C515" s="72"/>
      <c r="D515" s="72"/>
      <c r="E515" s="72"/>
      <c r="F515" s="72"/>
      <c r="G515" s="72"/>
      <c r="H515" s="72"/>
      <c r="I515" s="72"/>
      <c r="J515" s="72"/>
      <c r="K515" s="72"/>
      <c r="L515" s="72"/>
      <c r="M515" s="72"/>
      <c r="N515" s="72"/>
      <c r="O515" s="72"/>
    </row>
    <row r="516" spans="1:15">
      <c r="A516" s="72"/>
      <c r="B516" s="72"/>
      <c r="C516" s="72"/>
      <c r="D516" s="72"/>
      <c r="E516" s="72"/>
      <c r="F516" s="72"/>
      <c r="G516" s="72"/>
      <c r="H516" s="72"/>
      <c r="I516" s="72"/>
      <c r="J516" s="72"/>
      <c r="K516" s="72"/>
      <c r="L516" s="72"/>
      <c r="M516" s="72"/>
      <c r="N516" s="72"/>
      <c r="O516" s="72"/>
    </row>
    <row r="517" spans="1:15">
      <c r="A517" s="72"/>
      <c r="B517" s="72"/>
      <c r="C517" s="72"/>
      <c r="D517" s="72"/>
      <c r="E517" s="72"/>
      <c r="F517" s="72"/>
      <c r="G517" s="72"/>
      <c r="H517" s="72"/>
      <c r="I517" s="72"/>
      <c r="J517" s="72"/>
      <c r="K517" s="72"/>
      <c r="L517" s="72"/>
      <c r="M517" s="72"/>
      <c r="N517" s="72"/>
      <c r="O517" s="72"/>
    </row>
    <row r="518" spans="1:15">
      <c r="A518" s="72"/>
      <c r="B518" s="72"/>
      <c r="C518" s="72"/>
      <c r="D518" s="72"/>
      <c r="E518" s="72"/>
      <c r="F518" s="72"/>
      <c r="G518" s="72"/>
      <c r="H518" s="72"/>
      <c r="I518" s="72"/>
      <c r="J518" s="72"/>
      <c r="K518" s="72"/>
      <c r="L518" s="72"/>
      <c r="M518" s="72"/>
      <c r="N518" s="72"/>
      <c r="O518" s="72"/>
    </row>
    <row r="519" spans="1:15">
      <c r="A519" s="72"/>
      <c r="B519" s="72"/>
      <c r="C519" s="72"/>
      <c r="D519" s="72"/>
      <c r="E519" s="72"/>
      <c r="F519" s="72"/>
      <c r="G519" s="72"/>
      <c r="H519" s="72"/>
      <c r="I519" s="72"/>
      <c r="J519" s="72"/>
      <c r="K519" s="72"/>
      <c r="L519" s="72"/>
      <c r="M519" s="72"/>
      <c r="N519" s="72"/>
      <c r="O519" s="72"/>
    </row>
    <row r="520" spans="1:15">
      <c r="A520" s="72"/>
      <c r="B520" s="72"/>
      <c r="C520" s="72"/>
      <c r="D520" s="72"/>
      <c r="E520" s="72"/>
      <c r="F520" s="72"/>
      <c r="G520" s="72"/>
      <c r="H520" s="72"/>
      <c r="I520" s="72"/>
      <c r="J520" s="72"/>
      <c r="K520" s="72"/>
      <c r="L520" s="72"/>
      <c r="M520" s="72"/>
      <c r="N520" s="72"/>
      <c r="O520" s="72"/>
    </row>
    <row r="521" spans="1:15">
      <c r="A521" s="72"/>
      <c r="B521" s="72"/>
      <c r="C521" s="72"/>
      <c r="D521" s="72"/>
      <c r="E521" s="72"/>
      <c r="F521" s="72"/>
      <c r="G521" s="72"/>
      <c r="H521" s="72"/>
      <c r="I521" s="72"/>
      <c r="J521" s="72"/>
      <c r="K521" s="72"/>
      <c r="L521" s="72"/>
      <c r="M521" s="72"/>
      <c r="N521" s="72"/>
      <c r="O521" s="72"/>
    </row>
    <row r="522" spans="1:15">
      <c r="A522" s="72"/>
      <c r="B522" s="72"/>
      <c r="C522" s="72"/>
      <c r="D522" s="72"/>
      <c r="E522" s="72"/>
      <c r="F522" s="72"/>
      <c r="G522" s="72"/>
      <c r="H522" s="72"/>
      <c r="I522" s="72"/>
      <c r="J522" s="72"/>
      <c r="K522" s="72"/>
      <c r="L522" s="72"/>
      <c r="M522" s="72"/>
      <c r="N522" s="72"/>
      <c r="O522" s="72"/>
    </row>
    <row r="523" spans="1:15">
      <c r="A523" s="72"/>
      <c r="B523" s="72"/>
      <c r="C523" s="72"/>
      <c r="D523" s="72"/>
      <c r="E523" s="72"/>
      <c r="F523" s="72"/>
      <c r="G523" s="72"/>
      <c r="H523" s="72"/>
      <c r="I523" s="72"/>
      <c r="J523" s="72"/>
      <c r="K523" s="72"/>
      <c r="L523" s="72"/>
      <c r="M523" s="72"/>
      <c r="N523" s="72"/>
      <c r="O523" s="72"/>
    </row>
    <row r="524" spans="1:15">
      <c r="A524" s="72"/>
      <c r="B524" s="72"/>
      <c r="C524" s="72"/>
      <c r="D524" s="72"/>
      <c r="E524" s="72"/>
      <c r="F524" s="72"/>
      <c r="G524" s="72"/>
      <c r="H524" s="72"/>
      <c r="I524" s="72"/>
      <c r="J524" s="72"/>
      <c r="K524" s="72"/>
      <c r="L524" s="72"/>
      <c r="M524" s="72"/>
      <c r="N524" s="72"/>
      <c r="O524" s="72"/>
    </row>
    <row r="525" spans="1:15">
      <c r="A525" s="72"/>
      <c r="B525" s="72"/>
      <c r="C525" s="72"/>
      <c r="D525" s="72"/>
      <c r="E525" s="72"/>
      <c r="F525" s="72"/>
      <c r="G525" s="72"/>
      <c r="H525" s="72"/>
      <c r="I525" s="72"/>
      <c r="J525" s="72"/>
      <c r="K525" s="72"/>
      <c r="L525" s="72"/>
      <c r="M525" s="72"/>
      <c r="N525" s="72"/>
      <c r="O525" s="72"/>
    </row>
    <row r="526" spans="1:15">
      <c r="A526" s="72"/>
      <c r="B526" s="72"/>
      <c r="C526" s="72"/>
      <c r="D526" s="72"/>
      <c r="E526" s="72"/>
      <c r="F526" s="72"/>
      <c r="G526" s="72"/>
      <c r="H526" s="72"/>
      <c r="I526" s="72"/>
      <c r="J526" s="72"/>
      <c r="K526" s="72"/>
      <c r="L526" s="72"/>
      <c r="M526" s="72"/>
      <c r="N526" s="72"/>
      <c r="O526" s="72"/>
    </row>
    <row r="527" spans="1:15">
      <c r="A527" s="72"/>
      <c r="B527" s="72"/>
      <c r="C527" s="72"/>
      <c r="D527" s="72"/>
      <c r="E527" s="72"/>
      <c r="F527" s="72"/>
      <c r="G527" s="72"/>
      <c r="H527" s="72"/>
      <c r="I527" s="72"/>
      <c r="J527" s="72"/>
      <c r="K527" s="72"/>
      <c r="L527" s="72"/>
      <c r="M527" s="72"/>
      <c r="N527" s="72"/>
      <c r="O527" s="72"/>
    </row>
    <row r="528" spans="1:15">
      <c r="A528" s="72"/>
      <c r="B528" s="72"/>
      <c r="C528" s="72"/>
      <c r="D528" s="72"/>
      <c r="E528" s="72"/>
      <c r="F528" s="72"/>
      <c r="G528" s="72"/>
      <c r="H528" s="72"/>
      <c r="I528" s="72"/>
      <c r="J528" s="72"/>
      <c r="K528" s="72"/>
      <c r="L528" s="72"/>
      <c r="M528" s="72"/>
      <c r="N528" s="72"/>
      <c r="O528" s="72"/>
    </row>
    <row r="529" spans="1:15">
      <c r="A529" s="72"/>
      <c r="B529" s="72"/>
      <c r="C529" s="72"/>
      <c r="D529" s="72"/>
      <c r="E529" s="72"/>
      <c r="F529" s="72"/>
      <c r="G529" s="72"/>
      <c r="H529" s="72"/>
      <c r="I529" s="72"/>
      <c r="J529" s="72"/>
      <c r="K529" s="72"/>
      <c r="L529" s="72"/>
      <c r="M529" s="72"/>
      <c r="N529" s="72"/>
      <c r="O529" s="72"/>
    </row>
    <row r="530" spans="1:15">
      <c r="A530" s="72"/>
      <c r="B530" s="72"/>
      <c r="C530" s="72"/>
      <c r="D530" s="72"/>
      <c r="E530" s="72"/>
      <c r="F530" s="72"/>
      <c r="G530" s="72"/>
      <c r="H530" s="72"/>
      <c r="I530" s="72"/>
      <c r="J530" s="72"/>
      <c r="K530" s="72"/>
      <c r="L530" s="72"/>
      <c r="M530" s="72"/>
      <c r="N530" s="72"/>
      <c r="O530" s="72"/>
    </row>
    <row r="531" spans="1:15">
      <c r="A531" s="72"/>
      <c r="B531" s="72"/>
      <c r="C531" s="72"/>
      <c r="D531" s="72"/>
      <c r="E531" s="72"/>
      <c r="F531" s="72"/>
      <c r="G531" s="72"/>
      <c r="H531" s="72"/>
      <c r="I531" s="72"/>
      <c r="J531" s="72"/>
      <c r="K531" s="72"/>
      <c r="L531" s="72"/>
      <c r="M531" s="72"/>
      <c r="N531" s="72"/>
      <c r="O531" s="72"/>
    </row>
    <row r="532" spans="1:15">
      <c r="A532" s="72"/>
      <c r="B532" s="72"/>
      <c r="C532" s="72"/>
      <c r="D532" s="72"/>
      <c r="E532" s="72"/>
      <c r="F532" s="72"/>
      <c r="G532" s="72"/>
      <c r="H532" s="72"/>
      <c r="I532" s="72"/>
      <c r="J532" s="72"/>
      <c r="K532" s="72"/>
      <c r="L532" s="72"/>
      <c r="M532" s="72"/>
      <c r="N532" s="72"/>
      <c r="O532" s="72"/>
    </row>
    <row r="533" spans="1:15">
      <c r="A533" s="72"/>
      <c r="B533" s="72"/>
      <c r="C533" s="72"/>
      <c r="D533" s="72"/>
      <c r="E533" s="72"/>
      <c r="F533" s="72"/>
      <c r="G533" s="72"/>
      <c r="H533" s="72"/>
      <c r="I533" s="72"/>
      <c r="J533" s="72"/>
      <c r="K533" s="72"/>
      <c r="L533" s="72"/>
      <c r="M533" s="72"/>
      <c r="N533" s="72"/>
      <c r="O533" s="72"/>
    </row>
    <row r="534" spans="1:15">
      <c r="A534" s="72"/>
      <c r="B534" s="72"/>
      <c r="C534" s="72"/>
      <c r="D534" s="72"/>
      <c r="E534" s="72"/>
      <c r="F534" s="72"/>
      <c r="G534" s="72"/>
      <c r="H534" s="72"/>
      <c r="I534" s="72"/>
      <c r="J534" s="72"/>
      <c r="K534" s="72"/>
      <c r="L534" s="72"/>
      <c r="M534" s="72"/>
      <c r="N534" s="72"/>
      <c r="O534" s="72"/>
    </row>
    <row r="535" spans="1:15">
      <c r="A535" s="72"/>
      <c r="B535" s="72"/>
      <c r="C535" s="72"/>
      <c r="D535" s="72"/>
      <c r="E535" s="72"/>
      <c r="F535" s="72"/>
      <c r="G535" s="72"/>
      <c r="H535" s="72"/>
      <c r="I535" s="72"/>
      <c r="J535" s="72"/>
      <c r="K535" s="72"/>
      <c r="L535" s="72"/>
      <c r="M535" s="72"/>
      <c r="N535" s="72"/>
      <c r="O535" s="72"/>
    </row>
    <row r="536" spans="1:15">
      <c r="A536" s="72"/>
      <c r="B536" s="72"/>
      <c r="C536" s="72"/>
      <c r="D536" s="72"/>
      <c r="E536" s="72"/>
      <c r="F536" s="72"/>
      <c r="G536" s="72"/>
      <c r="H536" s="72"/>
      <c r="I536" s="72"/>
      <c r="J536" s="72"/>
      <c r="K536" s="72"/>
      <c r="L536" s="72"/>
      <c r="M536" s="72"/>
      <c r="N536" s="72"/>
      <c r="O536" s="72"/>
    </row>
    <row r="537" spans="1:15">
      <c r="A537" s="72"/>
      <c r="B537" s="72"/>
      <c r="C537" s="72"/>
      <c r="D537" s="72"/>
      <c r="E537" s="72"/>
      <c r="F537" s="72"/>
      <c r="G537" s="72"/>
      <c r="H537" s="72"/>
      <c r="I537" s="72"/>
      <c r="J537" s="72"/>
      <c r="K537" s="72"/>
      <c r="L537" s="72"/>
      <c r="M537" s="72"/>
      <c r="N537" s="72"/>
      <c r="O537" s="72"/>
    </row>
    <row r="538" spans="1:15">
      <c r="A538" s="72"/>
      <c r="B538" s="72"/>
      <c r="C538" s="72"/>
      <c r="D538" s="72"/>
      <c r="E538" s="72"/>
      <c r="F538" s="72"/>
      <c r="G538" s="72"/>
      <c r="H538" s="72"/>
      <c r="I538" s="72"/>
      <c r="J538" s="72"/>
      <c r="K538" s="72"/>
      <c r="L538" s="72"/>
      <c r="M538" s="72"/>
      <c r="N538" s="72"/>
      <c r="O538" s="72"/>
    </row>
    <row r="539" spans="1:15">
      <c r="A539" s="72"/>
      <c r="B539" s="72"/>
      <c r="C539" s="72"/>
      <c r="D539" s="72"/>
      <c r="E539" s="72"/>
      <c r="F539" s="72"/>
      <c r="G539" s="72"/>
      <c r="H539" s="72"/>
      <c r="I539" s="72"/>
      <c r="J539" s="72"/>
      <c r="K539" s="72"/>
      <c r="L539" s="72"/>
      <c r="M539" s="72"/>
      <c r="N539" s="72"/>
      <c r="O539" s="72"/>
    </row>
    <row r="540" spans="1:15">
      <c r="A540" s="72"/>
      <c r="B540" s="72"/>
      <c r="C540" s="72"/>
      <c r="D540" s="72"/>
      <c r="E540" s="72"/>
      <c r="F540" s="72"/>
      <c r="G540" s="72"/>
      <c r="H540" s="72"/>
      <c r="I540" s="72"/>
      <c r="J540" s="72"/>
      <c r="K540" s="72"/>
      <c r="L540" s="72"/>
      <c r="M540" s="72"/>
      <c r="N540" s="72"/>
      <c r="O540" s="72"/>
    </row>
    <row r="541" spans="1:15">
      <c r="A541" s="72"/>
      <c r="B541" s="72"/>
      <c r="C541" s="72"/>
      <c r="D541" s="72"/>
      <c r="E541" s="72"/>
      <c r="F541" s="72"/>
      <c r="G541" s="72"/>
      <c r="H541" s="72"/>
      <c r="I541" s="72"/>
      <c r="J541" s="72"/>
      <c r="K541" s="72"/>
      <c r="L541" s="72"/>
      <c r="M541" s="72"/>
      <c r="N541" s="72"/>
      <c r="O541" s="72"/>
    </row>
    <row r="542" spans="1:15">
      <c r="A542" s="72"/>
      <c r="B542" s="72"/>
      <c r="C542" s="72"/>
      <c r="D542" s="72"/>
      <c r="E542" s="72"/>
      <c r="F542" s="72"/>
      <c r="G542" s="72"/>
      <c r="H542" s="72"/>
      <c r="I542" s="72"/>
      <c r="J542" s="72"/>
      <c r="K542" s="72"/>
      <c r="L542" s="72"/>
      <c r="M542" s="72"/>
      <c r="N542" s="72"/>
      <c r="O542" s="72"/>
    </row>
    <row r="543" spans="1:15">
      <c r="A543" s="72"/>
      <c r="B543" s="72"/>
      <c r="C543" s="72"/>
      <c r="D543" s="72"/>
      <c r="E543" s="72"/>
      <c r="F543" s="72"/>
      <c r="G543" s="72"/>
      <c r="H543" s="72"/>
      <c r="I543" s="72"/>
      <c r="J543" s="72"/>
      <c r="K543" s="72"/>
      <c r="L543" s="72"/>
      <c r="M543" s="72"/>
      <c r="N543" s="72"/>
      <c r="O543" s="72"/>
    </row>
    <row r="544" spans="1:15">
      <c r="A544" s="72"/>
      <c r="B544" s="72"/>
      <c r="C544" s="72"/>
      <c r="D544" s="72"/>
      <c r="E544" s="72"/>
      <c r="F544" s="72"/>
      <c r="G544" s="72"/>
      <c r="H544" s="72"/>
      <c r="I544" s="72"/>
      <c r="J544" s="72"/>
      <c r="K544" s="72"/>
      <c r="L544" s="72"/>
      <c r="M544" s="72"/>
      <c r="N544" s="72"/>
      <c r="O544" s="72"/>
    </row>
    <row r="545" spans="1:15">
      <c r="A545" s="72"/>
      <c r="B545" s="72"/>
      <c r="C545" s="72"/>
      <c r="D545" s="72"/>
      <c r="E545" s="72"/>
      <c r="F545" s="72"/>
      <c r="G545" s="72"/>
      <c r="H545" s="72"/>
      <c r="I545" s="72"/>
      <c r="J545" s="72"/>
      <c r="K545" s="72"/>
      <c r="L545" s="72"/>
      <c r="M545" s="72"/>
      <c r="N545" s="72"/>
      <c r="O545" s="72"/>
    </row>
    <row r="546" spans="1:15">
      <c r="A546" s="72"/>
      <c r="B546" s="72"/>
      <c r="C546" s="72"/>
      <c r="D546" s="72"/>
      <c r="E546" s="72"/>
      <c r="F546" s="72"/>
      <c r="G546" s="72"/>
      <c r="H546" s="72"/>
      <c r="I546" s="72"/>
      <c r="J546" s="72"/>
      <c r="K546" s="72"/>
      <c r="L546" s="72"/>
      <c r="M546" s="72"/>
      <c r="N546" s="72"/>
      <c r="O546" s="72"/>
    </row>
    <row r="547" spans="1:15">
      <c r="A547" s="72"/>
      <c r="B547" s="72"/>
      <c r="C547" s="72"/>
      <c r="D547" s="72"/>
      <c r="E547" s="72"/>
      <c r="F547" s="72"/>
      <c r="G547" s="72"/>
      <c r="H547" s="72"/>
      <c r="I547" s="72"/>
      <c r="J547" s="72"/>
      <c r="K547" s="72"/>
      <c r="L547" s="72"/>
      <c r="M547" s="72"/>
      <c r="N547" s="72"/>
      <c r="O547" s="72"/>
    </row>
    <row r="548" spans="1:15">
      <c r="A548" s="72"/>
      <c r="B548" s="72"/>
      <c r="C548" s="72"/>
      <c r="D548" s="72"/>
      <c r="E548" s="72"/>
      <c r="F548" s="72"/>
      <c r="G548" s="72"/>
      <c r="H548" s="72"/>
      <c r="I548" s="72"/>
      <c r="J548" s="72"/>
      <c r="K548" s="72"/>
      <c r="L548" s="72"/>
      <c r="M548" s="72"/>
      <c r="N548" s="72"/>
      <c r="O548" s="72"/>
    </row>
    <row r="549" spans="1:15">
      <c r="A549" s="72"/>
      <c r="B549" s="72"/>
      <c r="C549" s="72"/>
      <c r="D549" s="72"/>
      <c r="E549" s="72"/>
      <c r="F549" s="72"/>
      <c r="G549" s="72"/>
      <c r="H549" s="72"/>
      <c r="I549" s="72"/>
      <c r="J549" s="72"/>
      <c r="K549" s="72"/>
      <c r="L549" s="72"/>
      <c r="M549" s="72"/>
      <c r="N549" s="72"/>
      <c r="O549" s="72"/>
    </row>
    <row r="550" spans="1:15">
      <c r="A550" s="72"/>
      <c r="B550" s="72"/>
      <c r="C550" s="72"/>
      <c r="D550" s="72"/>
      <c r="E550" s="72"/>
      <c r="F550" s="72"/>
      <c r="G550" s="72"/>
      <c r="H550" s="72"/>
      <c r="I550" s="72"/>
      <c r="J550" s="72"/>
      <c r="K550" s="72"/>
      <c r="L550" s="72"/>
      <c r="M550" s="72"/>
      <c r="N550" s="72"/>
      <c r="O550" s="72"/>
    </row>
    <row r="551" spans="1:15">
      <c r="A551" s="72"/>
      <c r="B551" s="72"/>
      <c r="C551" s="72"/>
      <c r="D551" s="72"/>
      <c r="E551" s="72"/>
      <c r="F551" s="72"/>
      <c r="G551" s="72"/>
      <c r="H551" s="72"/>
      <c r="I551" s="72"/>
      <c r="J551" s="72"/>
      <c r="K551" s="72"/>
      <c r="L551" s="72"/>
      <c r="M551" s="72"/>
      <c r="N551" s="72"/>
      <c r="O551" s="72"/>
    </row>
    <row r="552" spans="1:15">
      <c r="A552" s="72"/>
      <c r="B552" s="72"/>
      <c r="C552" s="72"/>
      <c r="D552" s="72"/>
      <c r="E552" s="72"/>
      <c r="F552" s="72"/>
      <c r="G552" s="72"/>
      <c r="H552" s="72"/>
      <c r="I552" s="72"/>
      <c r="J552" s="72"/>
      <c r="K552" s="72"/>
      <c r="L552" s="72"/>
      <c r="M552" s="72"/>
      <c r="N552" s="72"/>
      <c r="O552" s="72"/>
    </row>
    <row r="553" spans="1:15">
      <c r="A553" s="72"/>
      <c r="B553" s="72"/>
      <c r="C553" s="72"/>
      <c r="D553" s="72"/>
      <c r="E553" s="72"/>
      <c r="F553" s="72"/>
      <c r="G553" s="72"/>
      <c r="H553" s="72"/>
      <c r="I553" s="72"/>
      <c r="J553" s="72"/>
      <c r="K553" s="72"/>
      <c r="L553" s="72"/>
      <c r="M553" s="72"/>
      <c r="N553" s="72"/>
      <c r="O553" s="72"/>
    </row>
    <row r="554" spans="1:15">
      <c r="A554" s="72"/>
      <c r="B554" s="72"/>
      <c r="C554" s="72"/>
      <c r="D554" s="72"/>
      <c r="E554" s="72"/>
      <c r="F554" s="72"/>
      <c r="G554" s="72"/>
      <c r="H554" s="72"/>
      <c r="I554" s="72"/>
      <c r="J554" s="72"/>
      <c r="K554" s="72"/>
      <c r="L554" s="72"/>
      <c r="M554" s="72"/>
      <c r="N554" s="72"/>
      <c r="O554" s="72"/>
    </row>
    <row r="555" spans="1:15">
      <c r="A555" s="72"/>
      <c r="B555" s="72"/>
      <c r="C555" s="72"/>
      <c r="D555" s="72"/>
      <c r="E555" s="72"/>
      <c r="F555" s="72"/>
      <c r="G555" s="72"/>
      <c r="H555" s="72"/>
      <c r="I555" s="72"/>
      <c r="J555" s="72"/>
      <c r="K555" s="72"/>
      <c r="L555" s="72"/>
      <c r="M555" s="72"/>
      <c r="N555" s="72"/>
      <c r="O555" s="72"/>
    </row>
    <row r="556" spans="1:15">
      <c r="A556" s="72"/>
      <c r="B556" s="72"/>
      <c r="C556" s="72"/>
      <c r="D556" s="72"/>
      <c r="E556" s="72"/>
      <c r="F556" s="72"/>
      <c r="G556" s="72"/>
      <c r="H556" s="72"/>
      <c r="I556" s="72"/>
      <c r="J556" s="72"/>
      <c r="K556" s="72"/>
      <c r="L556" s="72"/>
      <c r="M556" s="72"/>
      <c r="N556" s="72"/>
      <c r="O556" s="72"/>
    </row>
    <row r="557" spans="1:15">
      <c r="A557" s="72"/>
      <c r="B557" s="72"/>
      <c r="C557" s="72"/>
      <c r="D557" s="72"/>
      <c r="E557" s="72"/>
      <c r="F557" s="72"/>
      <c r="G557" s="72"/>
      <c r="H557" s="72"/>
      <c r="I557" s="72"/>
      <c r="J557" s="72"/>
      <c r="K557" s="72"/>
      <c r="L557" s="72"/>
      <c r="M557" s="72"/>
      <c r="N557" s="72"/>
      <c r="O557" s="72"/>
    </row>
    <row r="558" spans="1:15">
      <c r="A558" s="72"/>
      <c r="B558" s="72"/>
      <c r="C558" s="72"/>
      <c r="D558" s="72"/>
      <c r="E558" s="72"/>
      <c r="F558" s="72"/>
      <c r="G558" s="72"/>
      <c r="H558" s="72"/>
      <c r="I558" s="72"/>
      <c r="J558" s="72"/>
      <c r="K558" s="72"/>
      <c r="L558" s="72"/>
      <c r="M558" s="72"/>
      <c r="N558" s="72"/>
      <c r="O558" s="72"/>
    </row>
    <row r="559" spans="1:15">
      <c r="A559" s="72"/>
      <c r="B559" s="72"/>
      <c r="C559" s="72"/>
      <c r="D559" s="72"/>
      <c r="E559" s="72"/>
      <c r="F559" s="72"/>
      <c r="G559" s="72"/>
      <c r="H559" s="72"/>
      <c r="I559" s="72"/>
      <c r="J559" s="72"/>
      <c r="K559" s="72"/>
      <c r="L559" s="72"/>
      <c r="M559" s="72"/>
      <c r="N559" s="72"/>
      <c r="O559" s="72"/>
    </row>
    <row r="560" spans="1:15">
      <c r="A560" s="72"/>
      <c r="B560" s="72"/>
      <c r="C560" s="72"/>
      <c r="D560" s="72"/>
      <c r="E560" s="72"/>
      <c r="F560" s="72"/>
      <c r="G560" s="72"/>
      <c r="H560" s="72"/>
      <c r="I560" s="72"/>
      <c r="J560" s="72"/>
      <c r="K560" s="72"/>
      <c r="L560" s="72"/>
      <c r="M560" s="72"/>
      <c r="N560" s="72"/>
      <c r="O560" s="72"/>
    </row>
    <row r="561" spans="1:15">
      <c r="A561" s="72"/>
      <c r="B561" s="72"/>
      <c r="C561" s="72"/>
      <c r="D561" s="72"/>
      <c r="E561" s="72"/>
      <c r="F561" s="72"/>
      <c r="G561" s="72"/>
      <c r="H561" s="72"/>
      <c r="I561" s="72"/>
      <c r="J561" s="72"/>
      <c r="K561" s="72"/>
      <c r="L561" s="72"/>
      <c r="M561" s="72"/>
      <c r="N561" s="72"/>
      <c r="O561" s="72"/>
    </row>
    <row r="562" spans="1:15">
      <c r="A562" s="72"/>
      <c r="B562" s="72"/>
      <c r="C562" s="72"/>
      <c r="D562" s="72"/>
      <c r="E562" s="72"/>
      <c r="F562" s="72"/>
      <c r="G562" s="72"/>
      <c r="H562" s="72"/>
      <c r="I562" s="72"/>
      <c r="J562" s="72"/>
      <c r="K562" s="72"/>
      <c r="L562" s="72"/>
      <c r="M562" s="72"/>
      <c r="N562" s="72"/>
      <c r="O562" s="72"/>
    </row>
    <row r="563" spans="1:15">
      <c r="A563" s="72"/>
      <c r="B563" s="72"/>
      <c r="C563" s="72"/>
      <c r="D563" s="72"/>
      <c r="E563" s="72"/>
      <c r="F563" s="72"/>
      <c r="G563" s="72"/>
      <c r="H563" s="72"/>
      <c r="I563" s="72"/>
      <c r="J563" s="72"/>
      <c r="K563" s="72"/>
      <c r="L563" s="72"/>
      <c r="M563" s="72"/>
      <c r="N563" s="72"/>
      <c r="O563" s="72"/>
    </row>
    <row r="564" spans="1:15">
      <c r="A564" s="72"/>
      <c r="B564" s="72"/>
      <c r="C564" s="72"/>
      <c r="D564" s="72"/>
      <c r="E564" s="72"/>
      <c r="F564" s="72"/>
      <c r="G564" s="72"/>
      <c r="H564" s="72"/>
      <c r="I564" s="72"/>
      <c r="J564" s="72"/>
      <c r="K564" s="72"/>
      <c r="L564" s="72"/>
      <c r="M564" s="72"/>
      <c r="N564" s="72"/>
      <c r="O564" s="72"/>
    </row>
    <row r="565" spans="1:15">
      <c r="A565" s="72"/>
      <c r="B565" s="72"/>
      <c r="C565" s="72"/>
      <c r="D565" s="72"/>
      <c r="E565" s="72"/>
      <c r="F565" s="72"/>
      <c r="G565" s="72"/>
      <c r="H565" s="72"/>
      <c r="I565" s="72"/>
      <c r="J565" s="72"/>
      <c r="K565" s="72"/>
      <c r="L565" s="72"/>
      <c r="M565" s="72"/>
      <c r="N565" s="72"/>
      <c r="O565" s="72"/>
    </row>
    <row r="566" spans="1:15">
      <c r="A566" s="72"/>
      <c r="B566" s="72"/>
      <c r="C566" s="72"/>
      <c r="D566" s="72"/>
      <c r="E566" s="72"/>
      <c r="F566" s="72"/>
      <c r="G566" s="72"/>
      <c r="H566" s="72"/>
      <c r="I566" s="72"/>
      <c r="J566" s="72"/>
      <c r="K566" s="72"/>
      <c r="L566" s="72"/>
      <c r="M566" s="72"/>
      <c r="N566" s="72"/>
      <c r="O566" s="72"/>
    </row>
    <row r="567" spans="1:15">
      <c r="A567" s="72"/>
      <c r="B567" s="72"/>
      <c r="C567" s="72"/>
      <c r="D567" s="72"/>
      <c r="E567" s="72"/>
      <c r="F567" s="72"/>
      <c r="G567" s="72"/>
      <c r="H567" s="72"/>
      <c r="I567" s="72"/>
      <c r="J567" s="72"/>
      <c r="K567" s="72"/>
      <c r="L567" s="72"/>
      <c r="M567" s="72"/>
      <c r="N567" s="72"/>
      <c r="O567" s="72"/>
    </row>
    <row r="568" spans="1:15">
      <c r="A568" s="72"/>
      <c r="B568" s="72"/>
      <c r="C568" s="72"/>
      <c r="D568" s="72"/>
      <c r="E568" s="72"/>
      <c r="F568" s="72"/>
      <c r="G568" s="72"/>
      <c r="H568" s="72"/>
      <c r="I568" s="72"/>
      <c r="J568" s="72"/>
      <c r="K568" s="72"/>
      <c r="L568" s="72"/>
      <c r="M568" s="72"/>
      <c r="N568" s="72"/>
      <c r="O568" s="72"/>
    </row>
    <row r="569" spans="1:15">
      <c r="A569" s="72"/>
      <c r="B569" s="72"/>
      <c r="C569" s="72"/>
      <c r="D569" s="72"/>
      <c r="E569" s="72"/>
      <c r="F569" s="72"/>
      <c r="G569" s="72"/>
      <c r="H569" s="72"/>
      <c r="I569" s="72"/>
      <c r="J569" s="72"/>
      <c r="K569" s="72"/>
      <c r="L569" s="72"/>
      <c r="M569" s="72"/>
      <c r="N569" s="72"/>
      <c r="O569" s="72"/>
    </row>
    <row r="570" spans="1:15">
      <c r="A570" s="72"/>
      <c r="B570" s="72"/>
      <c r="C570" s="72"/>
      <c r="D570" s="72"/>
      <c r="E570" s="72"/>
      <c r="F570" s="72"/>
      <c r="G570" s="72"/>
      <c r="H570" s="72"/>
      <c r="I570" s="72"/>
      <c r="J570" s="72"/>
      <c r="K570" s="72"/>
      <c r="L570" s="72"/>
      <c r="M570" s="72"/>
      <c r="N570" s="72"/>
      <c r="O570" s="72"/>
    </row>
    <row r="571" spans="1:15">
      <c r="A571" s="72"/>
      <c r="B571" s="72"/>
      <c r="C571" s="72"/>
      <c r="D571" s="72"/>
      <c r="E571" s="72"/>
      <c r="F571" s="72"/>
      <c r="G571" s="72"/>
      <c r="H571" s="72"/>
      <c r="I571" s="72"/>
      <c r="J571" s="72"/>
      <c r="K571" s="72"/>
      <c r="L571" s="72"/>
      <c r="M571" s="72"/>
      <c r="N571" s="72"/>
      <c r="O571" s="72"/>
    </row>
    <row r="572" spans="1:15">
      <c r="A572" s="72"/>
      <c r="B572" s="72"/>
      <c r="C572" s="72"/>
      <c r="D572" s="72"/>
      <c r="E572" s="72"/>
      <c r="F572" s="72"/>
      <c r="G572" s="72"/>
      <c r="H572" s="72"/>
      <c r="I572" s="72"/>
      <c r="J572" s="72"/>
      <c r="K572" s="72"/>
      <c r="L572" s="72"/>
      <c r="M572" s="72"/>
      <c r="N572" s="72"/>
      <c r="O572" s="72"/>
    </row>
    <row r="573" spans="1:15">
      <c r="A573" s="72"/>
      <c r="B573" s="72"/>
      <c r="C573" s="72"/>
      <c r="D573" s="72"/>
      <c r="E573" s="72"/>
      <c r="F573" s="72"/>
      <c r="G573" s="72"/>
      <c r="H573" s="72"/>
      <c r="I573" s="72"/>
      <c r="J573" s="72"/>
      <c r="K573" s="72"/>
      <c r="L573" s="72"/>
      <c r="M573" s="72"/>
      <c r="N573" s="72"/>
      <c r="O573" s="72"/>
    </row>
    <row r="574" spans="1:15">
      <c r="A574" s="72"/>
      <c r="B574" s="72"/>
      <c r="C574" s="72"/>
      <c r="D574" s="72"/>
      <c r="E574" s="72"/>
      <c r="F574" s="72"/>
      <c r="G574" s="72"/>
      <c r="H574" s="72"/>
      <c r="I574" s="72"/>
      <c r="J574" s="72"/>
      <c r="K574" s="72"/>
      <c r="L574" s="72"/>
      <c r="M574" s="72"/>
      <c r="N574" s="72"/>
      <c r="O574" s="72"/>
    </row>
    <row r="575" spans="1:15">
      <c r="A575" s="72"/>
      <c r="B575" s="72"/>
      <c r="C575" s="72"/>
      <c r="D575" s="72"/>
      <c r="E575" s="72"/>
      <c r="F575" s="72"/>
      <c r="G575" s="72"/>
      <c r="H575" s="72"/>
      <c r="I575" s="72"/>
      <c r="J575" s="72"/>
      <c r="K575" s="72"/>
      <c r="L575" s="72"/>
      <c r="M575" s="72"/>
      <c r="N575" s="72"/>
      <c r="O575" s="72"/>
    </row>
    <row r="576" spans="1:15">
      <c r="A576" s="72"/>
      <c r="B576" s="72"/>
      <c r="C576" s="72"/>
      <c r="D576" s="72"/>
      <c r="E576" s="72"/>
      <c r="F576" s="72"/>
      <c r="G576" s="72"/>
      <c r="H576" s="72"/>
      <c r="I576" s="72"/>
      <c r="J576" s="72"/>
      <c r="K576" s="72"/>
      <c r="L576" s="72"/>
      <c r="M576" s="72"/>
      <c r="N576" s="72"/>
      <c r="O576" s="72"/>
    </row>
    <row r="577" spans="1:15">
      <c r="A577" s="72"/>
      <c r="B577" s="72"/>
      <c r="C577" s="72"/>
      <c r="D577" s="72"/>
      <c r="E577" s="72"/>
      <c r="F577" s="72"/>
      <c r="G577" s="72"/>
      <c r="H577" s="72"/>
      <c r="I577" s="72"/>
      <c r="J577" s="72"/>
      <c r="K577" s="72"/>
      <c r="L577" s="72"/>
      <c r="M577" s="72"/>
      <c r="N577" s="72"/>
      <c r="O577" s="72"/>
    </row>
    <row r="578" spans="1:15">
      <c r="A578" s="72"/>
      <c r="B578" s="72"/>
      <c r="C578" s="72"/>
      <c r="D578" s="72"/>
      <c r="E578" s="72"/>
      <c r="F578" s="72"/>
      <c r="G578" s="72"/>
      <c r="H578" s="72"/>
      <c r="I578" s="72"/>
      <c r="J578" s="72"/>
      <c r="K578" s="72"/>
      <c r="L578" s="72"/>
      <c r="M578" s="72"/>
      <c r="N578" s="72"/>
      <c r="O578" s="72"/>
    </row>
    <row r="579" spans="1:15">
      <c r="A579" s="72"/>
      <c r="B579" s="72"/>
      <c r="C579" s="72"/>
      <c r="D579" s="72"/>
      <c r="E579" s="72"/>
      <c r="F579" s="72"/>
      <c r="G579" s="72"/>
      <c r="H579" s="72"/>
      <c r="I579" s="72"/>
      <c r="J579" s="72"/>
      <c r="K579" s="72"/>
      <c r="L579" s="72"/>
      <c r="M579" s="72"/>
      <c r="N579" s="72"/>
      <c r="O579" s="72"/>
    </row>
    <row r="580" spans="1:15">
      <c r="A580" s="72"/>
      <c r="B580" s="72"/>
      <c r="C580" s="72"/>
      <c r="D580" s="72"/>
      <c r="E580" s="72"/>
      <c r="F580" s="72"/>
      <c r="G580" s="72"/>
      <c r="H580" s="72"/>
      <c r="I580" s="72"/>
      <c r="J580" s="72"/>
      <c r="K580" s="72"/>
      <c r="L580" s="72"/>
      <c r="M580" s="72"/>
      <c r="N580" s="72"/>
      <c r="O580" s="72"/>
    </row>
    <row r="581" spans="1:15">
      <c r="A581" s="72"/>
      <c r="B581" s="72"/>
      <c r="C581" s="72"/>
      <c r="D581" s="72"/>
      <c r="E581" s="72"/>
      <c r="F581" s="72"/>
      <c r="G581" s="72"/>
      <c r="H581" s="72"/>
      <c r="I581" s="72"/>
      <c r="J581" s="72"/>
      <c r="K581" s="72"/>
      <c r="L581" s="72"/>
      <c r="M581" s="72"/>
      <c r="N581" s="72"/>
      <c r="O581" s="72"/>
    </row>
    <row r="582" spans="1:15">
      <c r="A582" s="72"/>
      <c r="B582" s="72"/>
      <c r="C582" s="72"/>
      <c r="D582" s="72"/>
      <c r="E582" s="72"/>
      <c r="F582" s="72"/>
      <c r="G582" s="72"/>
      <c r="H582" s="72"/>
      <c r="I582" s="72"/>
      <c r="J582" s="72"/>
      <c r="K582" s="72"/>
      <c r="L582" s="72"/>
      <c r="M582" s="72"/>
      <c r="N582" s="72"/>
      <c r="O582" s="72"/>
    </row>
    <row r="583" spans="1:15">
      <c r="A583" s="72"/>
      <c r="B583" s="72"/>
      <c r="C583" s="72"/>
      <c r="D583" s="72"/>
      <c r="E583" s="72"/>
      <c r="F583" s="72"/>
      <c r="G583" s="72"/>
      <c r="H583" s="72"/>
      <c r="I583" s="72"/>
      <c r="J583" s="72"/>
      <c r="K583" s="72"/>
      <c r="L583" s="72"/>
      <c r="M583" s="72"/>
      <c r="N583" s="72"/>
      <c r="O583" s="72"/>
    </row>
    <row r="584" spans="1:15">
      <c r="A584" s="72"/>
      <c r="B584" s="72"/>
      <c r="C584" s="72"/>
      <c r="D584" s="72"/>
      <c r="E584" s="72"/>
      <c r="F584" s="72"/>
      <c r="G584" s="72"/>
      <c r="H584" s="72"/>
      <c r="I584" s="72"/>
      <c r="J584" s="72"/>
      <c r="K584" s="72"/>
      <c r="L584" s="72"/>
      <c r="M584" s="72"/>
      <c r="N584" s="72"/>
      <c r="O584" s="72"/>
    </row>
    <row r="585" spans="1:15">
      <c r="A585" s="72"/>
      <c r="B585" s="72"/>
      <c r="C585" s="72"/>
      <c r="D585" s="72"/>
      <c r="E585" s="72"/>
      <c r="F585" s="72"/>
      <c r="G585" s="72"/>
      <c r="H585" s="72"/>
      <c r="I585" s="72"/>
      <c r="J585" s="72"/>
      <c r="K585" s="72"/>
      <c r="L585" s="72"/>
      <c r="M585" s="72"/>
      <c r="N585" s="72"/>
      <c r="O585" s="72"/>
    </row>
    <row r="586" spans="1:15">
      <c r="A586" s="72"/>
      <c r="B586" s="72"/>
      <c r="C586" s="72"/>
      <c r="D586" s="72"/>
      <c r="E586" s="72"/>
      <c r="F586" s="72"/>
      <c r="G586" s="72"/>
      <c r="H586" s="72"/>
      <c r="I586" s="72"/>
      <c r="J586" s="72"/>
      <c r="K586" s="72"/>
      <c r="L586" s="72"/>
      <c r="M586" s="72"/>
      <c r="N586" s="72"/>
      <c r="O586" s="72"/>
    </row>
    <row r="587" spans="1:15">
      <c r="A587" s="72"/>
      <c r="B587" s="72"/>
      <c r="C587" s="72"/>
      <c r="D587" s="72"/>
      <c r="E587" s="72"/>
      <c r="F587" s="72"/>
      <c r="G587" s="72"/>
      <c r="H587" s="72"/>
      <c r="I587" s="72"/>
      <c r="J587" s="72"/>
      <c r="K587" s="72"/>
      <c r="L587" s="72"/>
      <c r="M587" s="72"/>
      <c r="N587" s="72"/>
      <c r="O587" s="72"/>
    </row>
    <row r="588" spans="1:15">
      <c r="A588" s="72"/>
      <c r="B588" s="72"/>
      <c r="C588" s="72"/>
      <c r="D588" s="72"/>
      <c r="E588" s="72"/>
      <c r="F588" s="72"/>
      <c r="G588" s="72"/>
      <c r="H588" s="72"/>
      <c r="I588" s="72"/>
      <c r="J588" s="72"/>
      <c r="K588" s="72"/>
      <c r="L588" s="72"/>
      <c r="M588" s="72"/>
      <c r="N588" s="72"/>
      <c r="O588" s="72"/>
    </row>
    <row r="589" spans="1:15">
      <c r="A589" s="72"/>
      <c r="B589" s="72"/>
      <c r="C589" s="72"/>
      <c r="D589" s="72"/>
      <c r="E589" s="72"/>
      <c r="F589" s="72"/>
      <c r="G589" s="72"/>
      <c r="H589" s="72"/>
      <c r="I589" s="72"/>
      <c r="J589" s="72"/>
      <c r="K589" s="72"/>
      <c r="L589" s="72"/>
      <c r="M589" s="72"/>
      <c r="N589" s="72"/>
      <c r="O589" s="72"/>
    </row>
    <row r="590" spans="1:15">
      <c r="A590" s="72"/>
      <c r="B590" s="72"/>
      <c r="C590" s="72"/>
      <c r="D590" s="72"/>
      <c r="E590" s="72"/>
      <c r="F590" s="72"/>
      <c r="G590" s="72"/>
      <c r="H590" s="72"/>
      <c r="I590" s="72"/>
      <c r="J590" s="72"/>
      <c r="K590" s="72"/>
      <c r="L590" s="72"/>
      <c r="M590" s="72"/>
      <c r="N590" s="72"/>
      <c r="O590" s="72"/>
    </row>
    <row r="591" spans="1:15">
      <c r="A591" s="72"/>
      <c r="B591" s="72"/>
      <c r="C591" s="72"/>
      <c r="D591" s="72"/>
      <c r="E591" s="72"/>
      <c r="F591" s="72"/>
      <c r="G591" s="72"/>
      <c r="H591" s="72"/>
      <c r="I591" s="72"/>
      <c r="J591" s="72"/>
      <c r="K591" s="72"/>
      <c r="L591" s="72"/>
      <c r="M591" s="72"/>
      <c r="N591" s="72"/>
      <c r="O591" s="72"/>
    </row>
    <row r="592" spans="1:15">
      <c r="A592" s="72"/>
      <c r="B592" s="72"/>
      <c r="C592" s="72"/>
      <c r="D592" s="72"/>
      <c r="E592" s="72"/>
      <c r="F592" s="72"/>
      <c r="G592" s="72"/>
      <c r="H592" s="72"/>
      <c r="I592" s="72"/>
      <c r="J592" s="72"/>
      <c r="K592" s="72"/>
      <c r="L592" s="72"/>
      <c r="M592" s="72"/>
      <c r="N592" s="72"/>
      <c r="O592" s="72"/>
    </row>
    <row r="593" spans="1:15">
      <c r="A593" s="72"/>
      <c r="B593" s="72"/>
      <c r="C593" s="72"/>
      <c r="D593" s="72"/>
      <c r="E593" s="72"/>
      <c r="F593" s="72"/>
      <c r="G593" s="72"/>
      <c r="H593" s="72"/>
      <c r="I593" s="72"/>
      <c r="J593" s="72"/>
      <c r="K593" s="72"/>
      <c r="L593" s="72"/>
      <c r="M593" s="72"/>
      <c r="N593" s="72"/>
      <c r="O593" s="72"/>
    </row>
    <row r="594" spans="1:15">
      <c r="A594" s="72"/>
      <c r="B594" s="72"/>
      <c r="C594" s="72"/>
      <c r="D594" s="72"/>
      <c r="E594" s="72"/>
      <c r="F594" s="72"/>
      <c r="G594" s="72"/>
      <c r="H594" s="72"/>
      <c r="I594" s="72"/>
      <c r="J594" s="72"/>
      <c r="K594" s="72"/>
      <c r="L594" s="72"/>
      <c r="M594" s="72"/>
      <c r="N594" s="72"/>
      <c r="O594" s="72"/>
    </row>
    <row r="595" spans="1:15">
      <c r="A595" s="72"/>
      <c r="B595" s="72"/>
      <c r="C595" s="72"/>
      <c r="D595" s="72"/>
      <c r="E595" s="72"/>
      <c r="F595" s="72"/>
      <c r="G595" s="72"/>
      <c r="H595" s="72"/>
      <c r="I595" s="72"/>
      <c r="J595" s="72"/>
      <c r="K595" s="72"/>
      <c r="L595" s="72"/>
      <c r="M595" s="72"/>
      <c r="N595" s="72"/>
      <c r="O595" s="72"/>
    </row>
    <row r="596" spans="1:15">
      <c r="A596" s="72"/>
      <c r="B596" s="72"/>
      <c r="C596" s="72"/>
      <c r="D596" s="72"/>
      <c r="E596" s="72"/>
      <c r="F596" s="72"/>
      <c r="G596" s="72"/>
      <c r="H596" s="72"/>
      <c r="I596" s="72"/>
      <c r="J596" s="72"/>
      <c r="K596" s="72"/>
      <c r="L596" s="72"/>
      <c r="M596" s="72"/>
      <c r="N596" s="72"/>
      <c r="O596" s="72"/>
    </row>
    <row r="597" spans="1:15">
      <c r="A597" s="72"/>
      <c r="B597" s="72"/>
      <c r="C597" s="72"/>
      <c r="D597" s="72"/>
      <c r="E597" s="72"/>
      <c r="F597" s="72"/>
      <c r="G597" s="72"/>
      <c r="H597" s="72"/>
      <c r="I597" s="72"/>
      <c r="J597" s="72"/>
      <c r="K597" s="72"/>
      <c r="L597" s="72"/>
      <c r="M597" s="72"/>
      <c r="N597" s="72"/>
      <c r="O597" s="72"/>
    </row>
    <row r="598" spans="1:15">
      <c r="A598" s="72"/>
      <c r="B598" s="72"/>
      <c r="C598" s="72"/>
      <c r="D598" s="72"/>
      <c r="E598" s="72"/>
      <c r="F598" s="72"/>
      <c r="G598" s="72"/>
      <c r="H598" s="72"/>
      <c r="I598" s="72"/>
      <c r="J598" s="72"/>
      <c r="K598" s="72"/>
      <c r="L598" s="72"/>
      <c r="M598" s="72"/>
      <c r="N598" s="72"/>
      <c r="O598" s="72"/>
    </row>
    <row r="599" spans="1:15">
      <c r="A599" s="72"/>
      <c r="B599" s="72"/>
      <c r="C599" s="72"/>
      <c r="D599" s="72"/>
      <c r="E599" s="72"/>
      <c r="F599" s="72"/>
      <c r="G599" s="72"/>
      <c r="H599" s="72"/>
      <c r="I599" s="72"/>
      <c r="J599" s="72"/>
      <c r="K599" s="72"/>
      <c r="L599" s="72"/>
      <c r="M599" s="72"/>
      <c r="N599" s="72"/>
      <c r="O599" s="72"/>
    </row>
    <row r="600" spans="1:15">
      <c r="A600" s="72"/>
      <c r="B600" s="72"/>
      <c r="C600" s="72"/>
      <c r="D600" s="72"/>
      <c r="E600" s="72"/>
      <c r="F600" s="72"/>
      <c r="G600" s="72"/>
      <c r="H600" s="72"/>
      <c r="I600" s="72"/>
      <c r="J600" s="72"/>
      <c r="K600" s="72"/>
      <c r="L600" s="72"/>
      <c r="M600" s="72"/>
      <c r="N600" s="72"/>
      <c r="O600" s="72"/>
    </row>
    <row r="601" spans="1:15">
      <c r="A601" s="72"/>
      <c r="B601" s="72"/>
      <c r="C601" s="72"/>
      <c r="D601" s="72"/>
      <c r="E601" s="72"/>
      <c r="F601" s="72"/>
      <c r="G601" s="72"/>
      <c r="H601" s="72"/>
      <c r="I601" s="72"/>
      <c r="J601" s="72"/>
      <c r="K601" s="72"/>
      <c r="L601" s="72"/>
      <c r="M601" s="72"/>
      <c r="N601" s="72"/>
      <c r="O601" s="72"/>
    </row>
    <row r="602" spans="1:15">
      <c r="A602" s="72"/>
      <c r="B602" s="72"/>
      <c r="C602" s="72"/>
      <c r="D602" s="72"/>
      <c r="E602" s="72"/>
      <c r="F602" s="72"/>
      <c r="G602" s="72"/>
      <c r="H602" s="72"/>
      <c r="I602" s="72"/>
      <c r="J602" s="72"/>
      <c r="K602" s="72"/>
      <c r="L602" s="72"/>
      <c r="M602" s="72"/>
      <c r="N602" s="72"/>
      <c r="O602" s="72"/>
    </row>
    <row r="603" spans="1:15">
      <c r="A603" s="72"/>
      <c r="B603" s="72"/>
      <c r="C603" s="72"/>
      <c r="D603" s="72"/>
      <c r="E603" s="72"/>
      <c r="F603" s="72"/>
      <c r="G603" s="72"/>
      <c r="H603" s="72"/>
      <c r="I603" s="72"/>
      <c r="J603" s="72"/>
      <c r="K603" s="72"/>
      <c r="L603" s="72"/>
      <c r="M603" s="72"/>
      <c r="N603" s="72"/>
      <c r="O603" s="72"/>
    </row>
    <row r="604" spans="1:15">
      <c r="A604" s="72"/>
      <c r="B604" s="72"/>
      <c r="C604" s="72"/>
      <c r="D604" s="72"/>
      <c r="E604" s="72"/>
      <c r="F604" s="72"/>
      <c r="G604" s="72"/>
      <c r="H604" s="72"/>
      <c r="I604" s="72"/>
      <c r="J604" s="72"/>
      <c r="K604" s="72"/>
      <c r="L604" s="72"/>
      <c r="M604" s="72"/>
      <c r="N604" s="72"/>
      <c r="O604" s="72"/>
    </row>
    <row r="605" spans="1:15">
      <c r="A605" s="72"/>
      <c r="B605" s="72"/>
      <c r="C605" s="72"/>
      <c r="D605" s="72"/>
      <c r="E605" s="72"/>
      <c r="F605" s="72"/>
      <c r="G605" s="72"/>
      <c r="H605" s="72"/>
      <c r="I605" s="72"/>
      <c r="J605" s="72"/>
      <c r="K605" s="72"/>
      <c r="L605" s="72"/>
      <c r="M605" s="72"/>
      <c r="N605" s="72"/>
      <c r="O605" s="72"/>
    </row>
    <row r="606" spans="1:15">
      <c r="A606" s="72"/>
      <c r="B606" s="72"/>
      <c r="C606" s="72"/>
      <c r="D606" s="72"/>
      <c r="E606" s="72"/>
      <c r="F606" s="72"/>
      <c r="G606" s="72"/>
      <c r="H606" s="72"/>
      <c r="I606" s="72"/>
      <c r="J606" s="72"/>
      <c r="K606" s="72"/>
      <c r="L606" s="72"/>
      <c r="M606" s="72"/>
      <c r="N606" s="72"/>
      <c r="O606" s="72"/>
    </row>
    <row r="607" spans="1:15">
      <c r="A607" s="72"/>
      <c r="B607" s="72"/>
      <c r="C607" s="72"/>
      <c r="D607" s="72"/>
      <c r="E607" s="72"/>
      <c r="F607" s="72"/>
      <c r="G607" s="72"/>
      <c r="H607" s="72"/>
      <c r="I607" s="72"/>
      <c r="J607" s="72"/>
      <c r="K607" s="72"/>
      <c r="L607" s="72"/>
      <c r="M607" s="72"/>
      <c r="N607" s="72"/>
      <c r="O607" s="72"/>
    </row>
    <row r="608" spans="1:15">
      <c r="A608" s="72"/>
      <c r="B608" s="72"/>
      <c r="C608" s="72"/>
      <c r="D608" s="72"/>
      <c r="E608" s="72"/>
      <c r="F608" s="72"/>
      <c r="G608" s="72"/>
      <c r="H608" s="72"/>
      <c r="I608" s="72"/>
      <c r="J608" s="72"/>
      <c r="K608" s="72"/>
      <c r="L608" s="72"/>
      <c r="M608" s="72"/>
      <c r="N608" s="72"/>
      <c r="O608" s="72"/>
    </row>
    <row r="609" spans="1:15">
      <c r="A609" s="72"/>
      <c r="B609" s="72"/>
      <c r="C609" s="72"/>
      <c r="D609" s="72"/>
      <c r="E609" s="72"/>
      <c r="F609" s="72"/>
      <c r="G609" s="72"/>
      <c r="H609" s="72"/>
      <c r="I609" s="72"/>
      <c r="J609" s="72"/>
      <c r="K609" s="72"/>
      <c r="L609" s="72"/>
      <c r="M609" s="72"/>
      <c r="N609" s="72"/>
      <c r="O609" s="72"/>
    </row>
    <row r="610" spans="1:15">
      <c r="A610" s="72"/>
      <c r="B610" s="72"/>
      <c r="C610" s="72"/>
      <c r="D610" s="72"/>
      <c r="E610" s="72"/>
      <c r="F610" s="72"/>
      <c r="G610" s="72"/>
      <c r="H610" s="72"/>
      <c r="I610" s="72"/>
      <c r="J610" s="72"/>
      <c r="K610" s="72"/>
      <c r="L610" s="72"/>
      <c r="M610" s="72"/>
      <c r="N610" s="72"/>
      <c r="O610" s="72"/>
    </row>
    <row r="611" spans="1:15">
      <c r="A611" s="72"/>
      <c r="B611" s="72"/>
      <c r="C611" s="72"/>
      <c r="D611" s="72"/>
      <c r="E611" s="72"/>
      <c r="F611" s="72"/>
      <c r="G611" s="72"/>
      <c r="H611" s="72"/>
      <c r="I611" s="72"/>
      <c r="J611" s="72"/>
      <c r="K611" s="72"/>
      <c r="L611" s="72"/>
      <c r="M611" s="72"/>
      <c r="N611" s="72"/>
      <c r="O611" s="72"/>
    </row>
    <row r="612" spans="1:15">
      <c r="A612" s="72"/>
      <c r="B612" s="72"/>
      <c r="C612" s="72"/>
      <c r="D612" s="72"/>
      <c r="E612" s="72"/>
      <c r="F612" s="72"/>
      <c r="G612" s="72"/>
      <c r="H612" s="72"/>
      <c r="I612" s="72"/>
      <c r="J612" s="72"/>
      <c r="K612" s="72"/>
      <c r="L612" s="72"/>
      <c r="M612" s="72"/>
      <c r="N612" s="72"/>
      <c r="O612" s="72"/>
    </row>
    <row r="613" spans="1:15">
      <c r="A613" s="72"/>
      <c r="B613" s="72"/>
      <c r="C613" s="72"/>
      <c r="D613" s="72"/>
      <c r="E613" s="72"/>
      <c r="F613" s="72"/>
      <c r="G613" s="72"/>
      <c r="H613" s="72"/>
      <c r="I613" s="72"/>
      <c r="J613" s="72"/>
      <c r="K613" s="72"/>
      <c r="L613" s="72"/>
      <c r="M613" s="72"/>
      <c r="N613" s="72"/>
      <c r="O613" s="72"/>
    </row>
    <row r="614" spans="1:15">
      <c r="A614" s="72"/>
      <c r="B614" s="72"/>
      <c r="C614" s="72"/>
      <c r="D614" s="72"/>
      <c r="E614" s="72"/>
      <c r="F614" s="72"/>
      <c r="G614" s="72"/>
      <c r="H614" s="72"/>
      <c r="I614" s="72"/>
      <c r="J614" s="72"/>
      <c r="K614" s="72"/>
      <c r="L614" s="72"/>
      <c r="M614" s="72"/>
      <c r="N614" s="72"/>
      <c r="O614" s="72"/>
    </row>
    <row r="615" spans="1:15">
      <c r="A615" s="72"/>
      <c r="B615" s="72"/>
      <c r="C615" s="72"/>
      <c r="D615" s="72"/>
      <c r="E615" s="72"/>
      <c r="F615" s="72"/>
      <c r="G615" s="72"/>
      <c r="H615" s="72"/>
      <c r="I615" s="72"/>
      <c r="J615" s="72"/>
      <c r="K615" s="72"/>
      <c r="L615" s="72"/>
      <c r="M615" s="72"/>
      <c r="N615" s="72"/>
      <c r="O615" s="72"/>
    </row>
    <row r="616" spans="1:15">
      <c r="A616" s="72"/>
      <c r="B616" s="72"/>
      <c r="C616" s="72"/>
      <c r="D616" s="72"/>
      <c r="E616" s="72"/>
      <c r="F616" s="72"/>
      <c r="G616" s="72"/>
      <c r="H616" s="72"/>
      <c r="I616" s="72"/>
      <c r="J616" s="72"/>
      <c r="K616" s="72"/>
      <c r="L616" s="72"/>
      <c r="M616" s="72"/>
      <c r="N616" s="72"/>
      <c r="O616" s="72"/>
    </row>
    <row r="617" spans="1:15">
      <c r="A617" s="72"/>
      <c r="B617" s="72"/>
      <c r="C617" s="72"/>
      <c r="D617" s="72"/>
      <c r="E617" s="72"/>
      <c r="F617" s="72"/>
      <c r="G617" s="72"/>
      <c r="H617" s="72"/>
      <c r="I617" s="72"/>
      <c r="J617" s="72"/>
      <c r="K617" s="72"/>
      <c r="L617" s="72"/>
      <c r="M617" s="72"/>
      <c r="N617" s="72"/>
      <c r="O617" s="72"/>
    </row>
    <row r="618" spans="1:15">
      <c r="A618" s="72"/>
      <c r="B618" s="72"/>
      <c r="C618" s="72"/>
      <c r="D618" s="72"/>
      <c r="E618" s="72"/>
      <c r="F618" s="72"/>
      <c r="G618" s="72"/>
      <c r="H618" s="72"/>
      <c r="I618" s="72"/>
      <c r="J618" s="72"/>
      <c r="K618" s="72"/>
      <c r="L618" s="72"/>
      <c r="M618" s="72"/>
      <c r="N618" s="72"/>
      <c r="O618" s="72"/>
    </row>
    <row r="619" spans="1:15">
      <c r="A619" s="72"/>
      <c r="B619" s="72"/>
      <c r="C619" s="72"/>
      <c r="D619" s="72"/>
      <c r="E619" s="72"/>
      <c r="F619" s="72"/>
      <c r="G619" s="72"/>
      <c r="H619" s="72"/>
      <c r="I619" s="72"/>
      <c r="J619" s="72"/>
      <c r="K619" s="72"/>
      <c r="L619" s="72"/>
      <c r="M619" s="72"/>
      <c r="N619" s="72"/>
      <c r="O619" s="72"/>
    </row>
    <row r="620" spans="1:15">
      <c r="A620" s="72"/>
      <c r="B620" s="72"/>
      <c r="C620" s="72"/>
      <c r="D620" s="72"/>
      <c r="E620" s="72"/>
      <c r="F620" s="72"/>
      <c r="G620" s="72"/>
      <c r="H620" s="72"/>
      <c r="I620" s="72"/>
      <c r="J620" s="72"/>
      <c r="K620" s="72"/>
      <c r="L620" s="72"/>
      <c r="M620" s="72"/>
      <c r="N620" s="72"/>
      <c r="O620" s="72"/>
    </row>
    <row r="621" spans="1:15">
      <c r="A621" s="72"/>
      <c r="B621" s="72"/>
      <c r="C621" s="72"/>
      <c r="D621" s="72"/>
      <c r="E621" s="72"/>
      <c r="F621" s="72"/>
      <c r="G621" s="72"/>
      <c r="H621" s="72"/>
      <c r="I621" s="72"/>
      <c r="J621" s="72"/>
      <c r="K621" s="72"/>
      <c r="L621" s="72"/>
      <c r="M621" s="72"/>
      <c r="N621" s="72"/>
      <c r="O621" s="72"/>
    </row>
    <row r="622" spans="1:15">
      <c r="A622" s="72"/>
      <c r="B622" s="72"/>
      <c r="C622" s="72"/>
      <c r="D622" s="72"/>
      <c r="E622" s="72"/>
      <c r="F622" s="72"/>
      <c r="G622" s="72"/>
      <c r="H622" s="72"/>
      <c r="I622" s="72"/>
      <c r="J622" s="72"/>
      <c r="K622" s="72"/>
      <c r="L622" s="72"/>
      <c r="M622" s="72"/>
      <c r="N622" s="72"/>
      <c r="O622" s="72"/>
    </row>
    <row r="623" spans="1:15">
      <c r="A623" s="72"/>
      <c r="B623" s="72"/>
      <c r="C623" s="72"/>
      <c r="D623" s="72"/>
      <c r="E623" s="72"/>
      <c r="F623" s="72"/>
      <c r="G623" s="72"/>
      <c r="H623" s="72"/>
      <c r="I623" s="72"/>
      <c r="J623" s="72"/>
      <c r="K623" s="72"/>
      <c r="L623" s="72"/>
      <c r="M623" s="72"/>
      <c r="N623" s="72"/>
      <c r="O623" s="72"/>
    </row>
    <row r="624" spans="1:15">
      <c r="A624" s="72"/>
      <c r="B624" s="72"/>
      <c r="C624" s="72"/>
      <c r="D624" s="72"/>
      <c r="E624" s="72"/>
      <c r="F624" s="72"/>
      <c r="G624" s="72"/>
      <c r="H624" s="72"/>
      <c r="I624" s="72"/>
      <c r="J624" s="72"/>
      <c r="K624" s="72"/>
      <c r="L624" s="72"/>
      <c r="M624" s="72"/>
      <c r="N624" s="72"/>
      <c r="O624" s="72"/>
    </row>
    <row r="625" spans="1:15">
      <c r="A625" s="72"/>
      <c r="B625" s="72"/>
      <c r="C625" s="72"/>
      <c r="D625" s="72"/>
      <c r="E625" s="72"/>
      <c r="F625" s="72"/>
      <c r="G625" s="72"/>
      <c r="H625" s="72"/>
      <c r="I625" s="72"/>
      <c r="J625" s="72"/>
      <c r="K625" s="72"/>
      <c r="L625" s="72"/>
      <c r="M625" s="72"/>
      <c r="N625" s="72"/>
      <c r="O625" s="72"/>
    </row>
    <row r="626" spans="1:15">
      <c r="A626" s="72"/>
      <c r="B626" s="72"/>
      <c r="C626" s="72"/>
      <c r="D626" s="72"/>
      <c r="E626" s="72"/>
      <c r="F626" s="72"/>
      <c r="G626" s="72"/>
      <c r="H626" s="72"/>
      <c r="I626" s="72"/>
      <c r="J626" s="72"/>
      <c r="K626" s="72"/>
      <c r="L626" s="72"/>
      <c r="M626" s="72"/>
      <c r="N626" s="72"/>
      <c r="O626" s="72"/>
    </row>
    <row r="627" spans="1:15">
      <c r="A627" s="72"/>
      <c r="B627" s="72"/>
      <c r="C627" s="72"/>
      <c r="D627" s="72"/>
      <c r="E627" s="72"/>
      <c r="F627" s="72"/>
      <c r="G627" s="72"/>
      <c r="H627" s="72"/>
      <c r="I627" s="72"/>
      <c r="J627" s="72"/>
      <c r="K627" s="72"/>
      <c r="L627" s="72"/>
      <c r="M627" s="72"/>
      <c r="N627" s="72"/>
      <c r="O627" s="72"/>
    </row>
    <row r="628" spans="1:15">
      <c r="A628" s="72"/>
      <c r="B628" s="72"/>
      <c r="C628" s="72"/>
      <c r="D628" s="72"/>
      <c r="E628" s="72"/>
      <c r="F628" s="72"/>
      <c r="G628" s="72"/>
      <c r="H628" s="72"/>
      <c r="I628" s="72"/>
      <c r="J628" s="72"/>
      <c r="K628" s="72"/>
      <c r="L628" s="72"/>
      <c r="M628" s="72"/>
      <c r="N628" s="72"/>
      <c r="O628" s="72"/>
    </row>
    <row r="629" spans="1:15">
      <c r="A629" s="72"/>
      <c r="B629" s="72"/>
      <c r="C629" s="72"/>
      <c r="D629" s="72"/>
      <c r="E629" s="72"/>
      <c r="F629" s="72"/>
      <c r="G629" s="72"/>
      <c r="H629" s="72"/>
      <c r="I629" s="72"/>
      <c r="J629" s="72"/>
      <c r="K629" s="72"/>
      <c r="L629" s="72"/>
      <c r="M629" s="72"/>
      <c r="N629" s="72"/>
      <c r="O629" s="72"/>
    </row>
    <row r="630" spans="1:15">
      <c r="A630" s="72"/>
      <c r="B630" s="72"/>
      <c r="C630" s="72"/>
      <c r="D630" s="72"/>
      <c r="E630" s="72"/>
      <c r="F630" s="72"/>
      <c r="G630" s="72"/>
      <c r="H630" s="72"/>
      <c r="I630" s="72"/>
      <c r="J630" s="72"/>
      <c r="K630" s="72"/>
      <c r="L630" s="72"/>
      <c r="M630" s="72"/>
      <c r="N630" s="72"/>
      <c r="O630" s="72"/>
    </row>
    <row r="631" spans="1:15">
      <c r="A631" s="72"/>
      <c r="B631" s="72"/>
      <c r="C631" s="72"/>
      <c r="D631" s="72"/>
      <c r="E631" s="72"/>
      <c r="F631" s="72"/>
      <c r="G631" s="72"/>
      <c r="H631" s="72"/>
      <c r="I631" s="72"/>
      <c r="J631" s="72"/>
      <c r="K631" s="72"/>
      <c r="L631" s="72"/>
      <c r="M631" s="72"/>
      <c r="N631" s="72"/>
      <c r="O631" s="72"/>
    </row>
    <row r="632" spans="1:15">
      <c r="A632" s="72"/>
      <c r="B632" s="72"/>
      <c r="C632" s="72"/>
      <c r="D632" s="72"/>
      <c r="E632" s="72"/>
      <c r="F632" s="72"/>
      <c r="G632" s="72"/>
      <c r="H632" s="72"/>
      <c r="I632" s="72"/>
      <c r="J632" s="72"/>
      <c r="K632" s="72"/>
      <c r="L632" s="72"/>
      <c r="M632" s="72"/>
      <c r="N632" s="72"/>
      <c r="O632" s="72"/>
    </row>
    <row r="633" spans="1:15">
      <c r="A633" s="72"/>
      <c r="B633" s="72"/>
      <c r="C633" s="72"/>
      <c r="D633" s="72"/>
      <c r="E633" s="72"/>
      <c r="F633" s="72"/>
      <c r="G633" s="72"/>
      <c r="H633" s="72"/>
      <c r="I633" s="72"/>
      <c r="J633" s="72"/>
      <c r="K633" s="72"/>
      <c r="L633" s="72"/>
      <c r="M633" s="72"/>
      <c r="N633" s="72"/>
      <c r="O633" s="72"/>
    </row>
    <row r="634" spans="1:15">
      <c r="A634" s="72"/>
      <c r="B634" s="72"/>
      <c r="C634" s="72"/>
      <c r="D634" s="72"/>
      <c r="E634" s="72"/>
      <c r="F634" s="72"/>
      <c r="G634" s="72"/>
      <c r="H634" s="72"/>
      <c r="I634" s="72"/>
      <c r="J634" s="72"/>
      <c r="K634" s="72"/>
      <c r="L634" s="72"/>
      <c r="M634" s="72"/>
      <c r="N634" s="72"/>
      <c r="O634" s="72"/>
    </row>
    <row r="635" spans="1:15">
      <c r="A635" s="72"/>
      <c r="B635" s="72"/>
      <c r="C635" s="72"/>
      <c r="D635" s="72"/>
      <c r="E635" s="72"/>
      <c r="F635" s="72"/>
      <c r="G635" s="72"/>
      <c r="H635" s="72"/>
      <c r="I635" s="72"/>
      <c r="J635" s="72"/>
      <c r="K635" s="72"/>
      <c r="L635" s="72"/>
      <c r="M635" s="72"/>
      <c r="N635" s="72"/>
      <c r="O635" s="72"/>
    </row>
    <row r="636" spans="1:15">
      <c r="A636" s="72"/>
      <c r="B636" s="72"/>
      <c r="C636" s="72"/>
      <c r="D636" s="72"/>
      <c r="E636" s="72"/>
      <c r="F636" s="72"/>
      <c r="G636" s="72"/>
      <c r="H636" s="72"/>
      <c r="I636" s="72"/>
      <c r="J636" s="72"/>
      <c r="K636" s="72"/>
      <c r="L636" s="72"/>
      <c r="M636" s="72"/>
      <c r="N636" s="72"/>
      <c r="O636" s="72"/>
    </row>
    <row r="637" spans="1:15">
      <c r="A637" s="72"/>
      <c r="B637" s="72"/>
      <c r="C637" s="72"/>
      <c r="D637" s="72"/>
      <c r="E637" s="72"/>
      <c r="F637" s="72"/>
      <c r="G637" s="72"/>
      <c r="H637" s="72"/>
      <c r="I637" s="72"/>
      <c r="J637" s="72"/>
      <c r="K637" s="72"/>
      <c r="L637" s="72"/>
      <c r="M637" s="72"/>
      <c r="N637" s="72"/>
      <c r="O637" s="72"/>
    </row>
    <row r="638" spans="1:15">
      <c r="A638" s="72"/>
      <c r="B638" s="72"/>
      <c r="C638" s="72"/>
      <c r="D638" s="72"/>
      <c r="E638" s="72"/>
      <c r="F638" s="72"/>
      <c r="G638" s="72"/>
      <c r="H638" s="72"/>
      <c r="I638" s="72"/>
      <c r="J638" s="72"/>
      <c r="K638" s="72"/>
      <c r="L638" s="72"/>
      <c r="M638" s="72"/>
      <c r="N638" s="72"/>
      <c r="O638" s="72"/>
    </row>
    <row r="639" spans="1:15">
      <c r="A639" s="72"/>
      <c r="B639" s="72"/>
      <c r="C639" s="72"/>
      <c r="D639" s="72"/>
      <c r="E639" s="72"/>
      <c r="F639" s="72"/>
      <c r="G639" s="72"/>
      <c r="H639" s="72"/>
      <c r="I639" s="72"/>
      <c r="J639" s="72"/>
      <c r="K639" s="72"/>
      <c r="L639" s="72"/>
      <c r="M639" s="72"/>
      <c r="N639" s="72"/>
      <c r="O639" s="72"/>
    </row>
    <row r="640" spans="1:15">
      <c r="A640" s="72"/>
      <c r="B640" s="72"/>
      <c r="C640" s="72"/>
      <c r="D640" s="72"/>
      <c r="E640" s="72"/>
      <c r="F640" s="72"/>
      <c r="G640" s="72"/>
      <c r="H640" s="72"/>
      <c r="I640" s="72"/>
      <c r="J640" s="72"/>
      <c r="K640" s="72"/>
      <c r="L640" s="72"/>
      <c r="M640" s="72"/>
      <c r="N640" s="72"/>
      <c r="O640" s="72"/>
    </row>
    <row r="641" spans="1:15">
      <c r="A641" s="72"/>
      <c r="B641" s="72"/>
      <c r="C641" s="72"/>
      <c r="D641" s="72"/>
      <c r="E641" s="72"/>
      <c r="F641" s="72"/>
      <c r="G641" s="72"/>
      <c r="H641" s="72"/>
      <c r="I641" s="72"/>
      <c r="J641" s="72"/>
      <c r="K641" s="72"/>
      <c r="L641" s="72"/>
      <c r="M641" s="72"/>
      <c r="N641" s="72"/>
      <c r="O641" s="72"/>
    </row>
    <row r="642" spans="1:15">
      <c r="A642" s="72"/>
      <c r="B642" s="72"/>
      <c r="C642" s="72"/>
      <c r="D642" s="72"/>
      <c r="E642" s="72"/>
      <c r="F642" s="72"/>
      <c r="G642" s="72"/>
      <c r="H642" s="72"/>
      <c r="I642" s="72"/>
      <c r="J642" s="72"/>
      <c r="K642" s="72"/>
      <c r="L642" s="72"/>
      <c r="M642" s="72"/>
      <c r="N642" s="72"/>
      <c r="O642" s="72"/>
    </row>
    <row r="643" spans="1:15">
      <c r="A643" s="72"/>
      <c r="B643" s="72"/>
      <c r="C643" s="72"/>
      <c r="D643" s="72"/>
      <c r="E643" s="72"/>
      <c r="F643" s="72"/>
      <c r="G643" s="72"/>
      <c r="H643" s="72"/>
      <c r="I643" s="72"/>
      <c r="J643" s="72"/>
      <c r="K643" s="72"/>
      <c r="L643" s="72"/>
      <c r="M643" s="72"/>
      <c r="N643" s="72"/>
      <c r="O643" s="72"/>
    </row>
    <row r="644" spans="1:15">
      <c r="A644" s="72"/>
      <c r="B644" s="72"/>
      <c r="C644" s="72"/>
      <c r="D644" s="72"/>
      <c r="E644" s="72"/>
      <c r="F644" s="72"/>
      <c r="G644" s="72"/>
      <c r="H644" s="72"/>
      <c r="I644" s="72"/>
      <c r="J644" s="72"/>
      <c r="K644" s="72"/>
      <c r="L644" s="72"/>
      <c r="M644" s="72"/>
      <c r="N644" s="72"/>
      <c r="O644" s="72"/>
    </row>
    <row r="645" spans="1:15">
      <c r="A645" s="72"/>
      <c r="B645" s="72"/>
      <c r="C645" s="72"/>
      <c r="D645" s="72"/>
      <c r="E645" s="72"/>
      <c r="F645" s="72"/>
      <c r="G645" s="72"/>
      <c r="H645" s="72"/>
      <c r="I645" s="72"/>
      <c r="J645" s="72"/>
      <c r="K645" s="72"/>
      <c r="L645" s="72"/>
      <c r="M645" s="72"/>
      <c r="N645" s="72"/>
      <c r="O645" s="72"/>
    </row>
    <row r="646" spans="1:15">
      <c r="A646" s="72"/>
      <c r="B646" s="72"/>
      <c r="C646" s="72"/>
      <c r="D646" s="72"/>
      <c r="E646" s="72"/>
      <c r="F646" s="72"/>
      <c r="G646" s="72"/>
      <c r="H646" s="72"/>
      <c r="I646" s="72"/>
      <c r="J646" s="72"/>
      <c r="K646" s="72"/>
      <c r="L646" s="72"/>
      <c r="M646" s="72"/>
      <c r="N646" s="72"/>
      <c r="O646" s="72"/>
    </row>
    <row r="647" spans="1:15">
      <c r="A647" s="72"/>
      <c r="B647" s="72"/>
      <c r="C647" s="72"/>
      <c r="D647" s="72"/>
      <c r="E647" s="72"/>
      <c r="F647" s="72"/>
      <c r="G647" s="72"/>
      <c r="H647" s="72"/>
      <c r="I647" s="72"/>
      <c r="J647" s="72"/>
      <c r="K647" s="72"/>
      <c r="L647" s="72"/>
      <c r="M647" s="72"/>
      <c r="N647" s="72"/>
      <c r="O647" s="72"/>
    </row>
    <row r="648" spans="1:15">
      <c r="A648" s="72"/>
      <c r="B648" s="72"/>
      <c r="C648" s="72"/>
      <c r="D648" s="72"/>
      <c r="E648" s="72"/>
      <c r="F648" s="72"/>
      <c r="G648" s="72"/>
      <c r="H648" s="72"/>
      <c r="I648" s="72"/>
      <c r="J648" s="72"/>
      <c r="K648" s="72"/>
      <c r="L648" s="72"/>
      <c r="M648" s="72"/>
      <c r="N648" s="72"/>
      <c r="O648" s="72"/>
    </row>
    <row r="649" spans="1:15">
      <c r="A649" s="72"/>
      <c r="B649" s="72"/>
      <c r="C649" s="72"/>
      <c r="D649" s="72"/>
      <c r="E649" s="72"/>
      <c r="F649" s="72"/>
      <c r="G649" s="72"/>
      <c r="H649" s="72"/>
      <c r="I649" s="72"/>
      <c r="J649" s="72"/>
      <c r="K649" s="72"/>
      <c r="L649" s="72"/>
      <c r="M649" s="72"/>
      <c r="N649" s="72"/>
      <c r="O649" s="72"/>
    </row>
    <row r="650" spans="1:15">
      <c r="A650" s="72"/>
      <c r="B650" s="72"/>
      <c r="C650" s="72"/>
      <c r="D650" s="72"/>
      <c r="E650" s="72"/>
      <c r="F650" s="72"/>
      <c r="G650" s="72"/>
      <c r="H650" s="72"/>
      <c r="I650" s="72"/>
      <c r="J650" s="72"/>
      <c r="K650" s="72"/>
      <c r="L650" s="72"/>
      <c r="M650" s="72"/>
      <c r="N650" s="72"/>
      <c r="O650" s="72"/>
    </row>
    <row r="651" spans="1:15">
      <c r="A651" s="72"/>
      <c r="B651" s="72"/>
      <c r="C651" s="72"/>
      <c r="D651" s="72"/>
      <c r="E651" s="72"/>
      <c r="F651" s="72"/>
      <c r="G651" s="72"/>
      <c r="H651" s="72"/>
      <c r="I651" s="72"/>
      <c r="J651" s="72"/>
      <c r="K651" s="72"/>
      <c r="L651" s="72"/>
      <c r="M651" s="72"/>
      <c r="N651" s="72"/>
      <c r="O651" s="72"/>
    </row>
    <row r="652" spans="1:15">
      <c r="A652" s="72"/>
      <c r="B652" s="72"/>
      <c r="C652" s="72"/>
      <c r="D652" s="72"/>
      <c r="E652" s="72"/>
      <c r="F652" s="72"/>
      <c r="G652" s="72"/>
      <c r="H652" s="72"/>
      <c r="I652" s="72"/>
      <c r="J652" s="72"/>
      <c r="K652" s="72"/>
      <c r="L652" s="72"/>
      <c r="M652" s="72"/>
      <c r="N652" s="72"/>
      <c r="O652" s="72"/>
    </row>
    <row r="653" spans="1:15">
      <c r="A653" s="72"/>
      <c r="B653" s="72"/>
      <c r="C653" s="72"/>
      <c r="D653" s="72"/>
      <c r="E653" s="72"/>
      <c r="F653" s="72"/>
      <c r="G653" s="72"/>
      <c r="H653" s="72"/>
      <c r="I653" s="72"/>
      <c r="J653" s="72"/>
      <c r="K653" s="72"/>
      <c r="L653" s="72"/>
      <c r="M653" s="72"/>
      <c r="N653" s="72"/>
      <c r="O653" s="72"/>
    </row>
    <row r="654" spans="1:15">
      <c r="A654" s="72"/>
      <c r="B654" s="72"/>
      <c r="C654" s="72"/>
      <c r="D654" s="72"/>
      <c r="E654" s="72"/>
      <c r="F654" s="72"/>
      <c r="G654" s="72"/>
      <c r="H654" s="72"/>
      <c r="I654" s="72"/>
      <c r="J654" s="72"/>
      <c r="K654" s="72"/>
      <c r="L654" s="72"/>
      <c r="M654" s="72"/>
      <c r="N654" s="72"/>
      <c r="O654" s="72"/>
    </row>
    <row r="655" spans="1:15">
      <c r="A655" s="72"/>
      <c r="B655" s="72"/>
      <c r="C655" s="72"/>
      <c r="D655" s="72"/>
      <c r="E655" s="72"/>
      <c r="F655" s="72"/>
      <c r="G655" s="72"/>
      <c r="H655" s="72"/>
      <c r="I655" s="72"/>
      <c r="J655" s="72"/>
      <c r="K655" s="72"/>
      <c r="L655" s="72"/>
      <c r="M655" s="72"/>
      <c r="N655" s="72"/>
      <c r="O655" s="72"/>
    </row>
    <row r="656" spans="1:15">
      <c r="A656" s="72"/>
      <c r="B656" s="72"/>
      <c r="C656" s="72"/>
      <c r="D656" s="72"/>
      <c r="E656" s="72"/>
      <c r="F656" s="72"/>
      <c r="G656" s="72"/>
      <c r="H656" s="72"/>
      <c r="I656" s="72"/>
      <c r="J656" s="72"/>
      <c r="K656" s="72"/>
      <c r="L656" s="72"/>
      <c r="M656" s="72"/>
      <c r="N656" s="72"/>
      <c r="O656" s="72"/>
    </row>
    <row r="657" spans="1:15">
      <c r="A657" s="72"/>
      <c r="B657" s="72"/>
      <c r="C657" s="72"/>
      <c r="D657" s="72"/>
      <c r="E657" s="72"/>
      <c r="F657" s="72"/>
      <c r="G657" s="72"/>
      <c r="H657" s="72"/>
      <c r="I657" s="72"/>
      <c r="J657" s="72"/>
      <c r="K657" s="72"/>
      <c r="L657" s="72"/>
      <c r="M657" s="72"/>
      <c r="N657" s="72"/>
      <c r="O657" s="72"/>
    </row>
    <row r="658" spans="1:15">
      <c r="A658" s="72"/>
      <c r="B658" s="72"/>
      <c r="C658" s="72"/>
      <c r="D658" s="72"/>
      <c r="E658" s="72"/>
      <c r="F658" s="72"/>
      <c r="G658" s="72"/>
      <c r="H658" s="72"/>
      <c r="I658" s="72"/>
      <c r="J658" s="72"/>
      <c r="K658" s="72"/>
      <c r="L658" s="72"/>
      <c r="M658" s="72"/>
      <c r="N658" s="72"/>
      <c r="O658" s="72"/>
    </row>
    <row r="659" spans="1:15">
      <c r="A659" s="72"/>
      <c r="B659" s="72"/>
      <c r="C659" s="72"/>
      <c r="D659" s="72"/>
      <c r="E659" s="72"/>
      <c r="F659" s="72"/>
      <c r="G659" s="72"/>
      <c r="H659" s="72"/>
      <c r="I659" s="72"/>
      <c r="J659" s="72"/>
      <c r="K659" s="72"/>
      <c r="L659" s="72"/>
      <c r="M659" s="72"/>
      <c r="N659" s="72"/>
      <c r="O659" s="72"/>
    </row>
    <row r="660" spans="1:15">
      <c r="A660" s="72"/>
      <c r="B660" s="72"/>
      <c r="C660" s="72"/>
      <c r="D660" s="72"/>
      <c r="E660" s="72"/>
      <c r="F660" s="72"/>
      <c r="G660" s="72"/>
      <c r="H660" s="72"/>
      <c r="I660" s="72"/>
      <c r="J660" s="72"/>
      <c r="K660" s="72"/>
      <c r="L660" s="72"/>
      <c r="M660" s="72"/>
      <c r="N660" s="72"/>
      <c r="O660" s="72"/>
    </row>
    <row r="661" spans="1:15">
      <c r="A661" s="72"/>
      <c r="B661" s="72"/>
      <c r="C661" s="72"/>
      <c r="D661" s="72"/>
      <c r="E661" s="72"/>
      <c r="F661" s="72"/>
      <c r="G661" s="72"/>
      <c r="H661" s="72"/>
      <c r="I661" s="72"/>
      <c r="J661" s="72"/>
      <c r="K661" s="72"/>
      <c r="L661" s="72"/>
      <c r="M661" s="72"/>
      <c r="N661" s="72"/>
      <c r="O661" s="72"/>
    </row>
    <row r="662" spans="1:15">
      <c r="A662" s="72"/>
      <c r="B662" s="72"/>
      <c r="C662" s="72"/>
      <c r="D662" s="72"/>
      <c r="E662" s="72"/>
      <c r="F662" s="72"/>
      <c r="G662" s="72"/>
      <c r="H662" s="72"/>
      <c r="I662" s="72"/>
      <c r="J662" s="72"/>
      <c r="K662" s="72"/>
      <c r="L662" s="72"/>
      <c r="M662" s="72"/>
      <c r="N662" s="72"/>
      <c r="O662" s="72"/>
    </row>
    <row r="663" spans="1:15">
      <c r="A663" s="72"/>
      <c r="B663" s="72"/>
      <c r="C663" s="72"/>
      <c r="D663" s="72"/>
      <c r="E663" s="72"/>
      <c r="F663" s="72"/>
      <c r="G663" s="72"/>
      <c r="H663" s="72"/>
      <c r="I663" s="72"/>
      <c r="J663" s="72"/>
      <c r="K663" s="72"/>
      <c r="L663" s="72"/>
      <c r="M663" s="72"/>
      <c r="N663" s="72"/>
      <c r="O663" s="72"/>
    </row>
    <row r="664" spans="1:15">
      <c r="A664" s="72"/>
      <c r="B664" s="72"/>
      <c r="C664" s="72"/>
      <c r="D664" s="72"/>
      <c r="E664" s="72"/>
      <c r="F664" s="72"/>
      <c r="G664" s="72"/>
      <c r="H664" s="72"/>
      <c r="I664" s="72"/>
      <c r="J664" s="72"/>
      <c r="K664" s="72"/>
      <c r="L664" s="72"/>
      <c r="M664" s="72"/>
      <c r="N664" s="72"/>
      <c r="O664" s="72"/>
    </row>
    <row r="665" spans="1:15">
      <c r="A665" s="72"/>
      <c r="B665" s="72"/>
      <c r="C665" s="72"/>
      <c r="D665" s="72"/>
      <c r="E665" s="72"/>
      <c r="F665" s="72"/>
      <c r="G665" s="72"/>
      <c r="H665" s="72"/>
      <c r="I665" s="72"/>
      <c r="J665" s="72"/>
      <c r="K665" s="72"/>
      <c r="L665" s="72"/>
      <c r="M665" s="72"/>
      <c r="N665" s="72"/>
      <c r="O665" s="72"/>
    </row>
    <row r="666" spans="1:15">
      <c r="A666" s="72"/>
      <c r="B666" s="72"/>
      <c r="C666" s="72"/>
      <c r="D666" s="72"/>
      <c r="E666" s="72"/>
      <c r="F666" s="72"/>
      <c r="G666" s="72"/>
      <c r="H666" s="72"/>
      <c r="I666" s="72"/>
      <c r="J666" s="72"/>
      <c r="K666" s="72"/>
      <c r="L666" s="72"/>
      <c r="M666" s="72"/>
      <c r="N666" s="72"/>
      <c r="O666" s="72"/>
    </row>
    <row r="667" spans="1:15">
      <c r="A667" s="72"/>
      <c r="B667" s="72"/>
      <c r="C667" s="72"/>
      <c r="D667" s="72"/>
      <c r="E667" s="72"/>
      <c r="F667" s="72"/>
      <c r="G667" s="72"/>
      <c r="H667" s="72"/>
      <c r="I667" s="72"/>
      <c r="J667" s="72"/>
      <c r="K667" s="72"/>
      <c r="L667" s="72"/>
      <c r="M667" s="72"/>
      <c r="N667" s="72"/>
      <c r="O667" s="72"/>
    </row>
    <row r="668" spans="1:15">
      <c r="A668" s="72"/>
      <c r="B668" s="72"/>
      <c r="C668" s="72"/>
      <c r="D668" s="72"/>
      <c r="E668" s="72"/>
      <c r="F668" s="72"/>
      <c r="G668" s="72"/>
      <c r="H668" s="72"/>
      <c r="I668" s="72"/>
      <c r="J668" s="72"/>
      <c r="K668" s="72"/>
      <c r="L668" s="72"/>
      <c r="M668" s="72"/>
      <c r="N668" s="72"/>
      <c r="O668" s="72"/>
    </row>
    <row r="669" spans="1:15">
      <c r="A669" s="72"/>
      <c r="B669" s="72"/>
      <c r="C669" s="72"/>
      <c r="D669" s="72"/>
      <c r="E669" s="72"/>
      <c r="F669" s="72"/>
      <c r="G669" s="72"/>
      <c r="H669" s="72"/>
      <c r="I669" s="72"/>
      <c r="J669" s="72"/>
      <c r="K669" s="72"/>
      <c r="L669" s="72"/>
      <c r="M669" s="72"/>
      <c r="N669" s="72"/>
      <c r="O669" s="72"/>
    </row>
    <row r="670" spans="1:15">
      <c r="A670" s="72"/>
      <c r="B670" s="72"/>
      <c r="C670" s="72"/>
      <c r="D670" s="72"/>
      <c r="E670" s="72"/>
      <c r="F670" s="72"/>
      <c r="G670" s="72"/>
      <c r="H670" s="72"/>
      <c r="I670" s="72"/>
      <c r="J670" s="72"/>
      <c r="K670" s="72"/>
      <c r="L670" s="72"/>
      <c r="M670" s="72"/>
      <c r="N670" s="72"/>
      <c r="O670" s="72"/>
    </row>
    <row r="671" spans="1:15">
      <c r="A671" s="72"/>
      <c r="B671" s="72"/>
      <c r="C671" s="72"/>
      <c r="D671" s="72"/>
      <c r="E671" s="72"/>
      <c r="F671" s="72"/>
      <c r="G671" s="72"/>
      <c r="H671" s="72"/>
      <c r="I671" s="72"/>
      <c r="J671" s="72"/>
      <c r="K671" s="72"/>
      <c r="L671" s="72"/>
      <c r="M671" s="72"/>
      <c r="N671" s="72"/>
      <c r="O671" s="72"/>
    </row>
    <row r="672" spans="1:15">
      <c r="A672" s="72"/>
      <c r="B672" s="72"/>
      <c r="C672" s="72"/>
      <c r="D672" s="72"/>
      <c r="E672" s="72"/>
      <c r="F672" s="72"/>
      <c r="G672" s="72"/>
      <c r="H672" s="72"/>
      <c r="I672" s="72"/>
      <c r="J672" s="72"/>
      <c r="K672" s="72"/>
      <c r="L672" s="72"/>
      <c r="M672" s="72"/>
      <c r="N672" s="72"/>
      <c r="O672" s="72"/>
    </row>
    <row r="673" spans="1:15">
      <c r="A673" s="72"/>
      <c r="B673" s="72"/>
      <c r="C673" s="72"/>
      <c r="D673" s="72"/>
      <c r="E673" s="72"/>
      <c r="F673" s="72"/>
      <c r="G673" s="72"/>
      <c r="H673" s="72"/>
      <c r="I673" s="72"/>
      <c r="J673" s="72"/>
      <c r="K673" s="72"/>
      <c r="L673" s="72"/>
      <c r="M673" s="72"/>
      <c r="N673" s="72"/>
      <c r="O673" s="72"/>
    </row>
    <row r="674" spans="1:15">
      <c r="A674" s="72"/>
      <c r="B674" s="72"/>
      <c r="C674" s="72"/>
      <c r="D674" s="72"/>
      <c r="E674" s="72"/>
      <c r="F674" s="72"/>
      <c r="G674" s="72"/>
      <c r="H674" s="72"/>
      <c r="I674" s="72"/>
      <c r="J674" s="72"/>
      <c r="K674" s="72"/>
      <c r="L674" s="72"/>
      <c r="M674" s="72"/>
      <c r="N674" s="72"/>
      <c r="O674" s="72"/>
    </row>
    <row r="675" spans="1:15">
      <c r="A675" s="72"/>
      <c r="B675" s="72"/>
      <c r="C675" s="72"/>
      <c r="D675" s="72"/>
      <c r="E675" s="72"/>
      <c r="F675" s="72"/>
      <c r="G675" s="72"/>
      <c r="H675" s="72"/>
      <c r="I675" s="72"/>
      <c r="J675" s="72"/>
      <c r="K675" s="72"/>
      <c r="L675" s="72"/>
      <c r="M675" s="72"/>
      <c r="N675" s="72"/>
      <c r="O675" s="72"/>
    </row>
    <row r="676" spans="1:15">
      <c r="A676" s="72"/>
      <c r="B676" s="72"/>
      <c r="C676" s="72"/>
      <c r="D676" s="72"/>
      <c r="E676" s="72"/>
      <c r="F676" s="72"/>
      <c r="G676" s="72"/>
      <c r="H676" s="72"/>
      <c r="I676" s="72"/>
      <c r="J676" s="72"/>
      <c r="K676" s="72"/>
      <c r="L676" s="72"/>
      <c r="M676" s="72"/>
      <c r="N676" s="72"/>
      <c r="O676" s="72"/>
    </row>
    <row r="677" spans="1:15">
      <c r="A677" s="72"/>
      <c r="B677" s="72"/>
      <c r="C677" s="72"/>
      <c r="D677" s="72"/>
      <c r="E677" s="72"/>
      <c r="F677" s="72"/>
      <c r="G677" s="72"/>
      <c r="H677" s="72"/>
      <c r="I677" s="72"/>
      <c r="J677" s="72"/>
      <c r="K677" s="72"/>
      <c r="L677" s="72"/>
      <c r="M677" s="72"/>
      <c r="N677" s="72"/>
      <c r="O677" s="72"/>
    </row>
    <row r="678" spans="1:15">
      <c r="A678" s="72"/>
      <c r="B678" s="72"/>
      <c r="C678" s="72"/>
      <c r="D678" s="72"/>
      <c r="E678" s="72"/>
      <c r="F678" s="72"/>
      <c r="G678" s="72"/>
      <c r="H678" s="72"/>
      <c r="I678" s="72"/>
      <c r="J678" s="72"/>
      <c r="K678" s="72"/>
      <c r="L678" s="72"/>
      <c r="M678" s="72"/>
      <c r="N678" s="72"/>
      <c r="O678" s="72"/>
    </row>
    <row r="679" spans="1:15">
      <c r="A679" s="72"/>
      <c r="B679" s="72"/>
      <c r="C679" s="72"/>
      <c r="D679" s="72"/>
      <c r="E679" s="72"/>
      <c r="F679" s="72"/>
      <c r="G679" s="72"/>
      <c r="H679" s="72"/>
      <c r="I679" s="72"/>
      <c r="J679" s="72"/>
      <c r="K679" s="72"/>
      <c r="L679" s="72"/>
      <c r="M679" s="72"/>
      <c r="N679" s="72"/>
      <c r="O679" s="72"/>
    </row>
    <row r="680" spans="1:15">
      <c r="A680" s="72"/>
      <c r="B680" s="72"/>
      <c r="C680" s="72"/>
      <c r="D680" s="72"/>
      <c r="E680" s="72"/>
      <c r="F680" s="72"/>
      <c r="G680" s="72"/>
      <c r="H680" s="72"/>
      <c r="I680" s="72"/>
      <c r="J680" s="72"/>
      <c r="K680" s="72"/>
      <c r="L680" s="72"/>
      <c r="M680" s="72"/>
      <c r="N680" s="72"/>
      <c r="O680" s="72"/>
    </row>
    <row r="681" spans="1:15">
      <c r="A681" s="72"/>
      <c r="B681" s="72"/>
      <c r="C681" s="72"/>
      <c r="D681" s="72"/>
      <c r="E681" s="72"/>
      <c r="F681" s="72"/>
      <c r="G681" s="72"/>
      <c r="H681" s="72"/>
      <c r="I681" s="72"/>
      <c r="J681" s="72"/>
      <c r="K681" s="72"/>
      <c r="L681" s="72"/>
      <c r="M681" s="72"/>
      <c r="N681" s="72"/>
      <c r="O681" s="72"/>
    </row>
    <row r="682" spans="1:15">
      <c r="A682" s="72"/>
      <c r="B682" s="72"/>
      <c r="C682" s="72"/>
      <c r="D682" s="72"/>
      <c r="E682" s="72"/>
      <c r="F682" s="72"/>
      <c r="G682" s="72"/>
      <c r="H682" s="72"/>
      <c r="I682" s="72"/>
      <c r="J682" s="72"/>
      <c r="K682" s="72"/>
      <c r="L682" s="72"/>
      <c r="M682" s="72"/>
      <c r="N682" s="72"/>
      <c r="O682" s="72"/>
    </row>
    <row r="683" spans="1:15">
      <c r="A683" s="72"/>
      <c r="B683" s="72"/>
      <c r="C683" s="72"/>
      <c r="D683" s="72"/>
      <c r="E683" s="72"/>
      <c r="F683" s="72"/>
      <c r="G683" s="72"/>
      <c r="H683" s="72"/>
      <c r="I683" s="72"/>
      <c r="J683" s="72"/>
      <c r="K683" s="72"/>
      <c r="L683" s="72"/>
      <c r="M683" s="72"/>
      <c r="N683" s="72"/>
      <c r="O683" s="72"/>
    </row>
    <row r="684" spans="1:15">
      <c r="A684" s="72"/>
      <c r="B684" s="72"/>
      <c r="C684" s="72"/>
      <c r="D684" s="72"/>
      <c r="E684" s="72"/>
      <c r="F684" s="72"/>
      <c r="G684" s="72"/>
      <c r="H684" s="72"/>
      <c r="I684" s="72"/>
      <c r="J684" s="72"/>
      <c r="K684" s="72"/>
      <c r="L684" s="72"/>
      <c r="M684" s="72"/>
      <c r="N684" s="72"/>
      <c r="O684" s="72"/>
    </row>
    <row r="685" spans="1:15">
      <c r="A685" s="72"/>
      <c r="B685" s="72"/>
      <c r="C685" s="72"/>
      <c r="D685" s="72"/>
      <c r="E685" s="72"/>
      <c r="F685" s="72"/>
      <c r="G685" s="72"/>
      <c r="H685" s="72"/>
      <c r="I685" s="72"/>
      <c r="J685" s="72"/>
      <c r="K685" s="72"/>
      <c r="L685" s="72"/>
      <c r="M685" s="72"/>
      <c r="N685" s="72"/>
      <c r="O685" s="72"/>
    </row>
    <row r="686" spans="1:15">
      <c r="A686" s="72"/>
      <c r="B686" s="72"/>
      <c r="C686" s="72"/>
      <c r="D686" s="72"/>
      <c r="E686" s="72"/>
      <c r="F686" s="72"/>
      <c r="G686" s="72"/>
      <c r="H686" s="72"/>
      <c r="I686" s="72"/>
      <c r="J686" s="72"/>
      <c r="K686" s="72"/>
      <c r="L686" s="72"/>
      <c r="M686" s="72"/>
      <c r="N686" s="72"/>
      <c r="O686" s="72"/>
    </row>
    <row r="687" spans="1:15">
      <c r="A687" s="72"/>
      <c r="B687" s="72"/>
      <c r="C687" s="72"/>
      <c r="D687" s="72"/>
      <c r="E687" s="72"/>
      <c r="F687" s="72"/>
      <c r="G687" s="72"/>
      <c r="H687" s="72"/>
      <c r="I687" s="72"/>
      <c r="J687" s="72"/>
      <c r="K687" s="72"/>
      <c r="L687" s="72"/>
      <c r="M687" s="72"/>
      <c r="N687" s="72"/>
      <c r="O687" s="72"/>
    </row>
    <row r="688" spans="1:15">
      <c r="A688" s="72"/>
      <c r="B688" s="72"/>
      <c r="C688" s="72"/>
      <c r="D688" s="72"/>
      <c r="E688" s="72"/>
      <c r="F688" s="72"/>
      <c r="G688" s="72"/>
      <c r="H688" s="72"/>
      <c r="I688" s="72"/>
      <c r="J688" s="72"/>
      <c r="K688" s="72"/>
      <c r="L688" s="72"/>
      <c r="M688" s="72"/>
      <c r="N688" s="72"/>
      <c r="O688" s="72"/>
    </row>
    <row r="689" spans="1:15">
      <c r="A689" s="72"/>
      <c r="B689" s="72"/>
      <c r="C689" s="72"/>
      <c r="D689" s="72"/>
      <c r="E689" s="72"/>
      <c r="F689" s="72"/>
      <c r="G689" s="72"/>
      <c r="H689" s="72"/>
      <c r="I689" s="72"/>
      <c r="J689" s="72"/>
      <c r="K689" s="72"/>
      <c r="L689" s="72"/>
      <c r="M689" s="72"/>
      <c r="N689" s="72"/>
      <c r="O689" s="72"/>
    </row>
    <row r="690" spans="1:15">
      <c r="A690" s="72"/>
      <c r="B690" s="72"/>
      <c r="C690" s="72"/>
      <c r="D690" s="72"/>
      <c r="E690" s="72"/>
      <c r="F690" s="72"/>
      <c r="G690" s="72"/>
      <c r="H690" s="72"/>
      <c r="I690" s="72"/>
      <c r="J690" s="72"/>
      <c r="K690" s="72"/>
      <c r="L690" s="72"/>
      <c r="M690" s="72"/>
      <c r="N690" s="72"/>
      <c r="O690" s="72"/>
    </row>
    <row r="691" spans="1:15">
      <c r="A691" s="72"/>
      <c r="B691" s="72"/>
      <c r="C691" s="72"/>
      <c r="D691" s="72"/>
      <c r="E691" s="72"/>
      <c r="F691" s="72"/>
      <c r="G691" s="72"/>
      <c r="H691" s="72"/>
      <c r="I691" s="72"/>
      <c r="J691" s="72"/>
      <c r="K691" s="72"/>
      <c r="L691" s="72"/>
      <c r="M691" s="72"/>
      <c r="N691" s="72"/>
      <c r="O691" s="72"/>
    </row>
    <row r="692" spans="1:15">
      <c r="A692" s="72"/>
      <c r="B692" s="72"/>
      <c r="C692" s="72"/>
      <c r="D692" s="72"/>
      <c r="E692" s="72"/>
      <c r="F692" s="72"/>
      <c r="G692" s="72"/>
      <c r="H692" s="72"/>
      <c r="I692" s="72"/>
      <c r="J692" s="72"/>
      <c r="K692" s="72"/>
      <c r="L692" s="72"/>
      <c r="M692" s="72"/>
      <c r="N692" s="72"/>
      <c r="O692" s="72"/>
    </row>
    <row r="693" spans="1:15">
      <c r="A693" s="72"/>
      <c r="B693" s="72"/>
      <c r="C693" s="72"/>
      <c r="D693" s="72"/>
      <c r="E693" s="72"/>
      <c r="F693" s="72"/>
      <c r="G693" s="72"/>
      <c r="H693" s="72"/>
      <c r="I693" s="72"/>
      <c r="J693" s="72"/>
      <c r="K693" s="72"/>
      <c r="L693" s="72"/>
      <c r="M693" s="72"/>
      <c r="N693" s="72"/>
      <c r="O693" s="72"/>
    </row>
    <row r="694" spans="1:15">
      <c r="A694" s="72"/>
      <c r="B694" s="72"/>
      <c r="C694" s="72"/>
      <c r="D694" s="72"/>
      <c r="E694" s="72"/>
      <c r="F694" s="72"/>
      <c r="G694" s="72"/>
      <c r="H694" s="72"/>
      <c r="I694" s="72"/>
      <c r="J694" s="72"/>
      <c r="K694" s="72"/>
      <c r="L694" s="72"/>
      <c r="M694" s="72"/>
      <c r="N694" s="72"/>
      <c r="O694" s="72"/>
    </row>
    <row r="695" spans="1:15">
      <c r="A695" s="72"/>
      <c r="B695" s="72"/>
      <c r="C695" s="72"/>
      <c r="D695" s="72"/>
      <c r="E695" s="72"/>
      <c r="F695" s="72"/>
      <c r="G695" s="72"/>
      <c r="H695" s="72"/>
      <c r="I695" s="72"/>
      <c r="J695" s="72"/>
      <c r="K695" s="72"/>
      <c r="L695" s="72"/>
      <c r="M695" s="72"/>
      <c r="N695" s="72"/>
      <c r="O695" s="72"/>
    </row>
    <row r="696" spans="1:15">
      <c r="A696" s="72"/>
      <c r="B696" s="72"/>
      <c r="C696" s="72"/>
      <c r="D696" s="72"/>
      <c r="E696" s="72"/>
      <c r="F696" s="72"/>
      <c r="G696" s="72"/>
      <c r="H696" s="72"/>
      <c r="I696" s="72"/>
      <c r="J696" s="72"/>
      <c r="K696" s="72"/>
      <c r="L696" s="72"/>
      <c r="M696" s="72"/>
      <c r="N696" s="72"/>
      <c r="O696" s="72"/>
    </row>
    <row r="697" spans="1:15">
      <c r="A697" s="72"/>
      <c r="B697" s="72"/>
      <c r="C697" s="72"/>
      <c r="D697" s="72"/>
      <c r="E697" s="72"/>
      <c r="F697" s="72"/>
      <c r="G697" s="72"/>
      <c r="H697" s="72"/>
      <c r="I697" s="72"/>
      <c r="J697" s="72"/>
      <c r="K697" s="72"/>
      <c r="L697" s="72"/>
      <c r="M697" s="72"/>
      <c r="N697" s="72"/>
      <c r="O697" s="72"/>
    </row>
    <row r="698" spans="1:15">
      <c r="A698" s="72"/>
      <c r="B698" s="72"/>
      <c r="C698" s="72"/>
      <c r="D698" s="72"/>
      <c r="E698" s="72"/>
      <c r="F698" s="72"/>
      <c r="G698" s="72"/>
      <c r="H698" s="72"/>
      <c r="I698" s="72"/>
      <c r="J698" s="72"/>
      <c r="K698" s="72"/>
      <c r="L698" s="72"/>
      <c r="M698" s="72"/>
      <c r="N698" s="72"/>
      <c r="O698" s="72"/>
    </row>
    <row r="699" spans="1:15">
      <c r="A699" s="72"/>
      <c r="B699" s="72"/>
      <c r="C699" s="72"/>
      <c r="D699" s="72"/>
      <c r="E699" s="72"/>
      <c r="F699" s="72"/>
      <c r="G699" s="72"/>
      <c r="H699" s="72"/>
      <c r="I699" s="72"/>
      <c r="J699" s="72"/>
      <c r="K699" s="72"/>
      <c r="L699" s="72"/>
      <c r="M699" s="72"/>
      <c r="N699" s="72"/>
      <c r="O699" s="72"/>
    </row>
    <row r="700" spans="1:15">
      <c r="A700" s="72"/>
      <c r="B700" s="72"/>
      <c r="C700" s="72"/>
      <c r="D700" s="72"/>
      <c r="E700" s="72"/>
      <c r="F700" s="72"/>
      <c r="G700" s="72"/>
      <c r="H700" s="72"/>
      <c r="I700" s="72"/>
      <c r="J700" s="72"/>
      <c r="K700" s="72"/>
      <c r="L700" s="72"/>
      <c r="M700" s="72"/>
      <c r="N700" s="72"/>
      <c r="O700" s="72"/>
    </row>
    <row r="701" spans="1:15">
      <c r="A701" s="72"/>
      <c r="B701" s="72"/>
      <c r="C701" s="72"/>
      <c r="D701" s="72"/>
      <c r="E701" s="72"/>
      <c r="F701" s="72"/>
      <c r="G701" s="72"/>
      <c r="H701" s="72"/>
      <c r="I701" s="72"/>
      <c r="J701" s="72"/>
      <c r="K701" s="72"/>
      <c r="L701" s="72"/>
      <c r="M701" s="72"/>
      <c r="N701" s="72"/>
      <c r="O701" s="72"/>
    </row>
    <row r="702" spans="1:15">
      <c r="A702" s="72"/>
      <c r="B702" s="72"/>
      <c r="C702" s="72"/>
      <c r="D702" s="72"/>
      <c r="E702" s="72"/>
      <c r="F702" s="72"/>
      <c r="G702" s="72"/>
      <c r="H702" s="72"/>
      <c r="I702" s="72"/>
      <c r="J702" s="72"/>
      <c r="K702" s="72"/>
      <c r="L702" s="72"/>
      <c r="M702" s="72"/>
      <c r="N702" s="72"/>
      <c r="O702" s="72"/>
    </row>
    <row r="703" spans="1:15">
      <c r="A703" s="72"/>
      <c r="B703" s="72"/>
      <c r="C703" s="72"/>
      <c r="D703" s="72"/>
      <c r="E703" s="72"/>
      <c r="F703" s="72"/>
      <c r="G703" s="72"/>
      <c r="H703" s="72"/>
      <c r="I703" s="72"/>
      <c r="J703" s="72"/>
      <c r="K703" s="72"/>
      <c r="L703" s="72"/>
      <c r="M703" s="72"/>
      <c r="N703" s="72"/>
      <c r="O703" s="72"/>
    </row>
    <row r="704" spans="1:15">
      <c r="A704" s="72"/>
      <c r="B704" s="72"/>
      <c r="C704" s="72"/>
      <c r="D704" s="72"/>
      <c r="E704" s="72"/>
      <c r="F704" s="72"/>
      <c r="G704" s="72"/>
      <c r="H704" s="72"/>
      <c r="I704" s="72"/>
      <c r="J704" s="72"/>
      <c r="K704" s="72"/>
      <c r="L704" s="72"/>
      <c r="M704" s="72"/>
      <c r="N704" s="72"/>
      <c r="O704" s="72"/>
    </row>
    <row r="705" spans="1:15">
      <c r="A705" s="72"/>
      <c r="B705" s="72"/>
      <c r="C705" s="72"/>
      <c r="D705" s="72"/>
      <c r="E705" s="72"/>
      <c r="F705" s="72"/>
      <c r="G705" s="72"/>
      <c r="H705" s="72"/>
      <c r="I705" s="72"/>
      <c r="J705" s="72"/>
      <c r="K705" s="72"/>
      <c r="L705" s="72"/>
      <c r="M705" s="72"/>
      <c r="N705" s="72"/>
      <c r="O705" s="72"/>
    </row>
    <row r="706" spans="1:15">
      <c r="A706" s="72"/>
      <c r="B706" s="72"/>
      <c r="C706" s="72"/>
      <c r="D706" s="72"/>
      <c r="E706" s="72"/>
      <c r="F706" s="72"/>
      <c r="G706" s="72"/>
      <c r="H706" s="72"/>
      <c r="I706" s="72"/>
      <c r="J706" s="72"/>
      <c r="K706" s="72"/>
      <c r="L706" s="72"/>
      <c r="M706" s="72"/>
      <c r="N706" s="72"/>
      <c r="O706" s="72"/>
    </row>
    <row r="707" spans="1:15">
      <c r="A707" s="72"/>
      <c r="B707" s="72"/>
      <c r="C707" s="72"/>
      <c r="D707" s="72"/>
      <c r="E707" s="72"/>
      <c r="F707" s="72"/>
      <c r="G707" s="72"/>
      <c r="H707" s="72"/>
      <c r="I707" s="72"/>
      <c r="J707" s="72"/>
      <c r="K707" s="72"/>
      <c r="L707" s="72"/>
      <c r="M707" s="72"/>
      <c r="N707" s="72"/>
      <c r="O707" s="72"/>
    </row>
    <row r="708" spans="1:15">
      <c r="A708" s="72"/>
      <c r="B708" s="72"/>
      <c r="C708" s="72"/>
      <c r="D708" s="72"/>
      <c r="E708" s="72"/>
      <c r="F708" s="72"/>
      <c r="G708" s="72"/>
      <c r="H708" s="72"/>
      <c r="I708" s="72"/>
      <c r="J708" s="72"/>
      <c r="K708" s="72"/>
      <c r="L708" s="72"/>
      <c r="M708" s="72"/>
      <c r="N708" s="72"/>
      <c r="O708" s="72"/>
    </row>
    <row r="709" spans="1:15">
      <c r="A709" s="72"/>
      <c r="B709" s="72"/>
      <c r="C709" s="72"/>
      <c r="D709" s="72"/>
      <c r="E709" s="72"/>
      <c r="F709" s="72"/>
      <c r="G709" s="72"/>
      <c r="H709" s="72"/>
      <c r="I709" s="72"/>
      <c r="J709" s="72"/>
      <c r="K709" s="72"/>
      <c r="L709" s="72"/>
      <c r="M709" s="72"/>
      <c r="N709" s="72"/>
      <c r="O709" s="72"/>
    </row>
    <row r="710" spans="1:15">
      <c r="A710" s="72"/>
      <c r="B710" s="72"/>
      <c r="C710" s="72"/>
      <c r="D710" s="72"/>
      <c r="E710" s="72"/>
      <c r="F710" s="72"/>
      <c r="G710" s="72"/>
      <c r="H710" s="72"/>
      <c r="I710" s="72"/>
      <c r="J710" s="72"/>
      <c r="K710" s="72"/>
      <c r="L710" s="72"/>
      <c r="M710" s="72"/>
      <c r="N710" s="72"/>
      <c r="O710" s="72"/>
    </row>
    <row r="711" spans="1:15">
      <c r="A711" s="72"/>
      <c r="B711" s="72"/>
      <c r="C711" s="72"/>
      <c r="D711" s="72"/>
      <c r="E711" s="72"/>
      <c r="F711" s="72"/>
      <c r="G711" s="72"/>
      <c r="H711" s="72"/>
      <c r="I711" s="72"/>
      <c r="J711" s="72"/>
      <c r="K711" s="72"/>
      <c r="L711" s="72"/>
      <c r="M711" s="72"/>
      <c r="N711" s="72"/>
      <c r="O711" s="72"/>
    </row>
    <row r="712" spans="1:15">
      <c r="A712" s="72"/>
      <c r="B712" s="72"/>
      <c r="C712" s="72"/>
      <c r="D712" s="72"/>
      <c r="E712" s="72"/>
      <c r="F712" s="72"/>
      <c r="G712" s="72"/>
      <c r="H712" s="72"/>
      <c r="I712" s="72"/>
      <c r="J712" s="72"/>
      <c r="K712" s="72"/>
      <c r="L712" s="72"/>
      <c r="M712" s="72"/>
      <c r="N712" s="72"/>
      <c r="O712" s="72"/>
    </row>
    <row r="713" spans="1:15">
      <c r="A713" s="72"/>
      <c r="B713" s="72"/>
      <c r="C713" s="72"/>
      <c r="D713" s="72"/>
      <c r="E713" s="72"/>
      <c r="F713" s="72"/>
      <c r="G713" s="72"/>
      <c r="H713" s="72"/>
      <c r="I713" s="72"/>
      <c r="J713" s="72"/>
      <c r="K713" s="72"/>
      <c r="L713" s="72"/>
      <c r="M713" s="72"/>
      <c r="N713" s="72"/>
      <c r="O713" s="72"/>
    </row>
    <row r="714" spans="1:15">
      <c r="A714" s="72"/>
      <c r="B714" s="72"/>
      <c r="C714" s="72"/>
      <c r="D714" s="72"/>
      <c r="E714" s="72"/>
      <c r="F714" s="72"/>
      <c r="G714" s="72"/>
      <c r="H714" s="72"/>
      <c r="I714" s="72"/>
      <c r="J714" s="72"/>
      <c r="K714" s="72"/>
      <c r="L714" s="72"/>
      <c r="M714" s="72"/>
      <c r="N714" s="72"/>
      <c r="O714" s="72"/>
    </row>
    <row r="715" spans="1:15">
      <c r="A715" s="72"/>
      <c r="B715" s="72"/>
      <c r="C715" s="72"/>
      <c r="D715" s="72"/>
      <c r="E715" s="72"/>
      <c r="F715" s="72"/>
      <c r="G715" s="72"/>
      <c r="H715" s="72"/>
      <c r="I715" s="72"/>
      <c r="J715" s="72"/>
      <c r="K715" s="72"/>
      <c r="L715" s="72"/>
      <c r="M715" s="72"/>
      <c r="N715" s="72"/>
      <c r="O715" s="72"/>
    </row>
    <row r="716" spans="1:15">
      <c r="A716" s="72"/>
      <c r="B716" s="72"/>
      <c r="C716" s="72"/>
      <c r="D716" s="72"/>
      <c r="E716" s="72"/>
      <c r="F716" s="72"/>
      <c r="G716" s="72"/>
      <c r="H716" s="72"/>
      <c r="I716" s="72"/>
      <c r="J716" s="72"/>
      <c r="K716" s="72"/>
      <c r="L716" s="72"/>
      <c r="M716" s="72"/>
      <c r="N716" s="72"/>
      <c r="O716" s="72"/>
    </row>
    <row r="717" spans="1:15">
      <c r="A717" s="72"/>
      <c r="B717" s="72"/>
      <c r="C717" s="72"/>
      <c r="D717" s="72"/>
      <c r="E717" s="72"/>
      <c r="F717" s="72"/>
      <c r="G717" s="72"/>
      <c r="H717" s="72"/>
      <c r="I717" s="72"/>
      <c r="J717" s="72"/>
      <c r="K717" s="72"/>
      <c r="L717" s="72"/>
      <c r="M717" s="72"/>
      <c r="N717" s="72"/>
      <c r="O717" s="72"/>
    </row>
    <row r="718" spans="1:15">
      <c r="A718" s="72"/>
      <c r="B718" s="72"/>
      <c r="C718" s="72"/>
      <c r="D718" s="72"/>
      <c r="E718" s="72"/>
      <c r="F718" s="72"/>
      <c r="G718" s="72"/>
      <c r="H718" s="72"/>
      <c r="I718" s="72"/>
      <c r="J718" s="72"/>
      <c r="K718" s="72"/>
      <c r="L718" s="72"/>
      <c r="M718" s="72"/>
      <c r="N718" s="72"/>
      <c r="O718" s="72"/>
    </row>
    <row r="719" spans="1:15">
      <c r="A719" s="72"/>
      <c r="B719" s="72"/>
      <c r="C719" s="72"/>
      <c r="D719" s="72"/>
      <c r="E719" s="72"/>
      <c r="F719" s="72"/>
      <c r="G719" s="72"/>
      <c r="H719" s="72"/>
      <c r="I719" s="72"/>
      <c r="J719" s="72"/>
      <c r="K719" s="72"/>
      <c r="L719" s="72"/>
      <c r="M719" s="72"/>
      <c r="N719" s="72"/>
      <c r="O719" s="72"/>
    </row>
    <row r="720" spans="1:15">
      <c r="A720" s="72"/>
      <c r="B720" s="72"/>
      <c r="C720" s="72"/>
      <c r="D720" s="72"/>
      <c r="E720" s="72"/>
      <c r="F720" s="72"/>
      <c r="G720" s="72"/>
      <c r="H720" s="72"/>
      <c r="I720" s="72"/>
      <c r="J720" s="72"/>
      <c r="K720" s="72"/>
      <c r="L720" s="72"/>
      <c r="M720" s="72"/>
      <c r="N720" s="72"/>
      <c r="O720" s="72"/>
    </row>
    <row r="721" spans="1:15">
      <c r="A721" s="72"/>
      <c r="B721" s="72"/>
      <c r="C721" s="72"/>
      <c r="D721" s="72"/>
      <c r="E721" s="72"/>
      <c r="F721" s="72"/>
      <c r="G721" s="72"/>
      <c r="H721" s="72"/>
      <c r="I721" s="72"/>
      <c r="J721" s="72"/>
      <c r="K721" s="72"/>
      <c r="L721" s="72"/>
      <c r="M721" s="72"/>
      <c r="N721" s="72"/>
      <c r="O721" s="72"/>
    </row>
    <row r="722" spans="1:15">
      <c r="A722" s="72"/>
      <c r="B722" s="72"/>
      <c r="C722" s="72"/>
      <c r="D722" s="72"/>
      <c r="E722" s="72"/>
      <c r="F722" s="72"/>
      <c r="G722" s="72"/>
      <c r="H722" s="72"/>
      <c r="I722" s="72"/>
      <c r="J722" s="72"/>
      <c r="K722" s="72"/>
      <c r="L722" s="72"/>
      <c r="M722" s="72"/>
      <c r="N722" s="72"/>
      <c r="O722" s="72"/>
    </row>
    <row r="723" spans="1:15">
      <c r="A723" s="72"/>
      <c r="B723" s="72"/>
      <c r="C723" s="72"/>
      <c r="D723" s="72"/>
      <c r="E723" s="72"/>
      <c r="F723" s="72"/>
      <c r="G723" s="72"/>
      <c r="H723" s="72"/>
      <c r="I723" s="72"/>
      <c r="J723" s="72"/>
      <c r="K723" s="72"/>
      <c r="L723" s="72"/>
      <c r="M723" s="72"/>
      <c r="N723" s="72"/>
      <c r="O723" s="72"/>
    </row>
    <row r="724" spans="1:15">
      <c r="A724" s="72"/>
      <c r="B724" s="72"/>
      <c r="C724" s="72"/>
      <c r="D724" s="72"/>
      <c r="E724" s="72"/>
      <c r="F724" s="72"/>
      <c r="G724" s="72"/>
      <c r="H724" s="72"/>
      <c r="I724" s="72"/>
      <c r="J724" s="72"/>
      <c r="K724" s="72"/>
      <c r="L724" s="72"/>
      <c r="M724" s="72"/>
      <c r="N724" s="72"/>
      <c r="O724" s="72"/>
    </row>
    <row r="725" spans="1:15">
      <c r="A725" s="72"/>
      <c r="B725" s="72"/>
      <c r="C725" s="72"/>
      <c r="D725" s="72"/>
      <c r="E725" s="72"/>
      <c r="F725" s="72"/>
      <c r="G725" s="72"/>
      <c r="H725" s="72"/>
      <c r="I725" s="72"/>
      <c r="J725" s="72"/>
      <c r="K725" s="72"/>
      <c r="L725" s="72"/>
      <c r="M725" s="72"/>
      <c r="N725" s="72"/>
      <c r="O725" s="72"/>
    </row>
    <row r="726" spans="1:15">
      <c r="A726" s="72"/>
      <c r="B726" s="72"/>
      <c r="C726" s="72"/>
      <c r="D726" s="72"/>
      <c r="E726" s="72"/>
      <c r="F726" s="72"/>
      <c r="G726" s="72"/>
      <c r="H726" s="72"/>
      <c r="I726" s="72"/>
      <c r="J726" s="72"/>
      <c r="K726" s="72"/>
      <c r="L726" s="72"/>
      <c r="M726" s="72"/>
      <c r="N726" s="72"/>
      <c r="O726" s="72"/>
    </row>
    <row r="727" spans="1:15">
      <c r="A727" s="72"/>
      <c r="B727" s="72"/>
      <c r="C727" s="72"/>
      <c r="D727" s="72"/>
      <c r="E727" s="72"/>
      <c r="F727" s="72"/>
      <c r="G727" s="72"/>
      <c r="H727" s="72"/>
      <c r="I727" s="72"/>
      <c r="J727" s="72"/>
      <c r="K727" s="72"/>
      <c r="L727" s="72"/>
      <c r="M727" s="72"/>
      <c r="N727" s="72"/>
      <c r="O727" s="72"/>
    </row>
    <row r="728" spans="1:15">
      <c r="A728" s="72"/>
      <c r="B728" s="72"/>
      <c r="C728" s="72"/>
      <c r="D728" s="72"/>
      <c r="E728" s="72"/>
      <c r="F728" s="72"/>
      <c r="G728" s="72"/>
      <c r="H728" s="72"/>
      <c r="I728" s="72"/>
      <c r="J728" s="72"/>
      <c r="K728" s="72"/>
      <c r="L728" s="72"/>
      <c r="M728" s="72"/>
      <c r="N728" s="72"/>
      <c r="O728" s="72"/>
    </row>
    <row r="729" spans="1:15">
      <c r="A729" s="72"/>
      <c r="B729" s="72"/>
      <c r="C729" s="72"/>
      <c r="D729" s="72"/>
      <c r="E729" s="72"/>
      <c r="F729" s="72"/>
      <c r="G729" s="72"/>
      <c r="H729" s="72"/>
      <c r="I729" s="72"/>
      <c r="J729" s="72"/>
      <c r="K729" s="72"/>
      <c r="L729" s="72"/>
      <c r="M729" s="72"/>
      <c r="N729" s="72"/>
      <c r="O729" s="72"/>
    </row>
    <row r="730" spans="1:15">
      <c r="A730" s="72"/>
      <c r="B730" s="72"/>
      <c r="C730" s="72"/>
      <c r="D730" s="72"/>
      <c r="E730" s="72"/>
      <c r="F730" s="72"/>
      <c r="G730" s="72"/>
      <c r="H730" s="72"/>
      <c r="I730" s="72"/>
      <c r="J730" s="72"/>
      <c r="K730" s="72"/>
      <c r="L730" s="72"/>
      <c r="M730" s="72"/>
      <c r="N730" s="72"/>
      <c r="O730" s="72"/>
    </row>
    <row r="731" spans="1:15">
      <c r="A731" s="72"/>
      <c r="B731" s="72"/>
      <c r="C731" s="72"/>
      <c r="D731" s="72"/>
      <c r="E731" s="72"/>
      <c r="F731" s="72"/>
      <c r="G731" s="72"/>
      <c r="H731" s="72"/>
      <c r="I731" s="72"/>
      <c r="J731" s="72"/>
      <c r="K731" s="72"/>
      <c r="L731" s="72"/>
      <c r="M731" s="72"/>
      <c r="N731" s="72"/>
      <c r="O731" s="72"/>
    </row>
    <row r="732" spans="1:15">
      <c r="A732" s="72"/>
      <c r="B732" s="72"/>
      <c r="C732" s="72"/>
      <c r="D732" s="72"/>
      <c r="E732" s="72"/>
      <c r="F732" s="72"/>
      <c r="G732" s="72"/>
      <c r="H732" s="72"/>
      <c r="I732" s="72"/>
      <c r="J732" s="72"/>
      <c r="K732" s="72"/>
      <c r="L732" s="72"/>
      <c r="M732" s="72"/>
      <c r="N732" s="72"/>
      <c r="O732" s="72"/>
    </row>
    <row r="733" spans="1:15">
      <c r="A733" s="72"/>
      <c r="B733" s="72"/>
      <c r="C733" s="72"/>
      <c r="D733" s="72"/>
      <c r="E733" s="72"/>
      <c r="F733" s="72"/>
      <c r="G733" s="72"/>
      <c r="H733" s="72"/>
      <c r="I733" s="72"/>
      <c r="J733" s="72"/>
      <c r="K733" s="72"/>
      <c r="L733" s="72"/>
      <c r="M733" s="72"/>
      <c r="N733" s="72"/>
      <c r="O733" s="72"/>
    </row>
    <row r="734" spans="1:15">
      <c r="A734" s="72"/>
      <c r="B734" s="72"/>
      <c r="C734" s="72"/>
      <c r="D734" s="72"/>
      <c r="E734" s="72"/>
      <c r="F734" s="72"/>
      <c r="G734" s="72"/>
      <c r="H734" s="72"/>
      <c r="I734" s="72"/>
      <c r="J734" s="72"/>
      <c r="K734" s="72"/>
      <c r="L734" s="72"/>
      <c r="M734" s="72"/>
      <c r="N734" s="72"/>
      <c r="O734" s="72"/>
    </row>
    <row r="735" spans="1:15">
      <c r="A735" s="72"/>
      <c r="B735" s="72"/>
      <c r="C735" s="72"/>
      <c r="D735" s="72"/>
      <c r="E735" s="72"/>
      <c r="F735" s="72"/>
      <c r="G735" s="72"/>
      <c r="H735" s="72"/>
      <c r="I735" s="72"/>
      <c r="J735" s="72"/>
      <c r="K735" s="72"/>
      <c r="L735" s="72"/>
      <c r="M735" s="72"/>
      <c r="N735" s="72"/>
      <c r="O735" s="72"/>
    </row>
    <row r="736" spans="1:15">
      <c r="A736" s="72"/>
      <c r="B736" s="72"/>
      <c r="C736" s="72"/>
      <c r="D736" s="72"/>
      <c r="E736" s="72"/>
      <c r="F736" s="72"/>
      <c r="G736" s="72"/>
      <c r="H736" s="72"/>
      <c r="I736" s="72"/>
      <c r="J736" s="72"/>
      <c r="K736" s="72"/>
      <c r="L736" s="72"/>
      <c r="M736" s="72"/>
      <c r="N736" s="72"/>
      <c r="O736" s="72"/>
    </row>
    <row r="737" spans="1:15">
      <c r="A737" s="72"/>
      <c r="B737" s="72"/>
      <c r="C737" s="72"/>
      <c r="D737" s="72"/>
      <c r="E737" s="72"/>
      <c r="F737" s="72"/>
      <c r="G737" s="72"/>
      <c r="H737" s="72"/>
      <c r="I737" s="72"/>
      <c r="J737" s="72"/>
      <c r="K737" s="72"/>
      <c r="L737" s="72"/>
      <c r="M737" s="72"/>
      <c r="N737" s="72"/>
      <c r="O737" s="72"/>
    </row>
    <row r="738" spans="1:15">
      <c r="A738" s="72"/>
      <c r="B738" s="72"/>
      <c r="C738" s="72"/>
      <c r="D738" s="72"/>
      <c r="E738" s="72"/>
      <c r="F738" s="72"/>
      <c r="G738" s="72"/>
      <c r="H738" s="72"/>
      <c r="I738" s="72"/>
      <c r="J738" s="72"/>
      <c r="K738" s="72"/>
      <c r="L738" s="72"/>
      <c r="M738" s="72"/>
      <c r="N738" s="72"/>
      <c r="O738" s="72"/>
    </row>
    <row r="739" spans="1:15">
      <c r="A739" s="72"/>
      <c r="B739" s="72"/>
      <c r="C739" s="72"/>
      <c r="D739" s="72"/>
      <c r="E739" s="72"/>
      <c r="F739" s="72"/>
      <c r="G739" s="72"/>
      <c r="H739" s="72"/>
      <c r="I739" s="72"/>
      <c r="J739" s="72"/>
      <c r="K739" s="72"/>
      <c r="L739" s="72"/>
      <c r="M739" s="72"/>
      <c r="N739" s="72"/>
      <c r="O739" s="72"/>
    </row>
    <row r="740" spans="1:15">
      <c r="A740" s="72"/>
      <c r="B740" s="72"/>
      <c r="C740" s="72"/>
      <c r="D740" s="72"/>
      <c r="E740" s="72"/>
      <c r="F740" s="72"/>
      <c r="G740" s="72"/>
      <c r="H740" s="72"/>
      <c r="I740" s="72"/>
      <c r="J740" s="72"/>
      <c r="K740" s="72"/>
      <c r="L740" s="72"/>
      <c r="M740" s="72"/>
      <c r="N740" s="72"/>
      <c r="O740" s="72"/>
    </row>
    <row r="741" spans="1:15">
      <c r="A741" s="72"/>
      <c r="B741" s="72"/>
      <c r="C741" s="72"/>
      <c r="D741" s="72"/>
      <c r="E741" s="72"/>
      <c r="F741" s="72"/>
      <c r="G741" s="72"/>
      <c r="H741" s="72"/>
      <c r="I741" s="72"/>
      <c r="J741" s="72"/>
      <c r="K741" s="72"/>
      <c r="L741" s="72"/>
      <c r="M741" s="72"/>
      <c r="N741" s="72"/>
      <c r="O741" s="72"/>
    </row>
    <row r="742" spans="1:15">
      <c r="A742" s="72"/>
      <c r="B742" s="72"/>
      <c r="C742" s="72"/>
      <c r="D742" s="72"/>
      <c r="E742" s="72"/>
      <c r="F742" s="72"/>
      <c r="G742" s="72"/>
      <c r="H742" s="72"/>
      <c r="I742" s="72"/>
      <c r="J742" s="72"/>
      <c r="K742" s="72"/>
      <c r="L742" s="72"/>
      <c r="M742" s="72"/>
      <c r="N742" s="72"/>
      <c r="O742" s="72"/>
    </row>
    <row r="743" spans="1:15">
      <c r="A743" s="72"/>
      <c r="B743" s="72"/>
      <c r="C743" s="72"/>
      <c r="D743" s="72"/>
      <c r="E743" s="72"/>
      <c r="F743" s="72"/>
      <c r="G743" s="72"/>
      <c r="H743" s="72"/>
      <c r="I743" s="72"/>
      <c r="J743" s="72"/>
      <c r="K743" s="72"/>
      <c r="L743" s="72"/>
      <c r="M743" s="72"/>
      <c r="N743" s="72"/>
      <c r="O743" s="72"/>
    </row>
    <row r="744" spans="1:15">
      <c r="A744" s="72"/>
      <c r="B744" s="72"/>
      <c r="C744" s="72"/>
      <c r="D744" s="72"/>
      <c r="E744" s="72"/>
      <c r="F744" s="72"/>
      <c r="G744" s="72"/>
      <c r="H744" s="72"/>
      <c r="I744" s="72"/>
      <c r="J744" s="72"/>
      <c r="K744" s="72"/>
      <c r="L744" s="72"/>
      <c r="M744" s="72"/>
      <c r="N744" s="72"/>
      <c r="O744" s="72"/>
    </row>
    <row r="745" spans="1:15">
      <c r="A745" s="72"/>
      <c r="B745" s="72"/>
      <c r="C745" s="72"/>
      <c r="D745" s="72"/>
      <c r="E745" s="72"/>
      <c r="F745" s="72"/>
      <c r="G745" s="72"/>
      <c r="H745" s="72"/>
      <c r="I745" s="72"/>
      <c r="J745" s="72"/>
      <c r="K745" s="72"/>
      <c r="L745" s="72"/>
      <c r="M745" s="72"/>
      <c r="N745" s="72"/>
      <c r="O745" s="72"/>
    </row>
    <row r="746" spans="1:15">
      <c r="A746" s="72"/>
      <c r="B746" s="72"/>
      <c r="C746" s="72"/>
      <c r="D746" s="72"/>
      <c r="E746" s="72"/>
      <c r="F746" s="72"/>
      <c r="G746" s="72"/>
      <c r="H746" s="72"/>
      <c r="I746" s="72"/>
      <c r="J746" s="72"/>
      <c r="K746" s="72"/>
      <c r="L746" s="72"/>
      <c r="M746" s="72"/>
      <c r="N746" s="72"/>
      <c r="O746" s="72"/>
    </row>
    <row r="747" spans="1:15">
      <c r="A747" s="72"/>
      <c r="B747" s="72"/>
      <c r="C747" s="72"/>
      <c r="D747" s="72"/>
      <c r="E747" s="72"/>
      <c r="F747" s="72"/>
      <c r="G747" s="72"/>
      <c r="H747" s="72"/>
      <c r="I747" s="72"/>
      <c r="J747" s="72"/>
      <c r="K747" s="72"/>
      <c r="L747" s="72"/>
      <c r="M747" s="72"/>
      <c r="N747" s="72"/>
      <c r="O747" s="72"/>
    </row>
    <row r="748" spans="1:15">
      <c r="A748" s="72"/>
      <c r="B748" s="72"/>
      <c r="C748" s="72"/>
      <c r="D748" s="72"/>
      <c r="E748" s="72"/>
      <c r="F748" s="72"/>
      <c r="G748" s="72"/>
      <c r="H748" s="72"/>
      <c r="I748" s="72"/>
      <c r="J748" s="72"/>
      <c r="K748" s="72"/>
      <c r="L748" s="72"/>
      <c r="M748" s="72"/>
      <c r="N748" s="72"/>
      <c r="O748" s="72"/>
    </row>
    <row r="749" spans="1:15">
      <c r="A749" s="72"/>
      <c r="B749" s="72"/>
      <c r="C749" s="72"/>
      <c r="D749" s="72"/>
      <c r="E749" s="72"/>
      <c r="F749" s="72"/>
      <c r="G749" s="72"/>
      <c r="H749" s="72"/>
      <c r="I749" s="72"/>
      <c r="J749" s="72"/>
      <c r="K749" s="72"/>
      <c r="L749" s="72"/>
      <c r="M749" s="72"/>
      <c r="N749" s="72"/>
      <c r="O749" s="72"/>
    </row>
    <row r="750" spans="1:15">
      <c r="A750" s="72"/>
      <c r="B750" s="72"/>
      <c r="C750" s="72"/>
      <c r="D750" s="72"/>
      <c r="E750" s="72"/>
      <c r="F750" s="72"/>
      <c r="G750" s="72"/>
      <c r="H750" s="72"/>
      <c r="I750" s="72"/>
      <c r="J750" s="72"/>
      <c r="K750" s="72"/>
      <c r="L750" s="72"/>
      <c r="M750" s="72"/>
      <c r="N750" s="72"/>
      <c r="O750" s="72"/>
    </row>
    <row r="751" spans="1:15">
      <c r="A751" s="72"/>
      <c r="B751" s="72"/>
      <c r="C751" s="72"/>
      <c r="D751" s="72"/>
      <c r="E751" s="72"/>
      <c r="F751" s="72"/>
      <c r="G751" s="72"/>
      <c r="H751" s="72"/>
      <c r="I751" s="72"/>
      <c r="J751" s="72"/>
      <c r="K751" s="72"/>
      <c r="L751" s="72"/>
      <c r="M751" s="72"/>
      <c r="N751" s="72"/>
      <c r="O751" s="72"/>
    </row>
    <row r="752" spans="1:15">
      <c r="A752" s="72"/>
      <c r="B752" s="72"/>
      <c r="C752" s="72"/>
      <c r="D752" s="72"/>
      <c r="E752" s="72"/>
      <c r="F752" s="72"/>
      <c r="G752" s="72"/>
      <c r="H752" s="72"/>
      <c r="I752" s="72"/>
      <c r="J752" s="72"/>
      <c r="K752" s="72"/>
      <c r="L752" s="72"/>
      <c r="M752" s="72"/>
      <c r="N752" s="72"/>
      <c r="O752" s="72"/>
    </row>
    <row r="753" spans="1:15">
      <c r="A753" s="72"/>
      <c r="B753" s="72"/>
      <c r="C753" s="72"/>
      <c r="D753" s="72"/>
      <c r="E753" s="72"/>
      <c r="F753" s="72"/>
      <c r="G753" s="72"/>
      <c r="H753" s="72"/>
      <c r="I753" s="72"/>
      <c r="J753" s="72"/>
      <c r="K753" s="72"/>
      <c r="L753" s="72"/>
      <c r="M753" s="72"/>
      <c r="N753" s="72"/>
      <c r="O753" s="72"/>
    </row>
    <row r="754" spans="1:15">
      <c r="A754" s="72"/>
      <c r="B754" s="72"/>
      <c r="C754" s="72"/>
      <c r="D754" s="72"/>
      <c r="E754" s="72"/>
      <c r="F754" s="72"/>
      <c r="G754" s="72"/>
      <c r="H754" s="72"/>
      <c r="I754" s="72"/>
      <c r="J754" s="72"/>
      <c r="K754" s="72"/>
      <c r="L754" s="72"/>
      <c r="M754" s="72"/>
      <c r="N754" s="72"/>
      <c r="O754" s="72"/>
    </row>
    <row r="755" spans="1:15">
      <c r="A755" s="72"/>
      <c r="B755" s="72"/>
      <c r="C755" s="72"/>
      <c r="D755" s="72"/>
      <c r="E755" s="72"/>
      <c r="F755" s="72"/>
      <c r="G755" s="72"/>
      <c r="H755" s="72"/>
      <c r="I755" s="72"/>
      <c r="J755" s="72"/>
      <c r="K755" s="72"/>
      <c r="L755" s="72"/>
      <c r="M755" s="72"/>
      <c r="N755" s="72"/>
      <c r="O755" s="72"/>
    </row>
    <row r="756" spans="1:15">
      <c r="A756" s="72"/>
      <c r="B756" s="72"/>
      <c r="C756" s="72"/>
      <c r="D756" s="72"/>
      <c r="E756" s="72"/>
      <c r="F756" s="72"/>
      <c r="G756" s="72"/>
      <c r="H756" s="72"/>
      <c r="I756" s="72"/>
      <c r="J756" s="72"/>
      <c r="K756" s="72"/>
      <c r="L756" s="72"/>
      <c r="M756" s="72"/>
      <c r="N756" s="72"/>
      <c r="O756" s="72"/>
    </row>
    <row r="757" spans="1:15">
      <c r="A757" s="72"/>
      <c r="B757" s="72"/>
      <c r="C757" s="72"/>
      <c r="D757" s="72"/>
      <c r="E757" s="72"/>
      <c r="F757" s="72"/>
      <c r="G757" s="72"/>
      <c r="H757" s="72"/>
      <c r="I757" s="72"/>
      <c r="J757" s="72"/>
      <c r="K757" s="72"/>
      <c r="L757" s="72"/>
      <c r="M757" s="72"/>
      <c r="N757" s="72"/>
      <c r="O757" s="72"/>
    </row>
    <row r="758" spans="1:15">
      <c r="A758" s="72"/>
      <c r="B758" s="72"/>
      <c r="C758" s="72"/>
      <c r="D758" s="72"/>
      <c r="E758" s="72"/>
      <c r="F758" s="72"/>
      <c r="G758" s="72"/>
      <c r="H758" s="72"/>
      <c r="I758" s="72"/>
      <c r="J758" s="72"/>
      <c r="K758" s="72"/>
      <c r="L758" s="72"/>
      <c r="M758" s="72"/>
      <c r="N758" s="72"/>
      <c r="O758" s="72"/>
    </row>
    <row r="759" spans="1:15">
      <c r="A759" s="72"/>
      <c r="B759" s="72"/>
      <c r="C759" s="72"/>
      <c r="D759" s="72"/>
      <c r="E759" s="72"/>
      <c r="F759" s="72"/>
      <c r="G759" s="72"/>
      <c r="H759" s="72"/>
      <c r="I759" s="72"/>
      <c r="J759" s="72"/>
      <c r="K759" s="72"/>
      <c r="L759" s="72"/>
      <c r="M759" s="72"/>
      <c r="N759" s="72"/>
      <c r="O759" s="72"/>
    </row>
    <row r="760" spans="1:15">
      <c r="A760" s="72"/>
      <c r="B760" s="72"/>
      <c r="C760" s="72"/>
      <c r="D760" s="72"/>
      <c r="E760" s="72"/>
      <c r="F760" s="72"/>
      <c r="G760" s="72"/>
      <c r="H760" s="72"/>
      <c r="I760" s="72"/>
      <c r="J760" s="72"/>
      <c r="K760" s="72"/>
      <c r="L760" s="72"/>
      <c r="M760" s="72"/>
      <c r="N760" s="72"/>
      <c r="O760" s="72"/>
    </row>
    <row r="761" spans="1:15">
      <c r="A761" s="72"/>
      <c r="B761" s="72"/>
      <c r="C761" s="72"/>
      <c r="D761" s="72"/>
      <c r="E761" s="72"/>
      <c r="F761" s="72"/>
      <c r="G761" s="72"/>
      <c r="H761" s="72"/>
      <c r="I761" s="72"/>
      <c r="J761" s="72"/>
      <c r="K761" s="72"/>
      <c r="L761" s="72"/>
      <c r="M761" s="72"/>
      <c r="N761" s="72"/>
      <c r="O761" s="72"/>
    </row>
    <row r="762" spans="1:15">
      <c r="A762" s="72"/>
      <c r="B762" s="72"/>
      <c r="C762" s="72"/>
      <c r="D762" s="72"/>
      <c r="E762" s="72"/>
      <c r="F762" s="72"/>
      <c r="G762" s="72"/>
      <c r="H762" s="72"/>
      <c r="I762" s="72"/>
      <c r="J762" s="72"/>
      <c r="K762" s="72"/>
      <c r="L762" s="72"/>
      <c r="M762" s="72"/>
      <c r="N762" s="72"/>
      <c r="O762" s="72"/>
    </row>
    <row r="763" spans="1:15">
      <c r="A763" s="72"/>
      <c r="B763" s="72"/>
      <c r="C763" s="72"/>
      <c r="D763" s="72"/>
      <c r="E763" s="72"/>
      <c r="F763" s="72"/>
      <c r="G763" s="72"/>
      <c r="H763" s="72"/>
      <c r="I763" s="72"/>
      <c r="J763" s="72"/>
      <c r="K763" s="72"/>
      <c r="L763" s="72"/>
      <c r="M763" s="72"/>
      <c r="N763" s="72"/>
      <c r="O763" s="72"/>
    </row>
    <row r="764" spans="1:15">
      <c r="A764" s="72"/>
      <c r="B764" s="72"/>
      <c r="C764" s="72"/>
      <c r="D764" s="72"/>
      <c r="E764" s="72"/>
      <c r="F764" s="72"/>
      <c r="G764" s="72"/>
      <c r="H764" s="72"/>
      <c r="I764" s="72"/>
      <c r="J764" s="72"/>
      <c r="K764" s="72"/>
      <c r="L764" s="72"/>
      <c r="M764" s="72"/>
      <c r="N764" s="72"/>
      <c r="O764" s="72"/>
    </row>
    <row r="765" spans="1:15">
      <c r="A765" s="72"/>
      <c r="B765" s="72"/>
      <c r="C765" s="72"/>
      <c r="D765" s="72"/>
      <c r="E765" s="72"/>
      <c r="F765" s="72"/>
      <c r="G765" s="72"/>
      <c r="H765" s="72"/>
      <c r="I765" s="72"/>
      <c r="J765" s="72"/>
      <c r="K765" s="72"/>
      <c r="L765" s="72"/>
      <c r="M765" s="72"/>
      <c r="N765" s="72"/>
      <c r="O765" s="72"/>
    </row>
    <row r="766" spans="1:15">
      <c r="A766" s="72"/>
      <c r="B766" s="72"/>
      <c r="C766" s="72"/>
      <c r="D766" s="72"/>
      <c r="E766" s="72"/>
      <c r="F766" s="72"/>
      <c r="G766" s="72"/>
      <c r="H766" s="72"/>
      <c r="I766" s="72"/>
      <c r="J766" s="72"/>
      <c r="K766" s="72"/>
      <c r="L766" s="72"/>
      <c r="M766" s="72"/>
      <c r="N766" s="72"/>
      <c r="O766" s="72"/>
    </row>
    <row r="767" spans="1:15">
      <c r="A767" s="72"/>
      <c r="B767" s="72"/>
      <c r="C767" s="72"/>
      <c r="D767" s="72"/>
      <c r="E767" s="72"/>
      <c r="F767" s="72"/>
      <c r="G767" s="72"/>
      <c r="H767" s="72"/>
      <c r="I767" s="72"/>
      <c r="J767" s="72"/>
      <c r="K767" s="72"/>
      <c r="L767" s="72"/>
      <c r="M767" s="72"/>
      <c r="N767" s="72"/>
      <c r="O767" s="72"/>
    </row>
    <row r="768" spans="1:15">
      <c r="A768" s="72"/>
      <c r="B768" s="72"/>
      <c r="C768" s="72"/>
      <c r="D768" s="72"/>
      <c r="E768" s="72"/>
      <c r="F768" s="72"/>
      <c r="G768" s="72"/>
      <c r="H768" s="72"/>
      <c r="I768" s="72"/>
      <c r="J768" s="72"/>
      <c r="K768" s="72"/>
      <c r="L768" s="72"/>
      <c r="M768" s="72"/>
      <c r="N768" s="72"/>
      <c r="O768" s="72"/>
    </row>
    <row r="769" spans="1:15">
      <c r="A769" s="72"/>
      <c r="B769" s="72"/>
      <c r="C769" s="72"/>
      <c r="D769" s="72"/>
      <c r="E769" s="72"/>
      <c r="F769" s="72"/>
      <c r="G769" s="72"/>
      <c r="H769" s="72"/>
      <c r="I769" s="72"/>
      <c r="J769" s="72"/>
      <c r="K769" s="72"/>
      <c r="L769" s="72"/>
      <c r="M769" s="72"/>
      <c r="N769" s="72"/>
      <c r="O769" s="72"/>
    </row>
    <row r="770" spans="1:15">
      <c r="A770" s="72"/>
      <c r="B770" s="72"/>
      <c r="C770" s="72"/>
      <c r="D770" s="72"/>
      <c r="E770" s="72"/>
      <c r="F770" s="72"/>
      <c r="G770" s="72"/>
      <c r="H770" s="72"/>
      <c r="I770" s="72"/>
      <c r="J770" s="72"/>
      <c r="K770" s="72"/>
      <c r="L770" s="72"/>
      <c r="M770" s="72"/>
      <c r="N770" s="72"/>
      <c r="O770" s="72"/>
    </row>
    <row r="771" spans="1:15">
      <c r="A771" s="72"/>
      <c r="B771" s="72"/>
      <c r="C771" s="72"/>
      <c r="D771" s="72"/>
      <c r="E771" s="72"/>
      <c r="F771" s="72"/>
      <c r="G771" s="72"/>
      <c r="H771" s="72"/>
      <c r="I771" s="72"/>
      <c r="J771" s="72"/>
      <c r="K771" s="72"/>
      <c r="L771" s="72"/>
      <c r="M771" s="72"/>
      <c r="N771" s="72"/>
      <c r="O771" s="72"/>
    </row>
    <row r="772" spans="1:15">
      <c r="A772" s="72"/>
      <c r="B772" s="72"/>
      <c r="C772" s="72"/>
      <c r="D772" s="72"/>
      <c r="E772" s="72"/>
      <c r="F772" s="72"/>
      <c r="G772" s="72"/>
      <c r="H772" s="72"/>
      <c r="I772" s="72"/>
      <c r="J772" s="72"/>
      <c r="K772" s="72"/>
      <c r="L772" s="72"/>
      <c r="M772" s="72"/>
      <c r="N772" s="72"/>
      <c r="O772" s="72"/>
    </row>
    <row r="773" spans="1:15">
      <c r="A773" s="72"/>
      <c r="B773" s="72"/>
      <c r="C773" s="72"/>
      <c r="D773" s="72"/>
      <c r="E773" s="72"/>
      <c r="F773" s="72"/>
      <c r="G773" s="72"/>
      <c r="H773" s="72"/>
      <c r="I773" s="72"/>
      <c r="J773" s="72"/>
      <c r="K773" s="72"/>
      <c r="L773" s="72"/>
      <c r="M773" s="72"/>
      <c r="N773" s="72"/>
      <c r="O773" s="72"/>
    </row>
    <row r="774" spans="1:15">
      <c r="A774" s="72"/>
      <c r="B774" s="72"/>
      <c r="C774" s="72"/>
      <c r="D774" s="72"/>
      <c r="E774" s="72"/>
      <c r="F774" s="72"/>
      <c r="G774" s="72"/>
      <c r="H774" s="72"/>
      <c r="I774" s="72"/>
      <c r="J774" s="72"/>
      <c r="K774" s="72"/>
      <c r="L774" s="72"/>
      <c r="M774" s="72"/>
      <c r="N774" s="72"/>
      <c r="O774" s="72"/>
    </row>
    <row r="775" spans="1:15">
      <c r="A775" s="72"/>
      <c r="B775" s="72"/>
      <c r="C775" s="72"/>
      <c r="D775" s="72"/>
      <c r="E775" s="72"/>
      <c r="F775" s="72"/>
      <c r="G775" s="72"/>
      <c r="H775" s="72"/>
      <c r="I775" s="72"/>
      <c r="J775" s="72"/>
      <c r="K775" s="72"/>
      <c r="L775" s="72"/>
      <c r="M775" s="72"/>
      <c r="N775" s="72"/>
      <c r="O775" s="72"/>
    </row>
    <row r="776" spans="1:15">
      <c r="A776" s="72"/>
      <c r="B776" s="72"/>
      <c r="C776" s="72"/>
      <c r="D776" s="72"/>
      <c r="E776" s="72"/>
      <c r="F776" s="72"/>
      <c r="G776" s="72"/>
      <c r="H776" s="72"/>
      <c r="I776" s="72"/>
      <c r="J776" s="72"/>
      <c r="K776" s="72"/>
      <c r="L776" s="72"/>
      <c r="M776" s="72"/>
      <c r="N776" s="72"/>
      <c r="O776" s="72"/>
    </row>
    <row r="777" spans="1:15">
      <c r="A777" s="72"/>
      <c r="B777" s="72"/>
      <c r="C777" s="72"/>
      <c r="D777" s="72"/>
      <c r="E777" s="72"/>
      <c r="F777" s="72"/>
      <c r="G777" s="72"/>
      <c r="H777" s="72"/>
      <c r="I777" s="72"/>
      <c r="J777" s="72"/>
      <c r="K777" s="72"/>
      <c r="L777" s="72"/>
      <c r="M777" s="72"/>
      <c r="N777" s="72"/>
      <c r="O777" s="72"/>
    </row>
    <row r="778" spans="1:15">
      <c r="A778" s="72"/>
      <c r="B778" s="72"/>
      <c r="C778" s="72"/>
      <c r="D778" s="72"/>
      <c r="E778" s="72"/>
      <c r="F778" s="72"/>
      <c r="G778" s="72"/>
      <c r="H778" s="72"/>
      <c r="I778" s="72"/>
      <c r="J778" s="72"/>
      <c r="K778" s="72"/>
      <c r="L778" s="72"/>
      <c r="M778" s="72"/>
      <c r="N778" s="72"/>
      <c r="O778" s="72"/>
    </row>
    <row r="779" spans="1:15">
      <c r="A779" s="72"/>
      <c r="B779" s="72"/>
      <c r="C779" s="72"/>
      <c r="D779" s="72"/>
      <c r="E779" s="72"/>
      <c r="F779" s="72"/>
      <c r="G779" s="72"/>
      <c r="H779" s="72"/>
      <c r="I779" s="72"/>
      <c r="J779" s="72"/>
      <c r="K779" s="72"/>
      <c r="L779" s="72"/>
      <c r="M779" s="72"/>
      <c r="N779" s="72"/>
      <c r="O779" s="72"/>
    </row>
    <row r="780" spans="1:15">
      <c r="A780" s="72"/>
      <c r="B780" s="72"/>
      <c r="C780" s="72"/>
      <c r="D780" s="72"/>
      <c r="E780" s="72"/>
      <c r="F780" s="72"/>
      <c r="G780" s="72"/>
      <c r="H780" s="72"/>
      <c r="I780" s="72"/>
      <c r="J780" s="72"/>
      <c r="K780" s="72"/>
      <c r="L780" s="72"/>
      <c r="M780" s="72"/>
      <c r="N780" s="72"/>
      <c r="O780" s="72"/>
    </row>
    <row r="781" spans="1:15">
      <c r="A781" s="72"/>
      <c r="B781" s="72"/>
      <c r="C781" s="72"/>
      <c r="D781" s="72"/>
      <c r="E781" s="72"/>
      <c r="F781" s="72"/>
      <c r="G781" s="72"/>
      <c r="H781" s="72"/>
      <c r="I781" s="72"/>
      <c r="J781" s="72"/>
      <c r="K781" s="72"/>
      <c r="L781" s="72"/>
      <c r="M781" s="72"/>
      <c r="N781" s="72"/>
      <c r="O781" s="72"/>
    </row>
    <row r="782" spans="1:15">
      <c r="A782" s="72"/>
      <c r="B782" s="72"/>
      <c r="C782" s="72"/>
      <c r="D782" s="72"/>
      <c r="E782" s="72"/>
      <c r="F782" s="72"/>
      <c r="G782" s="72"/>
      <c r="H782" s="72"/>
      <c r="I782" s="72"/>
      <c r="J782" s="72"/>
      <c r="K782" s="72"/>
      <c r="L782" s="72"/>
      <c r="M782" s="72"/>
      <c r="N782" s="72"/>
      <c r="O782" s="72"/>
    </row>
    <row r="783" spans="1:15">
      <c r="A783" s="72"/>
      <c r="B783" s="72"/>
      <c r="C783" s="72"/>
      <c r="D783" s="72"/>
      <c r="E783" s="72"/>
      <c r="F783" s="72"/>
      <c r="G783" s="72"/>
      <c r="H783" s="72"/>
      <c r="I783" s="72"/>
      <c r="J783" s="72"/>
      <c r="K783" s="72"/>
      <c r="L783" s="72"/>
      <c r="M783" s="72"/>
      <c r="N783" s="72"/>
      <c r="O783" s="72"/>
    </row>
    <row r="784" spans="1:15">
      <c r="A784" s="72"/>
      <c r="B784" s="72"/>
      <c r="C784" s="72"/>
      <c r="D784" s="72"/>
      <c r="E784" s="72"/>
      <c r="F784" s="72"/>
      <c r="G784" s="72"/>
      <c r="H784" s="72"/>
      <c r="I784" s="72"/>
      <c r="J784" s="72"/>
      <c r="K784" s="72"/>
      <c r="L784" s="72"/>
      <c r="M784" s="72"/>
      <c r="N784" s="72"/>
      <c r="O784" s="72"/>
    </row>
    <row r="785" spans="1:15">
      <c r="A785" s="72"/>
      <c r="B785" s="72"/>
      <c r="C785" s="72"/>
      <c r="D785" s="72"/>
      <c r="E785" s="72"/>
      <c r="F785" s="72"/>
      <c r="G785" s="72"/>
      <c r="H785" s="72"/>
      <c r="I785" s="72"/>
      <c r="J785" s="72"/>
      <c r="K785" s="72"/>
      <c r="L785" s="72"/>
      <c r="M785" s="72"/>
      <c r="N785" s="72"/>
      <c r="O785" s="72"/>
    </row>
    <row r="786" spans="1:15">
      <c r="A786" s="72"/>
      <c r="B786" s="72"/>
      <c r="C786" s="72"/>
      <c r="D786" s="72"/>
      <c r="E786" s="72"/>
      <c r="F786" s="72"/>
      <c r="G786" s="72"/>
      <c r="H786" s="72"/>
      <c r="I786" s="72"/>
      <c r="J786" s="72"/>
      <c r="K786" s="72"/>
      <c r="L786" s="72"/>
      <c r="M786" s="72"/>
      <c r="N786" s="72"/>
      <c r="O786" s="72"/>
    </row>
    <row r="787" spans="1:15">
      <c r="A787" s="72"/>
      <c r="B787" s="72"/>
      <c r="C787" s="72"/>
      <c r="D787" s="72"/>
      <c r="E787" s="72"/>
      <c r="F787" s="72"/>
      <c r="G787" s="72"/>
      <c r="H787" s="72"/>
      <c r="I787" s="72"/>
      <c r="J787" s="72"/>
      <c r="K787" s="72"/>
      <c r="L787" s="72"/>
      <c r="M787" s="72"/>
      <c r="N787" s="72"/>
      <c r="O787" s="72"/>
    </row>
    <row r="788" spans="1:15">
      <c r="A788" s="72"/>
      <c r="B788" s="72"/>
      <c r="C788" s="72"/>
      <c r="D788" s="72"/>
      <c r="E788" s="72"/>
      <c r="F788" s="72"/>
      <c r="G788" s="72"/>
      <c r="H788" s="72"/>
      <c r="I788" s="72"/>
      <c r="J788" s="72"/>
      <c r="K788" s="72"/>
      <c r="L788" s="72"/>
      <c r="M788" s="72"/>
      <c r="N788" s="72"/>
      <c r="O788" s="72"/>
    </row>
    <row r="789" spans="1:15">
      <c r="A789" s="72"/>
      <c r="B789" s="72"/>
      <c r="C789" s="72"/>
      <c r="D789" s="72"/>
      <c r="E789" s="72"/>
      <c r="F789" s="72"/>
      <c r="G789" s="72"/>
      <c r="H789" s="72"/>
      <c r="I789" s="72"/>
      <c r="J789" s="72"/>
      <c r="K789" s="72"/>
      <c r="L789" s="72"/>
      <c r="M789" s="72"/>
      <c r="N789" s="72"/>
      <c r="O789" s="72"/>
    </row>
    <row r="790" spans="1:15">
      <c r="A790" s="72"/>
      <c r="B790" s="72"/>
      <c r="C790" s="72"/>
      <c r="D790" s="72"/>
      <c r="E790" s="72"/>
      <c r="F790" s="72"/>
      <c r="G790" s="72"/>
      <c r="H790" s="72"/>
      <c r="I790" s="72"/>
      <c r="J790" s="72"/>
      <c r="K790" s="72"/>
      <c r="L790" s="72"/>
      <c r="M790" s="72"/>
      <c r="N790" s="72"/>
      <c r="O790" s="72"/>
    </row>
    <row r="791" spans="1:15">
      <c r="A791" s="72"/>
      <c r="B791" s="72"/>
      <c r="C791" s="72"/>
      <c r="D791" s="72"/>
      <c r="E791" s="72"/>
      <c r="F791" s="72"/>
      <c r="G791" s="72"/>
      <c r="H791" s="72"/>
      <c r="I791" s="72"/>
      <c r="J791" s="72"/>
      <c r="K791" s="72"/>
      <c r="L791" s="72"/>
      <c r="M791" s="72"/>
      <c r="N791" s="72"/>
      <c r="O791" s="72"/>
    </row>
    <row r="792" spans="1:15">
      <c r="A792" s="72"/>
      <c r="B792" s="72"/>
      <c r="C792" s="72"/>
      <c r="D792" s="72"/>
      <c r="E792" s="72"/>
      <c r="F792" s="72"/>
      <c r="G792" s="72"/>
      <c r="H792" s="72"/>
      <c r="I792" s="72"/>
      <c r="J792" s="72"/>
      <c r="K792" s="72"/>
      <c r="L792" s="72"/>
      <c r="M792" s="72"/>
      <c r="N792" s="72"/>
      <c r="O792" s="72"/>
    </row>
    <row r="793" spans="1:15">
      <c r="A793" s="72"/>
      <c r="B793" s="72"/>
      <c r="C793" s="72"/>
      <c r="D793" s="72"/>
      <c r="E793" s="72"/>
      <c r="F793" s="72"/>
      <c r="G793" s="72"/>
      <c r="H793" s="72"/>
      <c r="I793" s="72"/>
      <c r="J793" s="72"/>
      <c r="K793" s="72"/>
      <c r="L793" s="72"/>
      <c r="M793" s="72"/>
      <c r="N793" s="72"/>
      <c r="O793" s="72"/>
    </row>
    <row r="794" spans="1:15">
      <c r="A794" s="72"/>
      <c r="B794" s="72"/>
      <c r="C794" s="72"/>
      <c r="D794" s="72"/>
      <c r="E794" s="72"/>
      <c r="F794" s="72"/>
      <c r="G794" s="72"/>
      <c r="H794" s="72"/>
      <c r="I794" s="72"/>
      <c r="J794" s="72"/>
      <c r="K794" s="72"/>
      <c r="L794" s="72"/>
      <c r="M794" s="72"/>
      <c r="N794" s="72"/>
      <c r="O794" s="72"/>
    </row>
    <row r="795" spans="1:15">
      <c r="A795" s="72"/>
      <c r="B795" s="72"/>
      <c r="C795" s="72"/>
      <c r="D795" s="72"/>
      <c r="E795" s="72"/>
      <c r="F795" s="72"/>
      <c r="G795" s="72"/>
      <c r="H795" s="72"/>
      <c r="I795" s="72"/>
      <c r="J795" s="72"/>
      <c r="K795" s="72"/>
      <c r="L795" s="72"/>
      <c r="M795" s="72"/>
      <c r="N795" s="72"/>
      <c r="O795" s="72"/>
    </row>
    <row r="796" spans="1:15">
      <c r="A796" s="72"/>
      <c r="B796" s="72"/>
      <c r="C796" s="72"/>
      <c r="D796" s="72"/>
      <c r="E796" s="72"/>
      <c r="F796" s="72"/>
      <c r="G796" s="72"/>
      <c r="H796" s="72"/>
      <c r="I796" s="72"/>
      <c r="J796" s="72"/>
      <c r="K796" s="72"/>
      <c r="L796" s="72"/>
      <c r="M796" s="72"/>
      <c r="N796" s="72"/>
      <c r="O796" s="72"/>
    </row>
    <row r="797" spans="1:15">
      <c r="A797" s="72"/>
      <c r="B797" s="72"/>
      <c r="C797" s="72"/>
      <c r="D797" s="72"/>
      <c r="E797" s="72"/>
      <c r="F797" s="72"/>
      <c r="G797" s="72"/>
      <c r="H797" s="72"/>
      <c r="I797" s="72"/>
      <c r="J797" s="72"/>
      <c r="K797" s="72"/>
      <c r="L797" s="72"/>
      <c r="M797" s="72"/>
      <c r="N797" s="72"/>
      <c r="O797" s="72"/>
    </row>
    <row r="798" spans="1:15">
      <c r="A798" s="72"/>
      <c r="B798" s="72"/>
      <c r="C798" s="72"/>
      <c r="D798" s="72"/>
      <c r="E798" s="72"/>
      <c r="F798" s="72"/>
      <c r="G798" s="72"/>
      <c r="H798" s="72"/>
      <c r="I798" s="72"/>
      <c r="J798" s="72"/>
      <c r="K798" s="72"/>
      <c r="L798" s="72"/>
      <c r="M798" s="72"/>
      <c r="N798" s="72"/>
      <c r="O798" s="72"/>
    </row>
    <row r="799" spans="1:15">
      <c r="A799" s="72"/>
      <c r="B799" s="72"/>
      <c r="C799" s="72"/>
      <c r="D799" s="72"/>
      <c r="E799" s="72"/>
      <c r="F799" s="72"/>
      <c r="G799" s="72"/>
      <c r="H799" s="72"/>
      <c r="I799" s="72"/>
      <c r="J799" s="72"/>
      <c r="K799" s="72"/>
      <c r="L799" s="72"/>
      <c r="M799" s="72"/>
      <c r="N799" s="72"/>
      <c r="O799" s="72"/>
    </row>
    <row r="800" spans="1:15">
      <c r="A800" s="72"/>
      <c r="B800" s="72"/>
      <c r="C800" s="72"/>
      <c r="D800" s="72"/>
      <c r="E800" s="72"/>
      <c r="F800" s="72"/>
      <c r="G800" s="72"/>
      <c r="H800" s="72"/>
      <c r="I800" s="72"/>
      <c r="J800" s="72"/>
      <c r="K800" s="72"/>
      <c r="L800" s="72"/>
      <c r="M800" s="72"/>
      <c r="N800" s="72"/>
      <c r="O800" s="72"/>
    </row>
    <row r="801" spans="1:15">
      <c r="A801" s="72"/>
      <c r="B801" s="72"/>
      <c r="C801" s="72"/>
      <c r="D801" s="72"/>
      <c r="E801" s="72"/>
      <c r="F801" s="72"/>
      <c r="G801" s="72"/>
      <c r="H801" s="72"/>
      <c r="I801" s="72"/>
      <c r="J801" s="72"/>
      <c r="K801" s="72"/>
      <c r="L801" s="72"/>
      <c r="M801" s="72"/>
      <c r="N801" s="72"/>
      <c r="O801" s="72"/>
    </row>
    <row r="802" spans="1:15">
      <c r="A802" s="72"/>
      <c r="B802" s="72"/>
      <c r="C802" s="72"/>
      <c r="D802" s="72"/>
      <c r="E802" s="72"/>
      <c r="F802" s="72"/>
      <c r="G802" s="72"/>
      <c r="H802" s="72"/>
      <c r="I802" s="72"/>
      <c r="J802" s="72"/>
      <c r="K802" s="72"/>
      <c r="L802" s="72"/>
      <c r="M802" s="72"/>
      <c r="N802" s="72"/>
      <c r="O802" s="72"/>
    </row>
    <row r="803" spans="1:15">
      <c r="A803" s="72"/>
      <c r="B803" s="72"/>
      <c r="C803" s="72"/>
      <c r="D803" s="72"/>
      <c r="E803" s="72"/>
      <c r="F803" s="72"/>
      <c r="G803" s="72"/>
      <c r="H803" s="72"/>
      <c r="I803" s="72"/>
      <c r="J803" s="72"/>
      <c r="K803" s="72"/>
      <c r="L803" s="72"/>
      <c r="M803" s="72"/>
      <c r="N803" s="72"/>
      <c r="O803" s="72"/>
    </row>
    <row r="804" spans="1:15">
      <c r="A804" s="72"/>
      <c r="B804" s="72"/>
      <c r="C804" s="72"/>
      <c r="D804" s="72"/>
      <c r="E804" s="72"/>
      <c r="F804" s="72"/>
      <c r="G804" s="72"/>
      <c r="H804" s="72"/>
      <c r="I804" s="72"/>
      <c r="J804" s="72"/>
      <c r="K804" s="72"/>
      <c r="L804" s="72"/>
      <c r="M804" s="72"/>
      <c r="N804" s="72"/>
      <c r="O804" s="72"/>
    </row>
    <row r="805" spans="1:15">
      <c r="A805" s="72"/>
      <c r="B805" s="72"/>
      <c r="C805" s="72"/>
      <c r="D805" s="72"/>
      <c r="E805" s="72"/>
      <c r="F805" s="72"/>
      <c r="G805" s="72"/>
      <c r="H805" s="72"/>
      <c r="I805" s="72"/>
      <c r="J805" s="72"/>
      <c r="K805" s="72"/>
      <c r="L805" s="72"/>
      <c r="M805" s="72"/>
      <c r="N805" s="72"/>
      <c r="O805" s="72"/>
    </row>
    <row r="806" spans="1:15">
      <c r="A806" s="72"/>
      <c r="B806" s="72"/>
      <c r="C806" s="72"/>
      <c r="D806" s="72"/>
      <c r="E806" s="72"/>
      <c r="F806" s="72"/>
      <c r="G806" s="72"/>
      <c r="H806" s="72"/>
      <c r="I806" s="72"/>
      <c r="J806" s="72"/>
      <c r="K806" s="72"/>
      <c r="L806" s="72"/>
      <c r="M806" s="72"/>
      <c r="N806" s="72"/>
      <c r="O806" s="72"/>
    </row>
    <row r="807" spans="1:15">
      <c r="A807" s="72"/>
      <c r="B807" s="72"/>
      <c r="C807" s="72"/>
      <c r="D807" s="72"/>
      <c r="E807" s="72"/>
      <c r="F807" s="72"/>
      <c r="G807" s="72"/>
      <c r="H807" s="72"/>
      <c r="I807" s="72"/>
      <c r="J807" s="72"/>
      <c r="K807" s="72"/>
      <c r="L807" s="72"/>
      <c r="M807" s="72"/>
      <c r="N807" s="72"/>
      <c r="O807" s="72"/>
    </row>
    <row r="808" spans="1:15">
      <c r="A808" s="72"/>
      <c r="B808" s="72"/>
      <c r="C808" s="72"/>
      <c r="D808" s="72"/>
      <c r="E808" s="72"/>
      <c r="F808" s="72"/>
      <c r="G808" s="72"/>
      <c r="H808" s="72"/>
      <c r="I808" s="72"/>
      <c r="J808" s="72"/>
      <c r="K808" s="72"/>
      <c r="L808" s="72"/>
      <c r="M808" s="72"/>
      <c r="N808" s="72"/>
      <c r="O808" s="72"/>
    </row>
    <row r="809" spans="1:15">
      <c r="A809" s="72"/>
      <c r="B809" s="72"/>
      <c r="C809" s="72"/>
      <c r="D809" s="72"/>
      <c r="E809" s="72"/>
      <c r="F809" s="72"/>
      <c r="G809" s="72"/>
      <c r="H809" s="72"/>
      <c r="I809" s="72"/>
      <c r="J809" s="72"/>
      <c r="K809" s="72"/>
      <c r="L809" s="72"/>
      <c r="M809" s="72"/>
      <c r="N809" s="72"/>
      <c r="O809" s="72"/>
    </row>
    <row r="810" spans="1:15">
      <c r="A810" s="72"/>
      <c r="B810" s="72"/>
      <c r="C810" s="72"/>
      <c r="D810" s="72"/>
      <c r="E810" s="72"/>
      <c r="F810" s="72"/>
      <c r="G810" s="72"/>
      <c r="H810" s="72"/>
      <c r="I810" s="72"/>
      <c r="J810" s="72"/>
      <c r="K810" s="72"/>
      <c r="L810" s="72"/>
      <c r="M810" s="72"/>
      <c r="N810" s="72"/>
      <c r="O810" s="72"/>
    </row>
    <row r="811" spans="1:15">
      <c r="A811" s="72"/>
      <c r="B811" s="72"/>
      <c r="C811" s="72"/>
      <c r="D811" s="72"/>
      <c r="E811" s="72"/>
      <c r="F811" s="72"/>
      <c r="G811" s="72"/>
      <c r="H811" s="72"/>
      <c r="I811" s="72"/>
      <c r="J811" s="72"/>
      <c r="K811" s="72"/>
      <c r="L811" s="72"/>
      <c r="M811" s="72"/>
      <c r="N811" s="72"/>
      <c r="O811" s="72"/>
    </row>
    <row r="812" spans="1:15">
      <c r="A812" s="72"/>
      <c r="B812" s="72"/>
      <c r="C812" s="72"/>
      <c r="D812" s="72"/>
      <c r="E812" s="72"/>
      <c r="F812" s="72"/>
      <c r="G812" s="72"/>
      <c r="H812" s="72"/>
      <c r="I812" s="72"/>
      <c r="J812" s="72"/>
      <c r="K812" s="72"/>
      <c r="L812" s="72"/>
      <c r="M812" s="72"/>
      <c r="N812" s="72"/>
      <c r="O812" s="72"/>
    </row>
    <row r="813" spans="1:15">
      <c r="A813" s="72"/>
      <c r="B813" s="72"/>
      <c r="C813" s="72"/>
      <c r="D813" s="72"/>
      <c r="E813" s="72"/>
      <c r="F813" s="72"/>
      <c r="G813" s="72"/>
      <c r="H813" s="72"/>
      <c r="I813" s="72"/>
      <c r="J813" s="72"/>
      <c r="K813" s="72"/>
      <c r="L813" s="72"/>
      <c r="M813" s="72"/>
      <c r="N813" s="72"/>
      <c r="O813" s="72"/>
    </row>
    <row r="814" spans="1:15">
      <c r="A814" s="72"/>
      <c r="B814" s="72"/>
      <c r="C814" s="72"/>
      <c r="D814" s="72"/>
      <c r="E814" s="72"/>
      <c r="F814" s="72"/>
      <c r="G814" s="72"/>
      <c r="H814" s="72"/>
      <c r="I814" s="72"/>
      <c r="J814" s="72"/>
      <c r="K814" s="72"/>
      <c r="L814" s="72"/>
      <c r="M814" s="72"/>
      <c r="N814" s="72"/>
      <c r="O814" s="72"/>
    </row>
    <row r="815" spans="1:15">
      <c r="A815" s="72"/>
      <c r="B815" s="72"/>
      <c r="C815" s="72"/>
      <c r="D815" s="72"/>
      <c r="E815" s="72"/>
      <c r="F815" s="72"/>
      <c r="G815" s="72"/>
      <c r="H815" s="72"/>
      <c r="I815" s="72"/>
      <c r="J815" s="72"/>
      <c r="K815" s="72"/>
      <c r="L815" s="72"/>
      <c r="M815" s="72"/>
      <c r="N815" s="72"/>
      <c r="O815" s="72"/>
    </row>
    <row r="816" spans="1:15">
      <c r="A816" s="72"/>
      <c r="B816" s="72"/>
      <c r="C816" s="72"/>
      <c r="D816" s="72"/>
      <c r="E816" s="72"/>
      <c r="F816" s="72"/>
      <c r="G816" s="72"/>
      <c r="H816" s="72"/>
      <c r="I816" s="72"/>
      <c r="J816" s="72"/>
      <c r="K816" s="72"/>
      <c r="L816" s="72"/>
      <c r="M816" s="72"/>
      <c r="N816" s="72"/>
      <c r="O816" s="72"/>
    </row>
    <row r="817" spans="1:15">
      <c r="A817" s="72"/>
      <c r="B817" s="72"/>
      <c r="C817" s="72"/>
      <c r="D817" s="72"/>
      <c r="E817" s="72"/>
      <c r="F817" s="72"/>
      <c r="G817" s="72"/>
      <c r="H817" s="72"/>
      <c r="I817" s="72"/>
      <c r="J817" s="72"/>
      <c r="K817" s="72"/>
      <c r="L817" s="72"/>
      <c r="M817" s="72"/>
      <c r="N817" s="72"/>
      <c r="O817" s="72"/>
    </row>
    <row r="818" spans="1:15">
      <c r="A818" s="72"/>
      <c r="B818" s="72"/>
      <c r="C818" s="72"/>
      <c r="D818" s="72"/>
      <c r="E818" s="72"/>
      <c r="F818" s="72"/>
      <c r="G818" s="72"/>
      <c r="H818" s="72"/>
      <c r="I818" s="72"/>
      <c r="J818" s="72"/>
      <c r="K818" s="72"/>
      <c r="L818" s="72"/>
      <c r="M818" s="72"/>
      <c r="N818" s="72"/>
      <c r="O818" s="72"/>
    </row>
    <row r="819" spans="1:15">
      <c r="A819" s="72"/>
      <c r="B819" s="72"/>
      <c r="C819" s="72"/>
      <c r="D819" s="72"/>
      <c r="E819" s="72"/>
      <c r="F819" s="72"/>
      <c r="G819" s="72"/>
      <c r="H819" s="72"/>
      <c r="I819" s="72"/>
      <c r="J819" s="72"/>
      <c r="K819" s="72"/>
      <c r="L819" s="72"/>
      <c r="M819" s="72"/>
      <c r="N819" s="72"/>
      <c r="O819" s="72"/>
    </row>
    <row r="820" spans="1:15">
      <c r="A820" s="72"/>
      <c r="B820" s="72"/>
      <c r="C820" s="72"/>
      <c r="D820" s="72"/>
      <c r="E820" s="72"/>
      <c r="F820" s="72"/>
      <c r="G820" s="72"/>
      <c r="H820" s="72"/>
      <c r="I820" s="72"/>
      <c r="J820" s="72"/>
      <c r="K820" s="72"/>
      <c r="L820" s="72"/>
      <c r="M820" s="72"/>
      <c r="N820" s="72"/>
      <c r="O820" s="72"/>
    </row>
    <row r="821" spans="1:15">
      <c r="A821" s="72"/>
      <c r="B821" s="72"/>
      <c r="C821" s="72"/>
      <c r="D821" s="72"/>
      <c r="E821" s="72"/>
      <c r="F821" s="72"/>
      <c r="G821" s="72"/>
      <c r="H821" s="72"/>
      <c r="I821" s="72"/>
      <c r="J821" s="72"/>
      <c r="K821" s="72"/>
      <c r="L821" s="72"/>
      <c r="M821" s="72"/>
      <c r="N821" s="72"/>
      <c r="O821" s="72"/>
    </row>
    <row r="822" spans="1:15">
      <c r="A822" s="72"/>
      <c r="B822" s="72"/>
      <c r="C822" s="72"/>
      <c r="D822" s="72"/>
      <c r="E822" s="72"/>
      <c r="F822" s="72"/>
      <c r="G822" s="72"/>
      <c r="H822" s="72"/>
      <c r="I822" s="72"/>
      <c r="J822" s="72"/>
      <c r="K822" s="72"/>
      <c r="L822" s="72"/>
      <c r="M822" s="72"/>
      <c r="N822" s="72"/>
      <c r="O822" s="72"/>
    </row>
    <row r="823" spans="1:15">
      <c r="A823" s="72"/>
      <c r="B823" s="72"/>
      <c r="C823" s="72"/>
      <c r="D823" s="72"/>
      <c r="E823" s="72"/>
      <c r="F823" s="72"/>
      <c r="G823" s="72"/>
      <c r="H823" s="72"/>
      <c r="I823" s="72"/>
      <c r="J823" s="72"/>
      <c r="K823" s="72"/>
      <c r="L823" s="72"/>
      <c r="M823" s="72"/>
      <c r="N823" s="72"/>
      <c r="O823" s="72"/>
    </row>
    <row r="824" spans="1:15">
      <c r="A824" s="72"/>
      <c r="B824" s="72"/>
      <c r="C824" s="72"/>
      <c r="D824" s="72"/>
      <c r="E824" s="72"/>
      <c r="F824" s="72"/>
      <c r="G824" s="72"/>
      <c r="H824" s="72"/>
      <c r="I824" s="72"/>
      <c r="J824" s="72"/>
      <c r="K824" s="72"/>
      <c r="L824" s="72"/>
      <c r="M824" s="72"/>
      <c r="N824" s="72"/>
      <c r="O824" s="72"/>
    </row>
    <row r="825" spans="1:15">
      <c r="A825" s="72"/>
      <c r="B825" s="72"/>
      <c r="C825" s="72"/>
      <c r="D825" s="72"/>
      <c r="E825" s="72"/>
      <c r="F825" s="72"/>
      <c r="G825" s="72"/>
      <c r="H825" s="72"/>
      <c r="I825" s="72"/>
      <c r="J825" s="72"/>
      <c r="K825" s="72"/>
      <c r="L825" s="72"/>
      <c r="M825" s="72"/>
      <c r="N825" s="72"/>
      <c r="O825" s="72"/>
    </row>
    <row r="826" spans="1:15">
      <c r="A826" s="72"/>
      <c r="B826" s="72"/>
      <c r="C826" s="72"/>
      <c r="D826" s="72"/>
      <c r="E826" s="72"/>
      <c r="F826" s="72"/>
      <c r="G826" s="72"/>
      <c r="H826" s="72"/>
      <c r="I826" s="72"/>
      <c r="J826" s="72"/>
      <c r="K826" s="72"/>
      <c r="L826" s="72"/>
      <c r="M826" s="72"/>
      <c r="N826" s="72"/>
      <c r="O826" s="72"/>
    </row>
    <row r="827" spans="1:15">
      <c r="A827" s="72"/>
      <c r="B827" s="72"/>
      <c r="C827" s="72"/>
      <c r="D827" s="72"/>
      <c r="E827" s="72"/>
      <c r="F827" s="72"/>
      <c r="G827" s="72"/>
      <c r="H827" s="72"/>
      <c r="I827" s="72"/>
      <c r="J827" s="72"/>
      <c r="K827" s="72"/>
      <c r="L827" s="72"/>
      <c r="M827" s="72"/>
      <c r="N827" s="72"/>
      <c r="O827" s="72"/>
    </row>
    <row r="828" spans="1:15">
      <c r="A828" s="72"/>
      <c r="B828" s="72"/>
      <c r="C828" s="72"/>
      <c r="D828" s="72"/>
      <c r="E828" s="72"/>
      <c r="F828" s="72"/>
      <c r="G828" s="72"/>
      <c r="H828" s="72"/>
      <c r="I828" s="72"/>
      <c r="J828" s="72"/>
      <c r="K828" s="72"/>
      <c r="L828" s="72"/>
      <c r="M828" s="72"/>
      <c r="N828" s="72"/>
      <c r="O828" s="72"/>
    </row>
    <row r="829" spans="1:15">
      <c r="A829" s="72"/>
      <c r="B829" s="72"/>
      <c r="C829" s="72"/>
      <c r="D829" s="72"/>
      <c r="E829" s="72"/>
      <c r="F829" s="72"/>
      <c r="G829" s="72"/>
      <c r="H829" s="72"/>
      <c r="I829" s="72"/>
      <c r="J829" s="72"/>
      <c r="K829" s="72"/>
      <c r="L829" s="72"/>
      <c r="M829" s="72"/>
      <c r="N829" s="72"/>
      <c r="O829" s="72"/>
    </row>
    <row r="830" spans="1:15">
      <c r="A830" s="72"/>
      <c r="B830" s="72"/>
      <c r="C830" s="72"/>
      <c r="D830" s="72"/>
      <c r="E830" s="72"/>
      <c r="F830" s="72"/>
      <c r="G830" s="72"/>
      <c r="H830" s="72"/>
      <c r="I830" s="72"/>
      <c r="J830" s="72"/>
      <c r="K830" s="72"/>
      <c r="L830" s="72"/>
      <c r="M830" s="72"/>
      <c r="N830" s="72"/>
      <c r="O830" s="72"/>
    </row>
    <row r="831" spans="1:15">
      <c r="A831" s="72"/>
      <c r="B831" s="72"/>
      <c r="C831" s="72"/>
      <c r="D831" s="72"/>
      <c r="E831" s="72"/>
      <c r="F831" s="72"/>
      <c r="G831" s="72"/>
      <c r="H831" s="72"/>
      <c r="I831" s="72"/>
      <c r="J831" s="72"/>
      <c r="K831" s="72"/>
      <c r="L831" s="72"/>
      <c r="M831" s="72"/>
      <c r="N831" s="72"/>
      <c r="O831" s="72"/>
    </row>
    <row r="832" spans="1:15">
      <c r="A832" s="72"/>
      <c r="B832" s="72"/>
      <c r="C832" s="72"/>
      <c r="D832" s="72"/>
      <c r="E832" s="72"/>
      <c r="F832" s="72"/>
      <c r="G832" s="72"/>
      <c r="H832" s="72"/>
      <c r="I832" s="72"/>
      <c r="J832" s="72"/>
      <c r="K832" s="72"/>
      <c r="L832" s="72"/>
      <c r="M832" s="72"/>
      <c r="N832" s="72"/>
      <c r="O832" s="72"/>
    </row>
    <row r="833" spans="1:15">
      <c r="A833" s="72"/>
      <c r="B833" s="72"/>
      <c r="C833" s="72"/>
      <c r="D833" s="72"/>
      <c r="E833" s="72"/>
      <c r="F833" s="72"/>
      <c r="G833" s="72"/>
      <c r="H833" s="72"/>
      <c r="I833" s="72"/>
      <c r="J833" s="72"/>
      <c r="K833" s="72"/>
      <c r="L833" s="72"/>
      <c r="M833" s="72"/>
      <c r="N833" s="72"/>
      <c r="O833" s="72"/>
    </row>
    <row r="834" spans="1:15">
      <c r="A834" s="72"/>
      <c r="B834" s="72"/>
      <c r="C834" s="72"/>
      <c r="D834" s="72"/>
      <c r="E834" s="72"/>
      <c r="F834" s="72"/>
      <c r="G834" s="72"/>
      <c r="H834" s="72"/>
      <c r="I834" s="72"/>
      <c r="J834" s="72"/>
      <c r="K834" s="72"/>
      <c r="L834" s="72"/>
      <c r="M834" s="72"/>
      <c r="N834" s="72"/>
      <c r="O834" s="72"/>
    </row>
    <row r="835" spans="1:15">
      <c r="A835" s="72"/>
      <c r="B835" s="72"/>
      <c r="C835" s="72"/>
      <c r="D835" s="72"/>
      <c r="E835" s="72"/>
      <c r="F835" s="72"/>
      <c r="G835" s="72"/>
      <c r="H835" s="72"/>
      <c r="I835" s="72"/>
      <c r="J835" s="72"/>
      <c r="K835" s="72"/>
      <c r="L835" s="72"/>
      <c r="M835" s="72"/>
      <c r="N835" s="72"/>
      <c r="O835" s="72"/>
    </row>
    <row r="836" spans="1:15">
      <c r="A836" s="72"/>
      <c r="B836" s="72"/>
      <c r="C836" s="72"/>
      <c r="D836" s="72"/>
      <c r="E836" s="72"/>
      <c r="F836" s="72"/>
      <c r="G836" s="72"/>
      <c r="H836" s="72"/>
      <c r="I836" s="72"/>
      <c r="J836" s="72"/>
      <c r="K836" s="72"/>
      <c r="L836" s="72"/>
      <c r="M836" s="72"/>
      <c r="N836" s="72"/>
      <c r="O836" s="72"/>
    </row>
    <row r="837" spans="1:15">
      <c r="A837" s="72"/>
      <c r="B837" s="72"/>
      <c r="C837" s="72"/>
      <c r="D837" s="72"/>
      <c r="E837" s="72"/>
      <c r="F837" s="72"/>
      <c r="G837" s="72"/>
      <c r="H837" s="72"/>
      <c r="I837" s="72"/>
      <c r="J837" s="72"/>
      <c r="K837" s="72"/>
      <c r="L837" s="72"/>
      <c r="M837" s="72"/>
      <c r="N837" s="72"/>
      <c r="O837" s="72"/>
    </row>
    <row r="838" spans="1:15">
      <c r="A838" s="72"/>
      <c r="B838" s="72"/>
      <c r="C838" s="72"/>
      <c r="D838" s="72"/>
      <c r="E838" s="72"/>
      <c r="F838" s="72"/>
      <c r="G838" s="72"/>
      <c r="H838" s="72"/>
      <c r="I838" s="72"/>
      <c r="J838" s="72"/>
      <c r="K838" s="72"/>
      <c r="L838" s="72"/>
      <c r="M838" s="72"/>
      <c r="N838" s="72"/>
      <c r="O838" s="72"/>
    </row>
    <row r="839" spans="1:15">
      <c r="A839" s="72"/>
      <c r="B839" s="72"/>
      <c r="C839" s="72"/>
      <c r="D839" s="72"/>
      <c r="E839" s="72"/>
      <c r="F839" s="72"/>
      <c r="G839" s="72"/>
      <c r="H839" s="72"/>
      <c r="I839" s="72"/>
      <c r="J839" s="72"/>
      <c r="K839" s="72"/>
      <c r="L839" s="72"/>
      <c r="M839" s="72"/>
      <c r="N839" s="72"/>
      <c r="O839" s="72"/>
    </row>
    <row r="840" spans="1:15">
      <c r="A840" s="72"/>
      <c r="B840" s="72"/>
      <c r="C840" s="72"/>
      <c r="D840" s="72"/>
      <c r="E840" s="72"/>
      <c r="F840" s="72"/>
      <c r="G840" s="72"/>
      <c r="H840" s="72"/>
      <c r="I840" s="72"/>
      <c r="J840" s="72"/>
      <c r="K840" s="72"/>
      <c r="L840" s="72"/>
      <c r="M840" s="72"/>
      <c r="N840" s="72"/>
      <c r="O840" s="72"/>
    </row>
    <row r="841" spans="1:15">
      <c r="A841" s="72"/>
      <c r="B841" s="72"/>
      <c r="C841" s="72"/>
      <c r="D841" s="72"/>
      <c r="E841" s="72"/>
      <c r="F841" s="72"/>
      <c r="G841" s="72"/>
      <c r="H841" s="72"/>
      <c r="I841" s="72"/>
      <c r="J841" s="72"/>
      <c r="K841" s="72"/>
      <c r="L841" s="72"/>
      <c r="M841" s="72"/>
      <c r="N841" s="72"/>
      <c r="O841" s="72"/>
    </row>
    <row r="842" spans="1:15">
      <c r="A842" s="72"/>
      <c r="B842" s="72"/>
      <c r="C842" s="72"/>
      <c r="D842" s="72"/>
      <c r="E842" s="72"/>
      <c r="F842" s="72"/>
      <c r="G842" s="72"/>
      <c r="H842" s="72"/>
      <c r="I842" s="72"/>
      <c r="J842" s="72"/>
      <c r="K842" s="72"/>
      <c r="L842" s="72"/>
      <c r="M842" s="72"/>
      <c r="N842" s="72"/>
      <c r="O842" s="72"/>
    </row>
    <row r="843" spans="1:15">
      <c r="A843" s="72"/>
      <c r="B843" s="72"/>
      <c r="C843" s="72"/>
      <c r="D843" s="72"/>
      <c r="E843" s="72"/>
      <c r="F843" s="72"/>
      <c r="G843" s="72"/>
      <c r="H843" s="72"/>
      <c r="I843" s="72"/>
      <c r="J843" s="72"/>
      <c r="K843" s="72"/>
      <c r="L843" s="72"/>
      <c r="M843" s="72"/>
      <c r="N843" s="72"/>
      <c r="O843" s="72"/>
    </row>
    <row r="844" spans="1:15">
      <c r="A844" s="72"/>
      <c r="B844" s="72"/>
      <c r="C844" s="72"/>
      <c r="D844" s="72"/>
      <c r="E844" s="72"/>
      <c r="F844" s="72"/>
      <c r="G844" s="72"/>
      <c r="H844" s="72"/>
      <c r="I844" s="72"/>
      <c r="J844" s="72"/>
      <c r="K844" s="72"/>
      <c r="L844" s="72"/>
      <c r="M844" s="72"/>
      <c r="N844" s="72"/>
      <c r="O844" s="72"/>
    </row>
    <row r="845" spans="1:15">
      <c r="A845" s="72"/>
      <c r="B845" s="72"/>
      <c r="C845" s="72"/>
      <c r="D845" s="72"/>
      <c r="E845" s="72"/>
      <c r="F845" s="72"/>
      <c r="G845" s="72"/>
      <c r="H845" s="72"/>
      <c r="I845" s="72"/>
      <c r="J845" s="72"/>
      <c r="K845" s="72"/>
      <c r="L845" s="72"/>
      <c r="M845" s="72"/>
      <c r="N845" s="72"/>
      <c r="O845" s="72"/>
    </row>
    <row r="846" spans="1:15">
      <c r="A846" s="72"/>
      <c r="B846" s="72"/>
      <c r="C846" s="72"/>
      <c r="D846" s="72"/>
      <c r="E846" s="72"/>
      <c r="F846" s="72"/>
      <c r="G846" s="72"/>
      <c r="H846" s="72"/>
      <c r="I846" s="72"/>
      <c r="J846" s="72"/>
      <c r="K846" s="72"/>
      <c r="L846" s="72"/>
      <c r="M846" s="72"/>
      <c r="N846" s="72"/>
      <c r="O846" s="72"/>
    </row>
    <row r="847" spans="1:15">
      <c r="A847" s="72"/>
      <c r="B847" s="72"/>
      <c r="C847" s="72"/>
      <c r="D847" s="72"/>
      <c r="E847" s="72"/>
      <c r="F847" s="72"/>
      <c r="G847" s="72"/>
      <c r="H847" s="72"/>
      <c r="I847" s="72"/>
      <c r="J847" s="72"/>
      <c r="K847" s="72"/>
      <c r="L847" s="72"/>
      <c r="M847" s="72"/>
      <c r="N847" s="72"/>
      <c r="O847" s="72"/>
    </row>
    <row r="848" spans="1:15">
      <c r="A848" s="72"/>
      <c r="B848" s="72"/>
      <c r="C848" s="72"/>
      <c r="D848" s="72"/>
      <c r="E848" s="72"/>
      <c r="F848" s="72"/>
      <c r="G848" s="72"/>
      <c r="H848" s="72"/>
      <c r="I848" s="72"/>
      <c r="J848" s="72"/>
      <c r="K848" s="72"/>
      <c r="L848" s="72"/>
      <c r="M848" s="72"/>
      <c r="N848" s="72"/>
      <c r="O848" s="72"/>
    </row>
    <row r="849" spans="1:15">
      <c r="A849" s="72"/>
      <c r="B849" s="72"/>
      <c r="C849" s="72"/>
      <c r="D849" s="72"/>
      <c r="E849" s="72"/>
      <c r="F849" s="72"/>
      <c r="G849" s="72"/>
      <c r="H849" s="72"/>
      <c r="I849" s="72"/>
      <c r="J849" s="72"/>
      <c r="K849" s="72"/>
      <c r="L849" s="72"/>
      <c r="M849" s="72"/>
      <c r="N849" s="72"/>
      <c r="O849" s="72"/>
    </row>
    <row r="850" spans="1:15">
      <c r="A850" s="72"/>
      <c r="B850" s="72"/>
      <c r="C850" s="72"/>
      <c r="D850" s="72"/>
      <c r="E850" s="72"/>
      <c r="F850" s="72"/>
      <c r="G850" s="72"/>
      <c r="H850" s="72"/>
      <c r="I850" s="72"/>
      <c r="J850" s="72"/>
      <c r="K850" s="72"/>
      <c r="L850" s="72"/>
      <c r="M850" s="72"/>
      <c r="N850" s="72"/>
      <c r="O850" s="72"/>
    </row>
    <row r="851" spans="1:15">
      <c r="A851" s="72"/>
      <c r="B851" s="72"/>
      <c r="C851" s="72"/>
      <c r="D851" s="72"/>
      <c r="E851" s="72"/>
      <c r="F851" s="72"/>
      <c r="G851" s="72"/>
      <c r="H851" s="72"/>
      <c r="I851" s="72"/>
      <c r="J851" s="72"/>
      <c r="K851" s="72"/>
      <c r="L851" s="72"/>
      <c r="M851" s="72"/>
      <c r="N851" s="72"/>
      <c r="O851" s="72"/>
    </row>
    <row r="852" spans="1:15">
      <c r="A852" s="72"/>
      <c r="B852" s="72"/>
      <c r="C852" s="72"/>
      <c r="D852" s="72"/>
      <c r="E852" s="72"/>
      <c r="F852" s="72"/>
      <c r="G852" s="72"/>
      <c r="H852" s="72"/>
      <c r="I852" s="72"/>
      <c r="J852" s="72"/>
      <c r="K852" s="72"/>
      <c r="L852" s="72"/>
      <c r="M852" s="72"/>
      <c r="N852" s="72"/>
      <c r="O852" s="72"/>
    </row>
    <row r="853" spans="1:15">
      <c r="A853" s="72"/>
      <c r="B853" s="72"/>
      <c r="C853" s="72"/>
      <c r="D853" s="72"/>
      <c r="E853" s="72"/>
      <c r="F853" s="72"/>
      <c r="G853" s="72"/>
      <c r="H853" s="72"/>
      <c r="I853" s="72"/>
      <c r="J853" s="72"/>
      <c r="K853" s="72"/>
      <c r="L853" s="72"/>
      <c r="M853" s="72"/>
      <c r="N853" s="72"/>
      <c r="O853" s="72"/>
    </row>
    <row r="854" spans="1:15">
      <c r="A854" s="72"/>
      <c r="B854" s="72"/>
      <c r="C854" s="72"/>
      <c r="D854" s="72"/>
      <c r="E854" s="72"/>
      <c r="F854" s="72"/>
      <c r="G854" s="72"/>
      <c r="H854" s="72"/>
      <c r="I854" s="72"/>
      <c r="J854" s="72"/>
      <c r="K854" s="72"/>
      <c r="L854" s="72"/>
      <c r="M854" s="72"/>
      <c r="N854" s="72"/>
      <c r="O854" s="72"/>
    </row>
    <row r="855" spans="1:15">
      <c r="A855" s="72"/>
      <c r="B855" s="72"/>
      <c r="C855" s="72"/>
      <c r="D855" s="72"/>
      <c r="E855" s="72"/>
      <c r="F855" s="72"/>
      <c r="G855" s="72"/>
      <c r="H855" s="72"/>
      <c r="I855" s="72"/>
      <c r="J855" s="72"/>
      <c r="K855" s="72"/>
      <c r="L855" s="72"/>
      <c r="M855" s="72"/>
      <c r="N855" s="72"/>
      <c r="O855" s="72"/>
    </row>
    <row r="856" spans="1:15">
      <c r="A856" s="72"/>
      <c r="B856" s="72"/>
      <c r="C856" s="72"/>
      <c r="D856" s="72"/>
      <c r="E856" s="72"/>
      <c r="F856" s="72"/>
      <c r="G856" s="72"/>
      <c r="H856" s="72"/>
      <c r="I856" s="72"/>
      <c r="J856" s="72"/>
      <c r="K856" s="72"/>
      <c r="L856" s="72"/>
      <c r="M856" s="72"/>
      <c r="N856" s="72"/>
      <c r="O856" s="72"/>
    </row>
    <row r="857" spans="1:15">
      <c r="A857" s="72"/>
      <c r="B857" s="72"/>
      <c r="C857" s="72"/>
      <c r="D857" s="72"/>
      <c r="E857" s="72"/>
      <c r="F857" s="72"/>
      <c r="G857" s="72"/>
      <c r="H857" s="72"/>
      <c r="I857" s="72"/>
      <c r="J857" s="72"/>
      <c r="K857" s="72"/>
      <c r="L857" s="72"/>
      <c r="M857" s="72"/>
      <c r="N857" s="72"/>
      <c r="O857" s="72"/>
    </row>
    <row r="858" spans="1:15">
      <c r="A858" s="72"/>
      <c r="B858" s="72"/>
      <c r="C858" s="72"/>
      <c r="D858" s="72"/>
      <c r="E858" s="72"/>
      <c r="F858" s="72"/>
      <c r="G858" s="72"/>
      <c r="H858" s="72"/>
      <c r="I858" s="72"/>
      <c r="J858" s="72"/>
      <c r="K858" s="72"/>
      <c r="L858" s="72"/>
      <c r="M858" s="72"/>
      <c r="N858" s="72"/>
      <c r="O858" s="72"/>
    </row>
    <row r="859" spans="1:15">
      <c r="A859" s="72"/>
      <c r="B859" s="72"/>
      <c r="C859" s="72"/>
      <c r="D859" s="72"/>
      <c r="E859" s="72"/>
      <c r="F859" s="72"/>
      <c r="G859" s="72"/>
      <c r="H859" s="72"/>
      <c r="I859" s="72"/>
      <c r="J859" s="72"/>
      <c r="K859" s="72"/>
      <c r="L859" s="72"/>
      <c r="M859" s="72"/>
      <c r="N859" s="72"/>
      <c r="O859" s="72"/>
    </row>
    <row r="860" spans="1:15">
      <c r="A860" s="72"/>
      <c r="B860" s="72"/>
      <c r="C860" s="72"/>
      <c r="D860" s="72"/>
      <c r="E860" s="72"/>
      <c r="F860" s="72"/>
      <c r="G860" s="72"/>
      <c r="H860" s="72"/>
      <c r="I860" s="72"/>
      <c r="J860" s="72"/>
      <c r="K860" s="72"/>
      <c r="L860" s="72"/>
      <c r="M860" s="72"/>
      <c r="N860" s="72"/>
      <c r="O860" s="72"/>
    </row>
    <row r="861" spans="1:15">
      <c r="A861" s="72"/>
      <c r="B861" s="72"/>
      <c r="C861" s="72"/>
      <c r="D861" s="72"/>
      <c r="E861" s="72"/>
      <c r="F861" s="72"/>
      <c r="G861" s="72"/>
      <c r="H861" s="72"/>
      <c r="I861" s="72"/>
      <c r="J861" s="72"/>
      <c r="K861" s="72"/>
      <c r="L861" s="72"/>
      <c r="M861" s="72"/>
      <c r="N861" s="72"/>
      <c r="O861" s="72"/>
    </row>
    <row r="862" spans="1:15">
      <c r="A862" s="72"/>
      <c r="B862" s="72"/>
      <c r="C862" s="72"/>
      <c r="D862" s="72"/>
      <c r="E862" s="72"/>
      <c r="F862" s="72"/>
      <c r="G862" s="72"/>
      <c r="H862" s="72"/>
      <c r="I862" s="72"/>
      <c r="J862" s="72"/>
      <c r="K862" s="72"/>
      <c r="L862" s="72"/>
      <c r="M862" s="72"/>
      <c r="N862" s="72"/>
      <c r="O862" s="72"/>
    </row>
    <row r="863" spans="1:15">
      <c r="A863" s="72"/>
      <c r="B863" s="72"/>
      <c r="C863" s="72"/>
      <c r="D863" s="72"/>
      <c r="E863" s="72"/>
      <c r="F863" s="72"/>
      <c r="G863" s="72"/>
      <c r="H863" s="72"/>
      <c r="I863" s="72"/>
      <c r="J863" s="72"/>
      <c r="K863" s="72"/>
      <c r="L863" s="72"/>
      <c r="M863" s="72"/>
      <c r="N863" s="72"/>
      <c r="O863" s="72"/>
    </row>
    <row r="864" spans="1:15">
      <c r="A864" s="72"/>
      <c r="B864" s="72"/>
      <c r="C864" s="72"/>
      <c r="D864" s="72"/>
      <c r="E864" s="72"/>
      <c r="F864" s="72"/>
      <c r="G864" s="72"/>
      <c r="H864" s="72"/>
      <c r="I864" s="72"/>
      <c r="J864" s="72"/>
      <c r="K864" s="72"/>
      <c r="L864" s="72"/>
      <c r="M864" s="72"/>
      <c r="N864" s="72"/>
      <c r="O864" s="72"/>
    </row>
    <row r="865" spans="1:15">
      <c r="A865" s="72"/>
      <c r="B865" s="72"/>
      <c r="C865" s="72"/>
      <c r="D865" s="72"/>
      <c r="E865" s="72"/>
      <c r="F865" s="72"/>
      <c r="G865" s="72"/>
      <c r="H865" s="72"/>
      <c r="I865" s="72"/>
      <c r="J865" s="72"/>
      <c r="K865" s="72"/>
      <c r="L865" s="72"/>
      <c r="M865" s="72"/>
      <c r="N865" s="72"/>
      <c r="O865" s="72"/>
    </row>
    <row r="866" spans="1:15">
      <c r="A866" s="72"/>
      <c r="B866" s="72"/>
      <c r="C866" s="72"/>
      <c r="D866" s="72"/>
      <c r="E866" s="72"/>
      <c r="F866" s="72"/>
      <c r="G866" s="72"/>
      <c r="H866" s="72"/>
      <c r="I866" s="72"/>
      <c r="J866" s="72"/>
      <c r="K866" s="72"/>
      <c r="L866" s="72"/>
      <c r="M866" s="72"/>
      <c r="N866" s="72"/>
      <c r="O866" s="72"/>
    </row>
    <row r="867" spans="1:15">
      <c r="A867" s="72"/>
      <c r="B867" s="72"/>
      <c r="C867" s="72"/>
      <c r="D867" s="72"/>
      <c r="E867" s="72"/>
      <c r="F867" s="72"/>
      <c r="G867" s="72"/>
      <c r="H867" s="72"/>
      <c r="I867" s="72"/>
      <c r="J867" s="72"/>
      <c r="K867" s="72"/>
      <c r="L867" s="72"/>
      <c r="M867" s="72"/>
      <c r="N867" s="72"/>
      <c r="O867" s="72"/>
    </row>
    <row r="868" spans="1:15">
      <c r="A868" s="72"/>
      <c r="B868" s="72"/>
      <c r="C868" s="72"/>
      <c r="D868" s="72"/>
      <c r="E868" s="72"/>
      <c r="F868" s="72"/>
      <c r="G868" s="72"/>
      <c r="H868" s="72"/>
      <c r="I868" s="72"/>
      <c r="J868" s="72"/>
      <c r="K868" s="72"/>
      <c r="L868" s="72"/>
      <c r="M868" s="72"/>
      <c r="N868" s="72"/>
      <c r="O868" s="72"/>
    </row>
    <row r="869" spans="1:15">
      <c r="A869" s="72"/>
      <c r="B869" s="72"/>
      <c r="C869" s="72"/>
      <c r="D869" s="72"/>
      <c r="E869" s="72"/>
      <c r="F869" s="72"/>
      <c r="G869" s="72"/>
      <c r="H869" s="72"/>
      <c r="I869" s="72"/>
      <c r="J869" s="72"/>
      <c r="K869" s="72"/>
      <c r="L869" s="72"/>
      <c r="M869" s="72"/>
      <c r="N869" s="72"/>
      <c r="O869" s="72"/>
    </row>
    <row r="870" spans="1:15">
      <c r="A870" s="72"/>
      <c r="B870" s="72"/>
      <c r="C870" s="72"/>
      <c r="D870" s="72"/>
      <c r="E870" s="72"/>
      <c r="F870" s="72"/>
      <c r="G870" s="72"/>
      <c r="H870" s="72"/>
      <c r="I870" s="72"/>
      <c r="J870" s="72"/>
      <c r="K870" s="72"/>
      <c r="L870" s="72"/>
      <c r="M870" s="72"/>
      <c r="N870" s="72"/>
      <c r="O870" s="72"/>
    </row>
    <row r="871" spans="1:15">
      <c r="A871" s="72"/>
      <c r="B871" s="72"/>
      <c r="C871" s="72"/>
      <c r="D871" s="72"/>
      <c r="E871" s="72"/>
      <c r="F871" s="72"/>
      <c r="G871" s="72"/>
      <c r="H871" s="72"/>
      <c r="I871" s="72"/>
      <c r="J871" s="72"/>
      <c r="K871" s="72"/>
      <c r="L871" s="72"/>
      <c r="M871" s="72"/>
      <c r="N871" s="72"/>
      <c r="O871" s="72"/>
    </row>
    <row r="872" spans="1:15">
      <c r="A872" s="72"/>
      <c r="B872" s="72"/>
      <c r="C872" s="72"/>
      <c r="D872" s="72"/>
      <c r="E872" s="72"/>
      <c r="F872" s="72"/>
      <c r="G872" s="72"/>
      <c r="H872" s="72"/>
      <c r="I872" s="72"/>
      <c r="J872" s="72"/>
      <c r="K872" s="72"/>
      <c r="L872" s="72"/>
      <c r="M872" s="72"/>
      <c r="N872" s="72"/>
      <c r="O872" s="72"/>
    </row>
    <row r="873" spans="1:15">
      <c r="A873" s="72"/>
      <c r="B873" s="72"/>
      <c r="C873" s="72"/>
      <c r="D873" s="72"/>
      <c r="E873" s="72"/>
      <c r="F873" s="72"/>
      <c r="G873" s="72"/>
      <c r="H873" s="72"/>
      <c r="I873" s="72"/>
      <c r="J873" s="72"/>
      <c r="K873" s="72"/>
      <c r="L873" s="72"/>
      <c r="M873" s="72"/>
      <c r="N873" s="72"/>
      <c r="O873" s="72"/>
    </row>
    <row r="874" spans="1:15">
      <c r="A874" s="72"/>
      <c r="B874" s="72"/>
      <c r="C874" s="72"/>
      <c r="D874" s="72"/>
      <c r="E874" s="72"/>
      <c r="F874" s="72"/>
      <c r="G874" s="72"/>
      <c r="H874" s="72"/>
      <c r="I874" s="72"/>
      <c r="J874" s="72"/>
      <c r="K874" s="72"/>
      <c r="L874" s="72"/>
      <c r="M874" s="72"/>
      <c r="N874" s="72"/>
      <c r="O874" s="72"/>
    </row>
    <row r="875" spans="1:15">
      <c r="A875" s="72"/>
      <c r="B875" s="72"/>
      <c r="C875" s="72"/>
      <c r="D875" s="72"/>
      <c r="E875" s="72"/>
      <c r="F875" s="72"/>
      <c r="G875" s="72"/>
      <c r="H875" s="72"/>
      <c r="I875" s="72"/>
      <c r="J875" s="72"/>
      <c r="K875" s="72"/>
      <c r="L875" s="72"/>
      <c r="M875" s="72"/>
      <c r="N875" s="72"/>
      <c r="O875" s="72"/>
    </row>
    <row r="876" spans="1:15">
      <c r="A876" s="72"/>
      <c r="B876" s="72"/>
      <c r="C876" s="72"/>
      <c r="D876" s="72"/>
      <c r="E876" s="72"/>
      <c r="F876" s="72"/>
      <c r="G876" s="72"/>
      <c r="H876" s="72"/>
      <c r="I876" s="72"/>
      <c r="J876" s="72"/>
      <c r="K876" s="72"/>
      <c r="L876" s="72"/>
      <c r="M876" s="72"/>
      <c r="N876" s="72"/>
      <c r="O876" s="72"/>
    </row>
    <row r="877" spans="1:15">
      <c r="A877" s="72"/>
      <c r="B877" s="72"/>
      <c r="C877" s="72"/>
      <c r="D877" s="72"/>
      <c r="E877" s="72"/>
      <c r="F877" s="72"/>
      <c r="G877" s="72"/>
      <c r="H877" s="72"/>
      <c r="I877" s="72"/>
      <c r="J877" s="72"/>
      <c r="K877" s="72"/>
      <c r="L877" s="72"/>
      <c r="M877" s="72"/>
      <c r="N877" s="72"/>
      <c r="O877" s="72"/>
    </row>
    <row r="878" spans="1:15">
      <c r="A878" s="72"/>
      <c r="B878" s="72"/>
      <c r="C878" s="72"/>
      <c r="D878" s="72"/>
      <c r="E878" s="72"/>
      <c r="F878" s="72"/>
      <c r="G878" s="72"/>
      <c r="H878" s="72"/>
      <c r="I878" s="72"/>
      <c r="J878" s="72"/>
      <c r="K878" s="72"/>
      <c r="L878" s="72"/>
      <c r="M878" s="72"/>
      <c r="N878" s="72"/>
      <c r="O878" s="72"/>
    </row>
    <row r="879" spans="1:15">
      <c r="A879" s="72"/>
      <c r="B879" s="72"/>
      <c r="C879" s="72"/>
      <c r="D879" s="72"/>
      <c r="E879" s="72"/>
      <c r="F879" s="72"/>
      <c r="G879" s="72"/>
      <c r="H879" s="72"/>
      <c r="I879" s="72"/>
      <c r="J879" s="72"/>
      <c r="K879" s="72"/>
      <c r="L879" s="72"/>
      <c r="M879" s="72"/>
      <c r="N879" s="72"/>
      <c r="O879" s="72"/>
    </row>
    <row r="880" spans="1:15">
      <c r="A880" s="72"/>
      <c r="B880" s="72"/>
      <c r="C880" s="72"/>
      <c r="D880" s="72"/>
      <c r="E880" s="72"/>
      <c r="F880" s="72"/>
      <c r="G880" s="72"/>
      <c r="H880" s="72"/>
      <c r="I880" s="72"/>
      <c r="J880" s="72"/>
      <c r="K880" s="72"/>
      <c r="L880" s="72"/>
      <c r="M880" s="72"/>
      <c r="N880" s="72"/>
      <c r="O880" s="72"/>
    </row>
    <row r="881" spans="1:15">
      <c r="A881" s="72"/>
      <c r="B881" s="72"/>
      <c r="C881" s="72"/>
      <c r="D881" s="72"/>
      <c r="E881" s="72"/>
      <c r="F881" s="72"/>
      <c r="G881" s="72"/>
      <c r="H881" s="72"/>
      <c r="I881" s="72"/>
      <c r="J881" s="72"/>
      <c r="K881" s="72"/>
      <c r="L881" s="72"/>
      <c r="M881" s="72"/>
      <c r="N881" s="72"/>
      <c r="O881" s="72"/>
    </row>
    <row r="882" spans="1:15">
      <c r="A882" s="72"/>
      <c r="B882" s="72"/>
      <c r="C882" s="72"/>
      <c r="D882" s="72"/>
      <c r="E882" s="72"/>
      <c r="F882" s="72"/>
      <c r="G882" s="72"/>
      <c r="H882" s="72"/>
      <c r="I882" s="72"/>
      <c r="J882" s="72"/>
      <c r="K882" s="72"/>
      <c r="L882" s="72"/>
      <c r="M882" s="72"/>
      <c r="N882" s="72"/>
      <c r="O882" s="72"/>
    </row>
    <row r="883" spans="1:15">
      <c r="A883" s="72"/>
      <c r="B883" s="72"/>
      <c r="C883" s="72"/>
      <c r="D883" s="72"/>
      <c r="E883" s="72"/>
      <c r="F883" s="72"/>
      <c r="G883" s="72"/>
      <c r="H883" s="72"/>
      <c r="I883" s="72"/>
      <c r="J883" s="72"/>
      <c r="K883" s="72"/>
      <c r="L883" s="72"/>
      <c r="M883" s="72"/>
      <c r="N883" s="72"/>
      <c r="O883" s="72"/>
    </row>
    <row r="884" spans="1:15">
      <c r="A884" s="72"/>
      <c r="B884" s="72"/>
      <c r="C884" s="72"/>
      <c r="D884" s="72"/>
      <c r="E884" s="72"/>
      <c r="F884" s="72"/>
      <c r="G884" s="72"/>
      <c r="H884" s="72"/>
      <c r="I884" s="72"/>
      <c r="J884" s="72"/>
      <c r="K884" s="72"/>
      <c r="L884" s="72"/>
      <c r="M884" s="72"/>
      <c r="N884" s="72"/>
      <c r="O884" s="72"/>
    </row>
    <row r="885" spans="1:15">
      <c r="A885" s="72"/>
      <c r="B885" s="72"/>
      <c r="C885" s="72"/>
      <c r="D885" s="72"/>
      <c r="E885" s="72"/>
      <c r="F885" s="72"/>
      <c r="G885" s="72"/>
      <c r="H885" s="72"/>
      <c r="I885" s="72"/>
      <c r="J885" s="72"/>
      <c r="K885" s="72"/>
      <c r="L885" s="72"/>
      <c r="M885" s="72"/>
      <c r="N885" s="72"/>
      <c r="O885" s="72"/>
    </row>
    <row r="886" spans="1:15">
      <c r="A886" s="72"/>
      <c r="B886" s="72"/>
      <c r="C886" s="72"/>
      <c r="D886" s="72"/>
      <c r="E886" s="72"/>
      <c r="F886" s="72"/>
      <c r="G886" s="72"/>
      <c r="H886" s="72"/>
      <c r="I886" s="72"/>
      <c r="J886" s="72"/>
      <c r="K886" s="72"/>
      <c r="L886" s="72"/>
      <c r="M886" s="72"/>
      <c r="N886" s="72"/>
      <c r="O886" s="72"/>
    </row>
    <row r="887" spans="1:15">
      <c r="A887" s="72"/>
      <c r="B887" s="72"/>
      <c r="C887" s="72"/>
      <c r="D887" s="72"/>
      <c r="E887" s="72"/>
      <c r="F887" s="72"/>
      <c r="G887" s="72"/>
      <c r="H887" s="72"/>
      <c r="I887" s="72"/>
      <c r="J887" s="72"/>
      <c r="K887" s="72"/>
      <c r="L887" s="72"/>
      <c r="M887" s="72"/>
      <c r="N887" s="72"/>
      <c r="O887" s="72"/>
    </row>
    <row r="888" spans="1:15">
      <c r="A888" s="72"/>
      <c r="B888" s="72"/>
      <c r="C888" s="72"/>
      <c r="D888" s="72"/>
      <c r="E888" s="72"/>
      <c r="F888" s="72"/>
      <c r="G888" s="72"/>
      <c r="H888" s="72"/>
      <c r="I888" s="72"/>
      <c r="J888" s="72"/>
      <c r="K888" s="72"/>
      <c r="L888" s="72"/>
      <c r="M888" s="72"/>
      <c r="N888" s="72"/>
      <c r="O888" s="72"/>
    </row>
    <row r="889" spans="1:15">
      <c r="A889" s="72"/>
      <c r="B889" s="72"/>
      <c r="C889" s="72"/>
      <c r="D889" s="72"/>
      <c r="E889" s="72"/>
      <c r="F889" s="72"/>
      <c r="G889" s="72"/>
      <c r="H889" s="72"/>
      <c r="I889" s="72"/>
      <c r="J889" s="72"/>
      <c r="K889" s="72"/>
      <c r="L889" s="72"/>
      <c r="M889" s="72"/>
      <c r="N889" s="72"/>
      <c r="O889" s="72"/>
    </row>
    <row r="890" spans="1:15">
      <c r="A890" s="72"/>
      <c r="B890" s="72"/>
      <c r="C890" s="72"/>
      <c r="D890" s="72"/>
      <c r="E890" s="72"/>
      <c r="F890" s="72"/>
      <c r="G890" s="72"/>
      <c r="H890" s="72"/>
      <c r="I890" s="72"/>
      <c r="J890" s="72"/>
      <c r="K890" s="72"/>
      <c r="L890" s="72"/>
      <c r="M890" s="72"/>
      <c r="N890" s="72"/>
      <c r="O890" s="72"/>
    </row>
    <row r="891" spans="1:15">
      <c r="A891" s="72"/>
      <c r="B891" s="72"/>
      <c r="C891" s="72"/>
      <c r="D891" s="72"/>
      <c r="E891" s="72"/>
      <c r="F891" s="72"/>
      <c r="G891" s="72"/>
      <c r="H891" s="72"/>
      <c r="I891" s="72"/>
      <c r="J891" s="72"/>
      <c r="K891" s="72"/>
      <c r="L891" s="72"/>
      <c r="M891" s="72"/>
      <c r="N891" s="72"/>
      <c r="O891" s="72"/>
    </row>
    <row r="892" spans="1:15">
      <c r="A892" s="72"/>
      <c r="B892" s="72"/>
      <c r="C892" s="72"/>
      <c r="D892" s="72"/>
      <c r="E892" s="72"/>
      <c r="F892" s="72"/>
      <c r="G892" s="72"/>
      <c r="H892" s="72"/>
      <c r="I892" s="72"/>
      <c r="J892" s="72"/>
      <c r="K892" s="72"/>
      <c r="L892" s="72"/>
      <c r="M892" s="72"/>
      <c r="N892" s="72"/>
      <c r="O892" s="72"/>
    </row>
    <row r="893" spans="1:15">
      <c r="A893" s="72"/>
      <c r="B893" s="72"/>
      <c r="C893" s="72"/>
      <c r="D893" s="72"/>
      <c r="E893" s="72"/>
      <c r="F893" s="72"/>
      <c r="G893" s="72"/>
      <c r="H893" s="72"/>
      <c r="I893" s="72"/>
      <c r="J893" s="72"/>
      <c r="K893" s="72"/>
      <c r="L893" s="72"/>
      <c r="M893" s="72"/>
      <c r="N893" s="72"/>
      <c r="O893" s="72"/>
    </row>
    <row r="894" spans="1:15">
      <c r="A894" s="72"/>
      <c r="B894" s="72"/>
      <c r="C894" s="72"/>
      <c r="D894" s="72"/>
      <c r="E894" s="72"/>
      <c r="F894" s="72"/>
      <c r="G894" s="72"/>
      <c r="H894" s="72"/>
      <c r="I894" s="72"/>
      <c r="J894" s="72"/>
      <c r="K894" s="72"/>
      <c r="L894" s="72"/>
      <c r="M894" s="72"/>
      <c r="N894" s="72"/>
      <c r="O894" s="72"/>
    </row>
    <row r="895" spans="1:15">
      <c r="A895" s="72"/>
      <c r="B895" s="72"/>
      <c r="C895" s="72"/>
      <c r="D895" s="72"/>
      <c r="E895" s="72"/>
      <c r="F895" s="72"/>
      <c r="G895" s="72"/>
      <c r="H895" s="72"/>
      <c r="I895" s="72"/>
      <c r="J895" s="72"/>
      <c r="K895" s="72"/>
      <c r="L895" s="72"/>
      <c r="M895" s="72"/>
      <c r="N895" s="72"/>
      <c r="O895" s="72"/>
    </row>
    <row r="896" spans="1:15">
      <c r="A896" s="72"/>
      <c r="B896" s="72"/>
      <c r="C896" s="72"/>
      <c r="D896" s="72"/>
      <c r="E896" s="72"/>
      <c r="F896" s="72"/>
      <c r="G896" s="72"/>
      <c r="H896" s="72"/>
      <c r="I896" s="72"/>
      <c r="J896" s="72"/>
      <c r="K896" s="72"/>
      <c r="L896" s="72"/>
      <c r="M896" s="72"/>
      <c r="N896" s="72"/>
      <c r="O896" s="72"/>
    </row>
    <row r="897" spans="1:15">
      <c r="A897" s="72"/>
      <c r="B897" s="72"/>
      <c r="C897" s="72"/>
      <c r="D897" s="72"/>
      <c r="E897" s="72"/>
      <c r="F897" s="72"/>
      <c r="G897" s="72"/>
      <c r="H897" s="72"/>
      <c r="I897" s="72"/>
      <c r="J897" s="72"/>
      <c r="K897" s="72"/>
      <c r="L897" s="72"/>
      <c r="M897" s="72"/>
      <c r="N897" s="72"/>
      <c r="O897" s="72"/>
    </row>
    <row r="898" spans="1:15">
      <c r="A898" s="72"/>
      <c r="B898" s="72"/>
      <c r="C898" s="72"/>
      <c r="D898" s="72"/>
      <c r="E898" s="72"/>
      <c r="F898" s="72"/>
      <c r="G898" s="72"/>
      <c r="H898" s="72"/>
      <c r="I898" s="72"/>
      <c r="J898" s="72"/>
      <c r="K898" s="72"/>
      <c r="L898" s="72"/>
      <c r="M898" s="72"/>
      <c r="N898" s="72"/>
      <c r="O898" s="72"/>
    </row>
    <row r="899" spans="1:15">
      <c r="A899" s="72"/>
      <c r="B899" s="72"/>
      <c r="C899" s="72"/>
      <c r="D899" s="72"/>
      <c r="E899" s="72"/>
      <c r="F899" s="72"/>
      <c r="G899" s="72"/>
      <c r="H899" s="72"/>
      <c r="I899" s="72"/>
      <c r="J899" s="72"/>
      <c r="K899" s="72"/>
      <c r="L899" s="72"/>
      <c r="M899" s="72"/>
      <c r="N899" s="72"/>
      <c r="O899" s="72"/>
    </row>
    <row r="900" spans="1:15">
      <c r="A900" s="72"/>
      <c r="B900" s="72"/>
      <c r="C900" s="72"/>
      <c r="D900" s="72"/>
      <c r="E900" s="72"/>
      <c r="F900" s="72"/>
      <c r="G900" s="72"/>
      <c r="H900" s="72"/>
      <c r="I900" s="72"/>
      <c r="J900" s="72"/>
      <c r="K900" s="72"/>
      <c r="L900" s="72"/>
      <c r="M900" s="72"/>
      <c r="N900" s="72"/>
      <c r="O900" s="72"/>
    </row>
    <row r="901" spans="1:15">
      <c r="A901" s="72"/>
      <c r="B901" s="72"/>
      <c r="C901" s="72"/>
      <c r="D901" s="72"/>
      <c r="E901" s="72"/>
      <c r="F901" s="72"/>
      <c r="G901" s="72"/>
      <c r="H901" s="72"/>
      <c r="I901" s="72"/>
      <c r="J901" s="72"/>
      <c r="K901" s="72"/>
      <c r="L901" s="72"/>
      <c r="M901" s="72"/>
      <c r="N901" s="72"/>
      <c r="O901" s="72"/>
    </row>
    <row r="902" spans="1:15">
      <c r="A902" s="72"/>
      <c r="B902" s="72"/>
      <c r="C902" s="72"/>
      <c r="D902" s="72"/>
      <c r="E902" s="72"/>
      <c r="F902" s="72"/>
      <c r="G902" s="72"/>
      <c r="H902" s="72"/>
      <c r="I902" s="72"/>
      <c r="J902" s="72"/>
      <c r="K902" s="72"/>
      <c r="L902" s="72"/>
      <c r="M902" s="72"/>
      <c r="N902" s="72"/>
      <c r="O902" s="72"/>
    </row>
    <row r="903" spans="1:15">
      <c r="A903" s="72"/>
      <c r="B903" s="72"/>
      <c r="C903" s="72"/>
      <c r="D903" s="72"/>
      <c r="E903" s="72"/>
      <c r="F903" s="72"/>
      <c r="G903" s="72"/>
      <c r="H903" s="72"/>
      <c r="I903" s="72"/>
      <c r="J903" s="72"/>
      <c r="K903" s="72"/>
      <c r="L903" s="72"/>
      <c r="M903" s="72"/>
      <c r="N903" s="72"/>
      <c r="O903" s="72"/>
    </row>
    <row r="904" spans="1:15">
      <c r="A904" s="72"/>
      <c r="B904" s="72"/>
      <c r="C904" s="72"/>
      <c r="D904" s="72"/>
      <c r="E904" s="72"/>
      <c r="F904" s="72"/>
      <c r="G904" s="72"/>
      <c r="H904" s="72"/>
      <c r="I904" s="72"/>
      <c r="J904" s="72"/>
      <c r="K904" s="72"/>
      <c r="L904" s="72"/>
      <c r="M904" s="72"/>
      <c r="N904" s="72"/>
      <c r="O904" s="72"/>
    </row>
    <row r="905" spans="1:15">
      <c r="A905" s="72"/>
      <c r="B905" s="72"/>
      <c r="C905" s="72"/>
      <c r="D905" s="72"/>
      <c r="E905" s="72"/>
      <c r="F905" s="72"/>
      <c r="G905" s="72"/>
      <c r="H905" s="72"/>
      <c r="I905" s="72"/>
      <c r="J905" s="72"/>
      <c r="K905" s="72"/>
      <c r="L905" s="72"/>
      <c r="M905" s="72"/>
      <c r="N905" s="72"/>
      <c r="O905" s="72"/>
    </row>
    <row r="906" spans="1:15">
      <c r="A906" s="72"/>
      <c r="B906" s="72"/>
      <c r="C906" s="72"/>
      <c r="D906" s="72"/>
      <c r="E906" s="72"/>
      <c r="F906" s="72"/>
      <c r="G906" s="72"/>
      <c r="H906" s="72"/>
      <c r="I906" s="72"/>
      <c r="J906" s="72"/>
      <c r="K906" s="72"/>
      <c r="L906" s="72"/>
      <c r="M906" s="72"/>
      <c r="N906" s="72"/>
      <c r="O906" s="72"/>
    </row>
    <row r="907" spans="1:15">
      <c r="A907" s="72"/>
      <c r="B907" s="72"/>
      <c r="C907" s="72"/>
      <c r="D907" s="72"/>
      <c r="E907" s="72"/>
      <c r="F907" s="72"/>
      <c r="G907" s="72"/>
      <c r="H907" s="72"/>
      <c r="I907" s="72"/>
      <c r="J907" s="72"/>
      <c r="K907" s="72"/>
      <c r="L907" s="72"/>
      <c r="M907" s="72"/>
      <c r="N907" s="72"/>
      <c r="O907" s="72"/>
    </row>
    <row r="908" spans="1:15">
      <c r="A908" s="72"/>
      <c r="B908" s="72"/>
      <c r="C908" s="72"/>
      <c r="D908" s="72"/>
      <c r="E908" s="72"/>
      <c r="F908" s="72"/>
      <c r="G908" s="72"/>
      <c r="H908" s="72"/>
      <c r="I908" s="72"/>
      <c r="J908" s="72"/>
      <c r="K908" s="72"/>
      <c r="L908" s="72"/>
      <c r="M908" s="72"/>
      <c r="N908" s="72"/>
      <c r="O908" s="72"/>
    </row>
    <row r="909" spans="1:15">
      <c r="A909" s="72"/>
      <c r="B909" s="72"/>
      <c r="C909" s="72"/>
      <c r="D909" s="72"/>
      <c r="E909" s="72"/>
      <c r="F909" s="72"/>
      <c r="G909" s="72"/>
      <c r="H909" s="72"/>
      <c r="I909" s="72"/>
      <c r="J909" s="72"/>
      <c r="K909" s="72"/>
      <c r="L909" s="72"/>
      <c r="M909" s="72"/>
      <c r="N909" s="72"/>
      <c r="O909" s="72"/>
    </row>
    <row r="910" spans="1:15">
      <c r="A910" s="72"/>
      <c r="B910" s="72"/>
      <c r="C910" s="72"/>
      <c r="D910" s="72"/>
      <c r="E910" s="72"/>
      <c r="F910" s="72"/>
      <c r="G910" s="72"/>
      <c r="H910" s="72"/>
      <c r="I910" s="72"/>
      <c r="J910" s="72"/>
      <c r="K910" s="72"/>
      <c r="L910" s="72"/>
      <c r="M910" s="72"/>
      <c r="N910" s="72"/>
      <c r="O910" s="72"/>
    </row>
    <row r="911" spans="1:15">
      <c r="A911" s="72"/>
      <c r="B911" s="72"/>
      <c r="C911" s="72"/>
      <c r="D911" s="72"/>
      <c r="E911" s="72"/>
      <c r="F911" s="72"/>
      <c r="G911" s="72"/>
      <c r="H911" s="72"/>
      <c r="I911" s="72"/>
      <c r="J911" s="72"/>
      <c r="K911" s="72"/>
      <c r="L911" s="72"/>
      <c r="M911" s="72"/>
      <c r="N911" s="72"/>
      <c r="O911" s="72"/>
    </row>
    <row r="912" spans="1:15">
      <c r="A912" s="72"/>
      <c r="B912" s="72"/>
      <c r="C912" s="72"/>
      <c r="D912" s="72"/>
      <c r="E912" s="72"/>
      <c r="F912" s="72"/>
      <c r="G912" s="72"/>
      <c r="H912" s="72"/>
      <c r="I912" s="72"/>
      <c r="J912" s="72"/>
      <c r="K912" s="72"/>
      <c r="L912" s="72"/>
      <c r="M912" s="72"/>
      <c r="N912" s="72"/>
      <c r="O912" s="72"/>
    </row>
    <row r="913" spans="1:15">
      <c r="A913" s="72"/>
      <c r="B913" s="72"/>
      <c r="C913" s="72"/>
      <c r="D913" s="72"/>
      <c r="E913" s="72"/>
      <c r="F913" s="72"/>
      <c r="G913" s="72"/>
      <c r="H913" s="72"/>
      <c r="I913" s="72"/>
      <c r="J913" s="72"/>
      <c r="K913" s="72"/>
      <c r="L913" s="72"/>
      <c r="M913" s="72"/>
      <c r="N913" s="72"/>
      <c r="O913" s="72"/>
    </row>
    <row r="914" spans="1:15">
      <c r="A914" s="72"/>
      <c r="B914" s="72"/>
      <c r="C914" s="72"/>
      <c r="D914" s="72"/>
      <c r="E914" s="72"/>
      <c r="F914" s="72"/>
      <c r="G914" s="72"/>
      <c r="H914" s="72"/>
      <c r="I914" s="72"/>
      <c r="J914" s="72"/>
      <c r="K914" s="72"/>
      <c r="L914" s="72"/>
      <c r="M914" s="72"/>
      <c r="N914" s="72"/>
      <c r="O914" s="72"/>
    </row>
    <row r="915" spans="1:15">
      <c r="A915" s="72"/>
      <c r="B915" s="72"/>
      <c r="C915" s="72"/>
      <c r="D915" s="72"/>
      <c r="E915" s="72"/>
      <c r="F915" s="72"/>
      <c r="G915" s="72"/>
      <c r="H915" s="72"/>
      <c r="I915" s="72"/>
      <c r="J915" s="72"/>
      <c r="K915" s="72"/>
      <c r="L915" s="72"/>
      <c r="M915" s="72"/>
      <c r="N915" s="72"/>
      <c r="O915" s="72"/>
    </row>
    <row r="916" spans="1:15">
      <c r="A916" s="72"/>
      <c r="B916" s="72"/>
      <c r="C916" s="72"/>
      <c r="D916" s="72"/>
      <c r="E916" s="72"/>
      <c r="F916" s="72"/>
      <c r="G916" s="72"/>
      <c r="H916" s="72"/>
      <c r="I916" s="72"/>
      <c r="J916" s="72"/>
      <c r="K916" s="72"/>
      <c r="L916" s="72"/>
      <c r="M916" s="72"/>
      <c r="N916" s="72"/>
      <c r="O916" s="72"/>
    </row>
    <row r="917" spans="1:15">
      <c r="A917" s="72"/>
      <c r="B917" s="72"/>
      <c r="C917" s="72"/>
      <c r="D917" s="72"/>
      <c r="E917" s="72"/>
      <c r="F917" s="72"/>
      <c r="G917" s="72"/>
      <c r="H917" s="72"/>
      <c r="I917" s="72"/>
      <c r="J917" s="72"/>
      <c r="K917" s="72"/>
      <c r="L917" s="72"/>
      <c r="M917" s="72"/>
      <c r="N917" s="72"/>
      <c r="O917" s="72"/>
    </row>
    <row r="918" spans="1:15">
      <c r="A918" s="72"/>
      <c r="B918" s="72"/>
      <c r="C918" s="72"/>
      <c r="D918" s="72"/>
      <c r="E918" s="72"/>
      <c r="F918" s="72"/>
      <c r="G918" s="72"/>
      <c r="H918" s="72"/>
      <c r="I918" s="72"/>
      <c r="J918" s="72"/>
      <c r="K918" s="72"/>
      <c r="L918" s="72"/>
      <c r="M918" s="72"/>
      <c r="N918" s="72"/>
      <c r="O918" s="72"/>
    </row>
    <row r="919" spans="1:15">
      <c r="A919" s="72"/>
      <c r="B919" s="72"/>
      <c r="C919" s="72"/>
      <c r="D919" s="72"/>
      <c r="E919" s="72"/>
      <c r="F919" s="72"/>
      <c r="G919" s="72"/>
      <c r="H919" s="72"/>
      <c r="I919" s="72"/>
      <c r="J919" s="72"/>
      <c r="K919" s="72"/>
      <c r="L919" s="72"/>
      <c r="M919" s="72"/>
      <c r="N919" s="72"/>
      <c r="O919" s="72"/>
    </row>
    <row r="920" spans="1:15">
      <c r="A920" s="72"/>
      <c r="B920" s="72"/>
      <c r="C920" s="72"/>
      <c r="D920" s="72"/>
      <c r="E920" s="72"/>
      <c r="F920" s="72"/>
      <c r="G920" s="72"/>
      <c r="H920" s="72"/>
      <c r="I920" s="72"/>
      <c r="J920" s="72"/>
      <c r="K920" s="72"/>
      <c r="L920" s="72"/>
      <c r="M920" s="72"/>
      <c r="N920" s="72"/>
      <c r="O920" s="72"/>
    </row>
    <row r="921" spans="1:15">
      <c r="A921" s="72"/>
      <c r="B921" s="72"/>
      <c r="C921" s="72"/>
      <c r="D921" s="72"/>
      <c r="E921" s="72"/>
      <c r="F921" s="72"/>
      <c r="G921" s="72"/>
      <c r="H921" s="72"/>
      <c r="I921" s="72"/>
      <c r="J921" s="72"/>
      <c r="K921" s="72"/>
      <c r="L921" s="72"/>
      <c r="M921" s="72"/>
      <c r="N921" s="72"/>
      <c r="O921" s="72"/>
    </row>
    <row r="922" spans="1:15">
      <c r="A922" s="72"/>
      <c r="B922" s="72"/>
      <c r="C922" s="72"/>
      <c r="D922" s="72"/>
      <c r="E922" s="72"/>
      <c r="F922" s="72"/>
      <c r="G922" s="72"/>
      <c r="H922" s="72"/>
      <c r="I922" s="72"/>
      <c r="J922" s="72"/>
      <c r="K922" s="72"/>
      <c r="L922" s="72"/>
      <c r="M922" s="72"/>
      <c r="N922" s="72"/>
      <c r="O922" s="72"/>
    </row>
    <row r="923" spans="1:15">
      <c r="A923" s="72"/>
      <c r="B923" s="72"/>
      <c r="C923" s="72"/>
      <c r="D923" s="72"/>
      <c r="E923" s="72"/>
      <c r="F923" s="72"/>
      <c r="G923" s="72"/>
      <c r="H923" s="72"/>
      <c r="I923" s="72"/>
      <c r="J923" s="72"/>
      <c r="K923" s="72"/>
      <c r="L923" s="72"/>
      <c r="M923" s="72"/>
      <c r="N923" s="72"/>
      <c r="O923" s="72"/>
    </row>
    <row r="924" spans="1:15">
      <c r="A924" s="72"/>
      <c r="B924" s="72"/>
      <c r="C924" s="72"/>
      <c r="D924" s="72"/>
      <c r="E924" s="72"/>
      <c r="F924" s="72"/>
      <c r="G924" s="72"/>
      <c r="H924" s="72"/>
      <c r="I924" s="72"/>
      <c r="J924" s="72"/>
      <c r="K924" s="72"/>
      <c r="L924" s="72"/>
      <c r="M924" s="72"/>
      <c r="N924" s="72"/>
      <c r="O924" s="72"/>
    </row>
    <row r="925" spans="1:15">
      <c r="A925" s="72"/>
      <c r="B925" s="72"/>
      <c r="C925" s="72"/>
      <c r="D925" s="72"/>
      <c r="E925" s="72"/>
      <c r="F925" s="72"/>
      <c r="G925" s="72"/>
      <c r="H925" s="72"/>
      <c r="I925" s="72"/>
      <c r="J925" s="72"/>
      <c r="K925" s="72"/>
      <c r="L925" s="72"/>
      <c r="M925" s="72"/>
      <c r="N925" s="72"/>
      <c r="O925" s="72"/>
    </row>
    <row r="926" spans="1:15">
      <c r="A926" s="72"/>
      <c r="B926" s="72"/>
      <c r="C926" s="72"/>
      <c r="D926" s="72"/>
      <c r="E926" s="72"/>
      <c r="F926" s="72"/>
      <c r="G926" s="72"/>
      <c r="H926" s="72"/>
      <c r="I926" s="72"/>
      <c r="J926" s="72"/>
      <c r="K926" s="72"/>
      <c r="L926" s="72"/>
      <c r="M926" s="72"/>
      <c r="N926" s="72"/>
      <c r="O926" s="72"/>
    </row>
    <row r="927" spans="1:15">
      <c r="A927" s="72"/>
      <c r="B927" s="72"/>
      <c r="C927" s="72"/>
      <c r="D927" s="72"/>
      <c r="E927" s="72"/>
      <c r="F927" s="72"/>
      <c r="G927" s="72"/>
      <c r="H927" s="72"/>
      <c r="I927" s="72"/>
      <c r="J927" s="72"/>
      <c r="K927" s="72"/>
      <c r="L927" s="72"/>
      <c r="M927" s="72"/>
      <c r="N927" s="72"/>
      <c r="O927" s="72"/>
    </row>
    <row r="928" spans="1:15">
      <c r="A928" s="72"/>
      <c r="B928" s="72"/>
      <c r="C928" s="72"/>
      <c r="D928" s="72"/>
      <c r="E928" s="72"/>
      <c r="F928" s="72"/>
      <c r="G928" s="72"/>
      <c r="H928" s="72"/>
      <c r="I928" s="72"/>
      <c r="J928" s="72"/>
      <c r="K928" s="72"/>
      <c r="L928" s="72"/>
      <c r="M928" s="72"/>
      <c r="N928" s="72"/>
      <c r="O928" s="72"/>
    </row>
    <row r="929" spans="1:15">
      <c r="A929" s="72"/>
      <c r="B929" s="72"/>
      <c r="C929" s="72"/>
      <c r="D929" s="72"/>
      <c r="E929" s="72"/>
      <c r="F929" s="72"/>
      <c r="G929" s="72"/>
      <c r="H929" s="72"/>
      <c r="I929" s="72"/>
      <c r="J929" s="72"/>
      <c r="K929" s="72"/>
      <c r="L929" s="72"/>
      <c r="M929" s="72"/>
      <c r="N929" s="72"/>
      <c r="O929" s="72"/>
    </row>
    <row r="930" spans="1:15">
      <c r="A930" s="72"/>
      <c r="B930" s="72"/>
      <c r="C930" s="72"/>
      <c r="D930" s="72"/>
      <c r="E930" s="72"/>
      <c r="F930" s="72"/>
      <c r="G930" s="72"/>
      <c r="H930" s="72"/>
      <c r="I930" s="72"/>
      <c r="J930" s="72"/>
      <c r="K930" s="72"/>
      <c r="L930" s="72"/>
      <c r="M930" s="72"/>
      <c r="N930" s="72"/>
      <c r="O930" s="72"/>
    </row>
    <row r="931" spans="1:15">
      <c r="A931" s="72"/>
      <c r="B931" s="72"/>
      <c r="C931" s="72"/>
      <c r="D931" s="72"/>
      <c r="E931" s="72"/>
      <c r="F931" s="72"/>
      <c r="G931" s="72"/>
      <c r="H931" s="72"/>
      <c r="I931" s="72"/>
      <c r="J931" s="72"/>
      <c r="K931" s="72"/>
      <c r="L931" s="72"/>
      <c r="M931" s="72"/>
      <c r="N931" s="72"/>
      <c r="O931" s="72"/>
    </row>
    <row r="932" spans="1:15">
      <c r="A932" s="72"/>
      <c r="B932" s="72"/>
      <c r="C932" s="72"/>
      <c r="D932" s="72"/>
      <c r="E932" s="72"/>
      <c r="F932" s="72"/>
      <c r="G932" s="72"/>
      <c r="H932" s="72"/>
      <c r="I932" s="72"/>
      <c r="J932" s="72"/>
      <c r="K932" s="72"/>
      <c r="L932" s="72"/>
      <c r="M932" s="72"/>
      <c r="N932" s="72"/>
      <c r="O932" s="72"/>
    </row>
    <row r="933" spans="1:15">
      <c r="A933" s="72"/>
      <c r="B933" s="72"/>
      <c r="C933" s="72"/>
      <c r="D933" s="72"/>
      <c r="E933" s="72"/>
      <c r="F933" s="72"/>
      <c r="G933" s="72"/>
      <c r="H933" s="72"/>
      <c r="I933" s="72"/>
      <c r="J933" s="72"/>
      <c r="K933" s="72"/>
      <c r="L933" s="72"/>
      <c r="M933" s="72"/>
      <c r="N933" s="72"/>
      <c r="O933" s="72"/>
    </row>
    <row r="934" spans="1:15">
      <c r="A934" s="72"/>
      <c r="B934" s="72"/>
      <c r="C934" s="72"/>
      <c r="D934" s="72"/>
      <c r="E934" s="72"/>
      <c r="F934" s="72"/>
      <c r="G934" s="72"/>
      <c r="H934" s="72"/>
      <c r="I934" s="72"/>
      <c r="J934" s="72"/>
      <c r="K934" s="72"/>
      <c r="L934" s="72"/>
      <c r="M934" s="72"/>
      <c r="N934" s="72"/>
      <c r="O934" s="72"/>
    </row>
    <row r="935" spans="1:15">
      <c r="A935" s="72"/>
      <c r="B935" s="72"/>
      <c r="C935" s="72"/>
      <c r="D935" s="72"/>
      <c r="E935" s="72"/>
      <c r="F935" s="72"/>
      <c r="G935" s="72"/>
      <c r="H935" s="72"/>
      <c r="I935" s="72"/>
      <c r="J935" s="72"/>
      <c r="K935" s="72"/>
      <c r="L935" s="72"/>
      <c r="M935" s="72"/>
      <c r="N935" s="72"/>
      <c r="O935" s="72"/>
    </row>
    <row r="936" spans="1:15">
      <c r="A936" s="72"/>
      <c r="B936" s="72"/>
      <c r="C936" s="72"/>
      <c r="D936" s="72"/>
      <c r="E936" s="72"/>
      <c r="F936" s="72"/>
      <c r="G936" s="72"/>
      <c r="H936" s="72"/>
      <c r="I936" s="72"/>
      <c r="J936" s="72"/>
      <c r="K936" s="72"/>
      <c r="L936" s="72"/>
      <c r="M936" s="72"/>
      <c r="N936" s="72"/>
      <c r="O936" s="72"/>
    </row>
    <row r="937" spans="1:15">
      <c r="A937" s="72"/>
      <c r="B937" s="72"/>
      <c r="C937" s="72"/>
      <c r="D937" s="72"/>
      <c r="E937" s="72"/>
      <c r="F937" s="72"/>
      <c r="G937" s="72"/>
      <c r="H937" s="72"/>
      <c r="I937" s="72"/>
      <c r="J937" s="72"/>
      <c r="K937" s="72"/>
      <c r="L937" s="72"/>
      <c r="M937" s="72"/>
      <c r="N937" s="72"/>
      <c r="O937" s="72"/>
    </row>
    <row r="938" spans="1:15">
      <c r="A938" s="72"/>
      <c r="B938" s="72"/>
      <c r="C938" s="72"/>
      <c r="D938" s="72"/>
      <c r="E938" s="72"/>
      <c r="F938" s="72"/>
      <c r="G938" s="72"/>
      <c r="H938" s="72"/>
      <c r="I938" s="72"/>
      <c r="J938" s="72"/>
      <c r="K938" s="72"/>
      <c r="L938" s="72"/>
      <c r="M938" s="72"/>
      <c r="N938" s="72"/>
      <c r="O938" s="72"/>
    </row>
    <row r="939" spans="1:15">
      <c r="A939" s="72"/>
      <c r="B939" s="72"/>
      <c r="C939" s="72"/>
      <c r="D939" s="72"/>
      <c r="E939" s="72"/>
      <c r="F939" s="72"/>
      <c r="G939" s="72"/>
      <c r="H939" s="72"/>
      <c r="I939" s="72"/>
      <c r="J939" s="72"/>
      <c r="K939" s="72"/>
      <c r="L939" s="72"/>
      <c r="M939" s="72"/>
      <c r="N939" s="72"/>
      <c r="O939" s="72"/>
    </row>
    <row r="940" spans="1:15">
      <c r="A940" s="72"/>
      <c r="B940" s="72"/>
      <c r="C940" s="72"/>
      <c r="D940" s="72"/>
      <c r="E940" s="72"/>
      <c r="F940" s="72"/>
      <c r="G940" s="72"/>
      <c r="H940" s="72"/>
      <c r="I940" s="72"/>
      <c r="J940" s="72"/>
      <c r="K940" s="72"/>
      <c r="L940" s="72"/>
      <c r="M940" s="72"/>
      <c r="N940" s="72"/>
      <c r="O940" s="72"/>
    </row>
    <row r="941" spans="1:15">
      <c r="A941" s="72"/>
      <c r="B941" s="72"/>
      <c r="C941" s="72"/>
      <c r="D941" s="72"/>
      <c r="E941" s="72"/>
      <c r="F941" s="72"/>
      <c r="G941" s="72"/>
      <c r="H941" s="72"/>
      <c r="I941" s="72"/>
      <c r="J941" s="72"/>
      <c r="K941" s="72"/>
      <c r="L941" s="72"/>
      <c r="M941" s="72"/>
      <c r="N941" s="72"/>
      <c r="O941" s="72"/>
    </row>
    <row r="942" spans="1:15">
      <c r="A942" s="72"/>
      <c r="B942" s="72"/>
      <c r="C942" s="72"/>
      <c r="D942" s="72"/>
      <c r="E942" s="72"/>
      <c r="F942" s="72"/>
      <c r="G942" s="72"/>
      <c r="H942" s="72"/>
      <c r="I942" s="72"/>
      <c r="J942" s="72"/>
      <c r="K942" s="72"/>
      <c r="L942" s="72"/>
      <c r="M942" s="72"/>
      <c r="N942" s="72"/>
      <c r="O942" s="72"/>
    </row>
    <row r="943" spans="1:15">
      <c r="A943" s="72"/>
      <c r="B943" s="72"/>
      <c r="C943" s="72"/>
      <c r="D943" s="72"/>
      <c r="E943" s="72"/>
      <c r="F943" s="72"/>
      <c r="G943" s="72"/>
      <c r="H943" s="72"/>
      <c r="I943" s="72"/>
      <c r="J943" s="72"/>
      <c r="K943" s="72"/>
      <c r="L943" s="72"/>
      <c r="M943" s="72"/>
      <c r="N943" s="72"/>
      <c r="O943" s="72"/>
    </row>
    <row r="944" spans="1:15">
      <c r="A944" s="72"/>
      <c r="B944" s="72"/>
      <c r="C944" s="72"/>
      <c r="D944" s="72"/>
      <c r="E944" s="72"/>
      <c r="F944" s="72"/>
      <c r="G944" s="72"/>
      <c r="H944" s="72"/>
      <c r="I944" s="72"/>
      <c r="J944" s="72"/>
      <c r="K944" s="72"/>
      <c r="L944" s="72"/>
      <c r="M944" s="72"/>
      <c r="N944" s="72"/>
      <c r="O944" s="72"/>
    </row>
    <row r="945" spans="1:15">
      <c r="A945" s="72"/>
      <c r="B945" s="72"/>
      <c r="C945" s="72"/>
      <c r="D945" s="72"/>
      <c r="E945" s="72"/>
      <c r="F945" s="72"/>
      <c r="G945" s="72"/>
      <c r="H945" s="72"/>
      <c r="I945" s="72"/>
      <c r="J945" s="72"/>
      <c r="K945" s="72"/>
      <c r="L945" s="72"/>
      <c r="M945" s="72"/>
      <c r="N945" s="72"/>
      <c r="O945" s="72"/>
    </row>
    <row r="946" spans="1:15">
      <c r="A946" s="72"/>
      <c r="B946" s="72"/>
      <c r="C946" s="72"/>
      <c r="D946" s="72"/>
      <c r="E946" s="72"/>
      <c r="F946" s="72"/>
      <c r="G946" s="72"/>
      <c r="H946" s="72"/>
      <c r="I946" s="72"/>
      <c r="J946" s="72"/>
      <c r="K946" s="72"/>
      <c r="L946" s="72"/>
      <c r="M946" s="72"/>
      <c r="N946" s="72"/>
      <c r="O946" s="72"/>
    </row>
    <row r="947" spans="1:15">
      <c r="A947" s="72"/>
      <c r="B947" s="72"/>
      <c r="C947" s="72"/>
      <c r="D947" s="72"/>
      <c r="E947" s="72"/>
      <c r="F947" s="72"/>
      <c r="G947" s="72"/>
      <c r="H947" s="72"/>
      <c r="I947" s="72"/>
      <c r="J947" s="72"/>
      <c r="K947" s="72"/>
      <c r="L947" s="72"/>
      <c r="M947" s="72"/>
      <c r="N947" s="72"/>
      <c r="O947" s="72"/>
    </row>
    <row r="948" spans="1:15">
      <c r="A948" s="72"/>
      <c r="B948" s="72"/>
      <c r="C948" s="72"/>
      <c r="D948" s="72"/>
      <c r="E948" s="72"/>
      <c r="F948" s="72"/>
      <c r="G948" s="72"/>
      <c r="H948" s="72"/>
      <c r="I948" s="72"/>
      <c r="J948" s="72"/>
      <c r="K948" s="72"/>
      <c r="L948" s="72"/>
      <c r="M948" s="72"/>
      <c r="N948" s="72"/>
      <c r="O948" s="72"/>
    </row>
    <row r="949" spans="1:15">
      <c r="A949" s="72"/>
      <c r="B949" s="72"/>
      <c r="C949" s="72"/>
      <c r="D949" s="72"/>
      <c r="E949" s="72"/>
      <c r="F949" s="72"/>
      <c r="G949" s="72"/>
      <c r="H949" s="72"/>
      <c r="I949" s="72"/>
      <c r="J949" s="72"/>
      <c r="K949" s="72"/>
      <c r="L949" s="72"/>
      <c r="M949" s="72"/>
      <c r="N949" s="72"/>
      <c r="O949" s="72"/>
    </row>
    <row r="950" spans="1:15">
      <c r="A950" s="72"/>
      <c r="B950" s="72"/>
      <c r="C950" s="72"/>
      <c r="D950" s="72"/>
      <c r="E950" s="72"/>
      <c r="F950" s="72"/>
      <c r="G950" s="72"/>
      <c r="H950" s="72"/>
      <c r="I950" s="72"/>
      <c r="J950" s="72"/>
      <c r="K950" s="72"/>
      <c r="L950" s="72"/>
      <c r="M950" s="72"/>
      <c r="N950" s="72"/>
      <c r="O950" s="72"/>
    </row>
    <row r="951" spans="1:15">
      <c r="A951" s="72"/>
      <c r="B951" s="72"/>
      <c r="C951" s="72"/>
      <c r="D951" s="72"/>
      <c r="E951" s="72"/>
      <c r="F951" s="72"/>
      <c r="G951" s="72"/>
      <c r="H951" s="72"/>
      <c r="I951" s="72"/>
      <c r="J951" s="72"/>
      <c r="K951" s="72"/>
      <c r="L951" s="72"/>
      <c r="M951" s="72"/>
      <c r="N951" s="72"/>
      <c r="O951" s="72"/>
    </row>
    <row r="952" spans="1:15">
      <c r="A952" s="72"/>
      <c r="B952" s="72"/>
      <c r="C952" s="72"/>
      <c r="D952" s="72"/>
      <c r="E952" s="72"/>
      <c r="F952" s="72"/>
      <c r="G952" s="72"/>
      <c r="H952" s="72"/>
      <c r="I952" s="72"/>
      <c r="J952" s="72"/>
      <c r="K952" s="72"/>
      <c r="L952" s="72"/>
      <c r="M952" s="72"/>
      <c r="N952" s="72"/>
      <c r="O952" s="72"/>
    </row>
    <row r="953" spans="1:15">
      <c r="A953" s="72"/>
      <c r="B953" s="72"/>
      <c r="C953" s="72"/>
      <c r="D953" s="72"/>
      <c r="E953" s="72"/>
      <c r="F953" s="72"/>
      <c r="G953" s="72"/>
      <c r="H953" s="72"/>
      <c r="I953" s="72"/>
      <c r="J953" s="72"/>
      <c r="K953" s="72"/>
      <c r="L953" s="72"/>
      <c r="M953" s="72"/>
      <c r="N953" s="72"/>
      <c r="O953" s="72"/>
    </row>
    <row r="954" spans="1:15">
      <c r="A954" s="72"/>
      <c r="B954" s="72"/>
      <c r="C954" s="72"/>
      <c r="D954" s="72"/>
      <c r="E954" s="72"/>
      <c r="F954" s="72"/>
      <c r="G954" s="72"/>
      <c r="H954" s="72"/>
      <c r="I954" s="72"/>
      <c r="J954" s="72"/>
      <c r="K954" s="72"/>
      <c r="L954" s="72"/>
      <c r="M954" s="72"/>
      <c r="N954" s="72"/>
      <c r="O954" s="72"/>
    </row>
    <row r="955" spans="1:15">
      <c r="A955" s="72"/>
      <c r="B955" s="72"/>
      <c r="C955" s="72"/>
      <c r="D955" s="72"/>
      <c r="E955" s="72"/>
      <c r="F955" s="72"/>
      <c r="G955" s="72"/>
      <c r="H955" s="72"/>
      <c r="I955" s="72"/>
      <c r="J955" s="72"/>
      <c r="K955" s="72"/>
      <c r="L955" s="72"/>
      <c r="M955" s="72"/>
      <c r="N955" s="72"/>
      <c r="O955" s="72"/>
    </row>
    <row r="956" spans="1:15">
      <c r="A956" s="72"/>
      <c r="B956" s="72"/>
      <c r="C956" s="72"/>
      <c r="D956" s="72"/>
      <c r="E956" s="72"/>
      <c r="F956" s="72"/>
      <c r="G956" s="72"/>
      <c r="H956" s="72"/>
      <c r="I956" s="72"/>
      <c r="J956" s="72"/>
      <c r="K956" s="72"/>
      <c r="L956" s="72"/>
      <c r="M956" s="72"/>
      <c r="N956" s="72"/>
      <c r="O956" s="72"/>
    </row>
    <row r="957" spans="1:15">
      <c r="A957" s="72"/>
      <c r="B957" s="72"/>
      <c r="C957" s="72"/>
      <c r="D957" s="72"/>
      <c r="E957" s="72"/>
      <c r="F957" s="72"/>
      <c r="G957" s="72"/>
      <c r="H957" s="72"/>
      <c r="I957" s="72"/>
      <c r="J957" s="72"/>
      <c r="K957" s="72"/>
      <c r="L957" s="72"/>
      <c r="M957" s="72"/>
      <c r="N957" s="72"/>
      <c r="O957" s="72"/>
    </row>
    <row r="958" spans="1:15">
      <c r="A958" s="72"/>
      <c r="B958" s="72"/>
      <c r="C958" s="72"/>
      <c r="D958" s="72"/>
      <c r="E958" s="72"/>
      <c r="F958" s="72"/>
      <c r="G958" s="72"/>
      <c r="H958" s="72"/>
      <c r="I958" s="72"/>
      <c r="J958" s="72"/>
      <c r="K958" s="72"/>
      <c r="L958" s="72"/>
      <c r="M958" s="72"/>
      <c r="N958" s="72"/>
      <c r="O958" s="72"/>
    </row>
    <row r="959" spans="1:15">
      <c r="A959" s="72"/>
      <c r="B959" s="72"/>
      <c r="C959" s="72"/>
      <c r="D959" s="72"/>
      <c r="E959" s="72"/>
      <c r="F959" s="72"/>
      <c r="G959" s="72"/>
      <c r="H959" s="72"/>
      <c r="I959" s="72"/>
      <c r="J959" s="72"/>
      <c r="K959" s="72"/>
      <c r="L959" s="72"/>
      <c r="M959" s="72"/>
      <c r="N959" s="72"/>
      <c r="O959" s="72"/>
    </row>
    <row r="960" spans="1:15">
      <c r="A960" s="72"/>
      <c r="B960" s="72"/>
      <c r="C960" s="72"/>
      <c r="D960" s="72"/>
      <c r="E960" s="72"/>
      <c r="F960" s="72"/>
      <c r="G960" s="72"/>
      <c r="H960" s="72"/>
      <c r="I960" s="72"/>
      <c r="J960" s="72"/>
      <c r="K960" s="72"/>
      <c r="L960" s="72"/>
      <c r="M960" s="72"/>
      <c r="N960" s="72"/>
      <c r="O960" s="72"/>
    </row>
    <row r="961" spans="1:15">
      <c r="A961" s="72"/>
      <c r="B961" s="72"/>
      <c r="C961" s="72"/>
      <c r="D961" s="72"/>
      <c r="E961" s="72"/>
      <c r="F961" s="72"/>
      <c r="G961" s="72"/>
      <c r="H961" s="72"/>
      <c r="I961" s="72"/>
      <c r="J961" s="72"/>
      <c r="K961" s="72"/>
      <c r="L961" s="72"/>
      <c r="M961" s="72"/>
      <c r="N961" s="72"/>
      <c r="O961" s="72"/>
    </row>
    <row r="962" spans="1:15">
      <c r="A962" s="72"/>
      <c r="B962" s="72"/>
      <c r="C962" s="72"/>
      <c r="D962" s="72"/>
      <c r="E962" s="72"/>
      <c r="F962" s="72"/>
      <c r="G962" s="72"/>
      <c r="H962" s="72"/>
      <c r="I962" s="72"/>
      <c r="J962" s="72"/>
      <c r="K962" s="72"/>
      <c r="L962" s="72"/>
      <c r="M962" s="72"/>
      <c r="N962" s="72"/>
      <c r="O962" s="72"/>
    </row>
    <row r="963" spans="1:15">
      <c r="A963" s="72"/>
      <c r="B963" s="72"/>
      <c r="C963" s="72"/>
      <c r="D963" s="72"/>
      <c r="E963" s="72"/>
      <c r="F963" s="72"/>
      <c r="G963" s="72"/>
      <c r="H963" s="72"/>
      <c r="I963" s="72"/>
      <c r="J963" s="72"/>
      <c r="K963" s="72"/>
      <c r="L963" s="72"/>
      <c r="M963" s="72"/>
      <c r="N963" s="72"/>
      <c r="O963" s="72"/>
    </row>
    <row r="964" spans="1:15">
      <c r="A964" s="72"/>
      <c r="B964" s="72"/>
      <c r="C964" s="72"/>
      <c r="D964" s="72"/>
      <c r="E964" s="72"/>
      <c r="F964" s="72"/>
      <c r="G964" s="72"/>
      <c r="H964" s="72"/>
      <c r="I964" s="72"/>
      <c r="J964" s="72"/>
      <c r="K964" s="72"/>
      <c r="L964" s="72"/>
      <c r="M964" s="72"/>
      <c r="N964" s="72"/>
      <c r="O964" s="72"/>
    </row>
    <row r="965" spans="1:15">
      <c r="A965" s="72"/>
      <c r="B965" s="72"/>
      <c r="C965" s="72"/>
      <c r="D965" s="72"/>
      <c r="E965" s="72"/>
      <c r="F965" s="72"/>
      <c r="G965" s="72"/>
      <c r="H965" s="72"/>
      <c r="I965" s="72"/>
      <c r="J965" s="72"/>
      <c r="K965" s="72"/>
      <c r="L965" s="72"/>
      <c r="M965" s="72"/>
      <c r="N965" s="72"/>
      <c r="O965" s="72"/>
    </row>
    <row r="966" spans="1:15">
      <c r="A966" s="72"/>
      <c r="B966" s="72"/>
      <c r="C966" s="72"/>
      <c r="D966" s="72"/>
      <c r="E966" s="72"/>
      <c r="F966" s="72"/>
      <c r="G966" s="72"/>
      <c r="H966" s="72"/>
      <c r="I966" s="72"/>
      <c r="J966" s="72"/>
      <c r="K966" s="72"/>
      <c r="L966" s="72"/>
      <c r="M966" s="72"/>
      <c r="N966" s="72"/>
      <c r="O966" s="72"/>
    </row>
    <row r="967" spans="1:15">
      <c r="A967" s="72"/>
      <c r="B967" s="72"/>
      <c r="C967" s="72"/>
      <c r="D967" s="72"/>
      <c r="E967" s="72"/>
      <c r="F967" s="72"/>
      <c r="G967" s="72"/>
      <c r="H967" s="72"/>
      <c r="I967" s="72"/>
      <c r="J967" s="72"/>
      <c r="K967" s="72"/>
      <c r="L967" s="72"/>
      <c r="M967" s="72"/>
      <c r="N967" s="72"/>
      <c r="O967" s="72"/>
    </row>
    <row r="968" spans="1:15">
      <c r="A968" s="72"/>
      <c r="B968" s="72"/>
      <c r="C968" s="72"/>
      <c r="D968" s="72"/>
      <c r="E968" s="72"/>
      <c r="F968" s="72"/>
      <c r="G968" s="72"/>
      <c r="H968" s="72"/>
      <c r="I968" s="72"/>
      <c r="J968" s="72"/>
      <c r="K968" s="72"/>
      <c r="L968" s="72"/>
      <c r="M968" s="72"/>
      <c r="N968" s="72"/>
      <c r="O968" s="72"/>
    </row>
    <row r="969" spans="1:15">
      <c r="A969" s="72"/>
      <c r="B969" s="72"/>
      <c r="C969" s="72"/>
      <c r="D969" s="72"/>
      <c r="E969" s="72"/>
      <c r="F969" s="72"/>
      <c r="G969" s="72"/>
      <c r="H969" s="72"/>
      <c r="I969" s="72"/>
      <c r="J969" s="72"/>
      <c r="K969" s="72"/>
      <c r="L969" s="72"/>
      <c r="M969" s="72"/>
      <c r="N969" s="72"/>
      <c r="O969" s="72"/>
    </row>
    <row r="970" spans="1:15">
      <c r="A970" s="72"/>
      <c r="B970" s="72"/>
      <c r="C970" s="72"/>
      <c r="D970" s="72"/>
      <c r="E970" s="72"/>
      <c r="F970" s="72"/>
      <c r="G970" s="72"/>
      <c r="H970" s="72"/>
      <c r="I970" s="72"/>
      <c r="J970" s="72"/>
      <c r="K970" s="72"/>
      <c r="L970" s="72"/>
      <c r="M970" s="72"/>
      <c r="N970" s="72"/>
      <c r="O970" s="72"/>
    </row>
    <row r="971" spans="1:15">
      <c r="A971" s="72"/>
      <c r="B971" s="72"/>
      <c r="C971" s="72"/>
      <c r="D971" s="72"/>
      <c r="E971" s="72"/>
      <c r="F971" s="72"/>
      <c r="G971" s="72"/>
      <c r="H971" s="72"/>
      <c r="I971" s="72"/>
      <c r="J971" s="72"/>
      <c r="K971" s="72"/>
      <c r="L971" s="72"/>
      <c r="M971" s="72"/>
      <c r="N971" s="72"/>
      <c r="O971" s="72"/>
    </row>
    <row r="972" spans="1:15">
      <c r="A972" s="72"/>
      <c r="B972" s="72"/>
      <c r="C972" s="72"/>
      <c r="D972" s="72"/>
      <c r="E972" s="72"/>
      <c r="F972" s="72"/>
      <c r="G972" s="72"/>
      <c r="H972" s="72"/>
      <c r="I972" s="72"/>
      <c r="J972" s="72"/>
      <c r="K972" s="72"/>
      <c r="L972" s="72"/>
      <c r="M972" s="72"/>
      <c r="N972" s="72"/>
      <c r="O972" s="72"/>
    </row>
    <row r="973" spans="1:15">
      <c r="A973" s="72"/>
      <c r="B973" s="72"/>
      <c r="C973" s="72"/>
      <c r="D973" s="72"/>
      <c r="E973" s="72"/>
      <c r="F973" s="72"/>
      <c r="G973" s="72"/>
      <c r="H973" s="72"/>
      <c r="I973" s="72"/>
      <c r="J973" s="72"/>
      <c r="K973" s="72"/>
      <c r="L973" s="72"/>
      <c r="M973" s="72"/>
      <c r="N973" s="72"/>
      <c r="O973" s="72"/>
    </row>
    <row r="974" spans="1:15">
      <c r="A974" s="72"/>
      <c r="B974" s="72"/>
      <c r="C974" s="72"/>
      <c r="D974" s="72"/>
      <c r="E974" s="72"/>
      <c r="F974" s="72"/>
      <c r="G974" s="72"/>
      <c r="H974" s="72"/>
      <c r="I974" s="72"/>
      <c r="J974" s="72"/>
      <c r="K974" s="72"/>
      <c r="L974" s="72"/>
      <c r="M974" s="72"/>
      <c r="N974" s="72"/>
      <c r="O974" s="72"/>
    </row>
    <row r="975" spans="1:15">
      <c r="A975" s="72"/>
      <c r="B975" s="72"/>
      <c r="C975" s="72"/>
      <c r="D975" s="72"/>
      <c r="E975" s="72"/>
      <c r="F975" s="72"/>
      <c r="G975" s="72"/>
      <c r="H975" s="72"/>
      <c r="I975" s="72"/>
      <c r="J975" s="72"/>
      <c r="K975" s="72"/>
      <c r="L975" s="72"/>
      <c r="M975" s="72"/>
      <c r="N975" s="72"/>
      <c r="O975" s="72"/>
    </row>
    <row r="976" spans="1:15">
      <c r="A976" s="72"/>
      <c r="B976" s="72"/>
      <c r="C976" s="72"/>
      <c r="D976" s="72"/>
      <c r="E976" s="72"/>
      <c r="F976" s="72"/>
      <c r="G976" s="72"/>
      <c r="H976" s="72"/>
      <c r="I976" s="72"/>
      <c r="J976" s="72"/>
      <c r="K976" s="72"/>
      <c r="L976" s="72"/>
      <c r="M976" s="72"/>
      <c r="N976" s="72"/>
      <c r="O976" s="72"/>
    </row>
    <row r="977" spans="1:15">
      <c r="A977" s="72"/>
      <c r="B977" s="72"/>
      <c r="C977" s="72"/>
      <c r="D977" s="72"/>
      <c r="E977" s="72"/>
      <c r="F977" s="72"/>
      <c r="G977" s="72"/>
      <c r="H977" s="72"/>
      <c r="I977" s="72"/>
      <c r="J977" s="72"/>
      <c r="K977" s="72"/>
      <c r="L977" s="72"/>
      <c r="M977" s="72"/>
      <c r="N977" s="72"/>
      <c r="O977" s="72"/>
    </row>
    <row r="978" spans="1:15">
      <c r="A978" s="72"/>
      <c r="B978" s="72"/>
      <c r="C978" s="72"/>
      <c r="D978" s="72"/>
      <c r="E978" s="72"/>
      <c r="F978" s="72"/>
      <c r="G978" s="72"/>
      <c r="H978" s="72"/>
      <c r="I978" s="72"/>
      <c r="J978" s="72"/>
      <c r="K978" s="72"/>
      <c r="L978" s="72"/>
      <c r="M978" s="72"/>
      <c r="N978" s="72"/>
      <c r="O978" s="72"/>
    </row>
    <row r="979" spans="1:15">
      <c r="A979" s="72"/>
      <c r="B979" s="72"/>
      <c r="C979" s="72"/>
      <c r="D979" s="72"/>
      <c r="E979" s="72"/>
      <c r="F979" s="72"/>
      <c r="G979" s="72"/>
      <c r="H979" s="72"/>
      <c r="I979" s="72"/>
      <c r="J979" s="72"/>
      <c r="K979" s="72"/>
      <c r="L979" s="72"/>
      <c r="M979" s="72"/>
      <c r="N979" s="72"/>
      <c r="O979" s="72"/>
    </row>
    <row r="980" spans="1:15">
      <c r="A980" s="72"/>
      <c r="B980" s="72"/>
      <c r="C980" s="72"/>
      <c r="D980" s="72"/>
      <c r="E980" s="72"/>
      <c r="F980" s="72"/>
      <c r="G980" s="72"/>
      <c r="H980" s="72"/>
      <c r="I980" s="72"/>
      <c r="J980" s="72"/>
      <c r="K980" s="72"/>
      <c r="L980" s="72"/>
      <c r="M980" s="72"/>
      <c r="N980" s="72"/>
      <c r="O980" s="72"/>
    </row>
    <row r="981" spans="1:15">
      <c r="A981" s="72"/>
      <c r="B981" s="72"/>
      <c r="C981" s="72"/>
      <c r="D981" s="72"/>
      <c r="E981" s="72"/>
      <c r="F981" s="72"/>
      <c r="G981" s="72"/>
      <c r="H981" s="72"/>
      <c r="I981" s="72"/>
      <c r="J981" s="72"/>
      <c r="K981" s="72"/>
      <c r="L981" s="72"/>
      <c r="M981" s="72"/>
      <c r="N981" s="72"/>
      <c r="O981" s="72"/>
    </row>
    <row r="982" spans="1:15">
      <c r="A982" s="72"/>
      <c r="B982" s="72"/>
      <c r="C982" s="72"/>
      <c r="D982" s="72"/>
      <c r="E982" s="72"/>
      <c r="F982" s="72"/>
      <c r="G982" s="72"/>
      <c r="H982" s="72"/>
      <c r="I982" s="72"/>
      <c r="J982" s="72"/>
      <c r="K982" s="72"/>
      <c r="L982" s="72"/>
      <c r="M982" s="72"/>
      <c r="N982" s="72"/>
      <c r="O982" s="72"/>
    </row>
    <row r="983" spans="1:15">
      <c r="A983" s="72"/>
      <c r="B983" s="72"/>
      <c r="C983" s="72"/>
      <c r="D983" s="72"/>
      <c r="E983" s="72"/>
      <c r="F983" s="72"/>
      <c r="G983" s="72"/>
      <c r="H983" s="72"/>
      <c r="I983" s="72"/>
      <c r="J983" s="72"/>
      <c r="K983" s="72"/>
      <c r="L983" s="72"/>
      <c r="M983" s="72"/>
      <c r="N983" s="72"/>
      <c r="O983" s="72"/>
    </row>
    <row r="984" spans="1:15">
      <c r="A984" s="72"/>
      <c r="B984" s="72"/>
      <c r="C984" s="72"/>
      <c r="D984" s="72"/>
      <c r="E984" s="72"/>
      <c r="F984" s="72"/>
      <c r="G984" s="72"/>
      <c r="H984" s="72"/>
      <c r="I984" s="72"/>
      <c r="J984" s="72"/>
      <c r="K984" s="72"/>
      <c r="L984" s="72"/>
      <c r="M984" s="72"/>
      <c r="N984" s="72"/>
      <c r="O984" s="72"/>
    </row>
    <row r="985" spans="1:15">
      <c r="A985" s="72"/>
      <c r="B985" s="72"/>
      <c r="C985" s="72"/>
      <c r="D985" s="72"/>
      <c r="E985" s="72"/>
      <c r="F985" s="72"/>
      <c r="G985" s="72"/>
      <c r="H985" s="72"/>
      <c r="I985" s="72"/>
      <c r="J985" s="72"/>
      <c r="K985" s="72"/>
      <c r="L985" s="72"/>
      <c r="M985" s="72"/>
      <c r="N985" s="72"/>
      <c r="O985" s="72"/>
    </row>
    <row r="986" spans="1:15">
      <c r="A986" s="72"/>
      <c r="B986" s="72"/>
      <c r="C986" s="72"/>
      <c r="D986" s="72"/>
      <c r="E986" s="72"/>
      <c r="F986" s="72"/>
      <c r="G986" s="72"/>
      <c r="H986" s="72"/>
      <c r="I986" s="72"/>
      <c r="J986" s="72"/>
      <c r="K986" s="72"/>
      <c r="L986" s="72"/>
      <c r="M986" s="72"/>
      <c r="N986" s="72"/>
      <c r="O986" s="72"/>
    </row>
    <row r="987" spans="1:15">
      <c r="A987" s="72"/>
      <c r="B987" s="72"/>
      <c r="C987" s="72"/>
      <c r="D987" s="72"/>
      <c r="E987" s="72"/>
      <c r="F987" s="72"/>
      <c r="G987" s="72"/>
      <c r="H987" s="72"/>
      <c r="I987" s="72"/>
      <c r="J987" s="72"/>
      <c r="K987" s="72"/>
      <c r="L987" s="72"/>
      <c r="M987" s="72"/>
      <c r="N987" s="72"/>
      <c r="O987" s="72"/>
    </row>
    <row r="988" spans="1:15">
      <c r="A988" s="72"/>
      <c r="B988" s="72"/>
      <c r="C988" s="72"/>
      <c r="D988" s="72"/>
      <c r="E988" s="72"/>
      <c r="F988" s="72"/>
      <c r="G988" s="72"/>
      <c r="H988" s="72"/>
      <c r="I988" s="72"/>
      <c r="J988" s="72"/>
      <c r="K988" s="72"/>
      <c r="L988" s="72"/>
      <c r="M988" s="72"/>
      <c r="N988" s="72"/>
      <c r="O988" s="72"/>
    </row>
    <row r="989" spans="1:15">
      <c r="A989" s="72"/>
      <c r="B989" s="72"/>
      <c r="C989" s="72"/>
      <c r="D989" s="72"/>
      <c r="E989" s="72"/>
      <c r="F989" s="72"/>
      <c r="G989" s="72"/>
      <c r="H989" s="72"/>
      <c r="I989" s="72"/>
      <c r="J989" s="72"/>
      <c r="K989" s="72"/>
      <c r="L989" s="72"/>
      <c r="M989" s="72"/>
      <c r="N989" s="72"/>
      <c r="O989" s="72"/>
    </row>
    <row r="990" spans="1:15">
      <c r="A990" s="72"/>
      <c r="B990" s="72"/>
      <c r="C990" s="72"/>
      <c r="D990" s="72"/>
      <c r="E990" s="72"/>
      <c r="F990" s="72"/>
      <c r="G990" s="72"/>
      <c r="H990" s="72"/>
      <c r="I990" s="72"/>
      <c r="J990" s="72"/>
      <c r="K990" s="72"/>
      <c r="L990" s="72"/>
      <c r="M990" s="72"/>
      <c r="N990" s="72"/>
      <c r="O990" s="72"/>
    </row>
    <row r="991" spans="1:15">
      <c r="A991" s="72"/>
      <c r="B991" s="72"/>
      <c r="C991" s="72"/>
      <c r="D991" s="72"/>
      <c r="E991" s="72"/>
      <c r="F991" s="72"/>
      <c r="G991" s="72"/>
      <c r="H991" s="72"/>
      <c r="I991" s="72"/>
      <c r="J991" s="72"/>
      <c r="K991" s="72"/>
      <c r="L991" s="72"/>
      <c r="M991" s="72"/>
      <c r="N991" s="72"/>
      <c r="O991" s="72"/>
    </row>
    <row r="992" spans="1:15">
      <c r="A992" s="72"/>
      <c r="B992" s="72"/>
      <c r="C992" s="72"/>
      <c r="D992" s="72"/>
      <c r="E992" s="72"/>
      <c r="F992" s="72"/>
      <c r="G992" s="72"/>
      <c r="H992" s="72"/>
      <c r="I992" s="72"/>
      <c r="J992" s="72"/>
      <c r="K992" s="72"/>
      <c r="L992" s="72"/>
      <c r="M992" s="72"/>
      <c r="N992" s="72"/>
      <c r="O992" s="72"/>
    </row>
    <row r="993" spans="1:15">
      <c r="A993" s="72"/>
      <c r="B993" s="72"/>
      <c r="C993" s="72"/>
      <c r="D993" s="72"/>
      <c r="E993" s="72"/>
      <c r="F993" s="72"/>
      <c r="G993" s="72"/>
      <c r="H993" s="72"/>
      <c r="I993" s="72"/>
      <c r="J993" s="72"/>
      <c r="K993" s="72"/>
      <c r="L993" s="72"/>
      <c r="M993" s="72"/>
      <c r="N993" s="72"/>
      <c r="O993" s="72"/>
    </row>
    <row r="994" spans="1:15">
      <c r="A994" s="72"/>
      <c r="B994" s="72"/>
      <c r="C994" s="72"/>
      <c r="D994" s="72"/>
      <c r="E994" s="72"/>
      <c r="F994" s="72"/>
      <c r="G994" s="72"/>
      <c r="H994" s="72"/>
      <c r="I994" s="72"/>
      <c r="J994" s="72"/>
      <c r="K994" s="72"/>
      <c r="L994" s="72"/>
      <c r="M994" s="72"/>
      <c r="N994" s="72"/>
      <c r="O994" s="72"/>
    </row>
    <row r="995" spans="1:15">
      <c r="A995" s="72"/>
      <c r="B995" s="72"/>
      <c r="C995" s="72"/>
      <c r="D995" s="72"/>
      <c r="E995" s="72"/>
      <c r="F995" s="72"/>
      <c r="G995" s="72"/>
      <c r="H995" s="72"/>
      <c r="I995" s="72"/>
      <c r="J995" s="72"/>
      <c r="K995" s="72"/>
      <c r="L995" s="72"/>
      <c r="M995" s="72"/>
      <c r="N995" s="72"/>
      <c r="O995" s="72"/>
    </row>
    <row r="996" spans="1:15">
      <c r="A996" s="72"/>
      <c r="B996" s="72"/>
      <c r="C996" s="72"/>
      <c r="D996" s="72"/>
      <c r="E996" s="72"/>
      <c r="F996" s="72"/>
      <c r="G996" s="72"/>
      <c r="H996" s="72"/>
      <c r="I996" s="72"/>
      <c r="J996" s="72"/>
      <c r="K996" s="72"/>
      <c r="L996" s="72"/>
      <c r="M996" s="72"/>
      <c r="N996" s="72"/>
      <c r="O996" s="72"/>
    </row>
    <row r="997" spans="1:15">
      <c r="A997" s="72"/>
      <c r="B997" s="72"/>
      <c r="C997" s="72"/>
      <c r="D997" s="72"/>
      <c r="E997" s="72"/>
      <c r="F997" s="72"/>
      <c r="G997" s="72"/>
      <c r="H997" s="72"/>
      <c r="I997" s="72"/>
      <c r="J997" s="72"/>
      <c r="K997" s="72"/>
      <c r="L997" s="72"/>
      <c r="M997" s="72"/>
      <c r="N997" s="72"/>
      <c r="O997" s="72"/>
    </row>
    <row r="998" spans="1:15">
      <c r="A998" s="72"/>
      <c r="B998" s="72"/>
      <c r="C998" s="72"/>
      <c r="D998" s="72"/>
      <c r="E998" s="72"/>
      <c r="F998" s="72"/>
      <c r="G998" s="72"/>
      <c r="H998" s="72"/>
      <c r="I998" s="72"/>
      <c r="J998" s="72"/>
      <c r="K998" s="72"/>
      <c r="L998" s="72"/>
      <c r="M998" s="72"/>
      <c r="N998" s="72"/>
      <c r="O998" s="72"/>
    </row>
    <row r="999" spans="1:15">
      <c r="A999" s="72"/>
      <c r="B999" s="72"/>
      <c r="C999" s="72"/>
      <c r="D999" s="72"/>
      <c r="E999" s="72"/>
      <c r="F999" s="72"/>
      <c r="G999" s="72"/>
      <c r="H999" s="72"/>
      <c r="I999" s="72"/>
      <c r="J999" s="72"/>
      <c r="K999" s="72"/>
      <c r="L999" s="72"/>
      <c r="M999" s="72"/>
      <c r="N999" s="72"/>
      <c r="O999" s="72"/>
    </row>
    <row r="1000" spans="1:15">
      <c r="A1000" s="72"/>
      <c r="B1000" s="72"/>
      <c r="C1000" s="72"/>
      <c r="D1000" s="72"/>
      <c r="E1000" s="72"/>
      <c r="F1000" s="72"/>
      <c r="G1000" s="72"/>
      <c r="H1000" s="72"/>
      <c r="I1000" s="72"/>
      <c r="J1000" s="72"/>
      <c r="K1000" s="72"/>
      <c r="L1000" s="72"/>
      <c r="M1000" s="72"/>
      <c r="N1000" s="72"/>
      <c r="O1000" s="72"/>
    </row>
    <row r="1001" spans="1:15">
      <c r="A1001" s="72"/>
      <c r="B1001" s="72"/>
      <c r="C1001" s="72"/>
      <c r="D1001" s="72"/>
      <c r="E1001" s="72"/>
      <c r="F1001" s="72"/>
      <c r="G1001" s="72"/>
      <c r="H1001" s="72"/>
      <c r="I1001" s="72"/>
      <c r="J1001" s="72"/>
      <c r="K1001" s="72"/>
      <c r="L1001" s="72"/>
      <c r="M1001" s="72"/>
      <c r="N1001" s="72"/>
      <c r="O1001" s="72"/>
    </row>
    <row r="1002" spans="1:15">
      <c r="A1002" s="72"/>
      <c r="B1002" s="72"/>
      <c r="C1002" s="72"/>
      <c r="D1002" s="72"/>
      <c r="E1002" s="72"/>
      <c r="F1002" s="72"/>
      <c r="G1002" s="72"/>
      <c r="H1002" s="72"/>
      <c r="I1002" s="72"/>
      <c r="J1002" s="72"/>
      <c r="K1002" s="72"/>
      <c r="L1002" s="72"/>
      <c r="M1002" s="72"/>
      <c r="N1002" s="72"/>
      <c r="O1002" s="72"/>
    </row>
    <row r="1003" spans="1:15">
      <c r="A1003" s="72"/>
      <c r="B1003" s="72"/>
      <c r="C1003" s="72"/>
      <c r="D1003" s="72"/>
      <c r="E1003" s="72"/>
      <c r="F1003" s="72"/>
      <c r="G1003" s="72"/>
      <c r="H1003" s="72"/>
      <c r="I1003" s="72"/>
      <c r="J1003" s="72"/>
      <c r="K1003" s="72"/>
      <c r="L1003" s="72"/>
      <c r="M1003" s="72"/>
      <c r="N1003" s="72"/>
      <c r="O1003" s="72"/>
    </row>
    <row r="1004" spans="1:15">
      <c r="A1004" s="72"/>
      <c r="B1004" s="72"/>
      <c r="C1004" s="72"/>
      <c r="D1004" s="72"/>
      <c r="E1004" s="72"/>
      <c r="F1004" s="72"/>
      <c r="G1004" s="72"/>
      <c r="H1004" s="72"/>
      <c r="I1004" s="72"/>
      <c r="J1004" s="72"/>
      <c r="K1004" s="72"/>
      <c r="L1004" s="72"/>
      <c r="M1004" s="72"/>
      <c r="N1004" s="72"/>
      <c r="O1004" s="72"/>
    </row>
    <row r="1005" spans="1:15">
      <c r="A1005" s="72"/>
      <c r="B1005" s="72"/>
      <c r="C1005" s="72"/>
      <c r="D1005" s="72"/>
      <c r="E1005" s="72"/>
      <c r="F1005" s="72"/>
      <c r="G1005" s="72"/>
      <c r="H1005" s="72"/>
      <c r="I1005" s="72"/>
      <c r="J1005" s="72"/>
      <c r="K1005" s="72"/>
      <c r="L1005" s="72"/>
      <c r="M1005" s="72"/>
      <c r="N1005" s="72"/>
      <c r="O1005" s="72"/>
    </row>
    <row r="1006" spans="1:15">
      <c r="A1006" s="72"/>
      <c r="B1006" s="72"/>
      <c r="C1006" s="72"/>
      <c r="D1006" s="72"/>
      <c r="E1006" s="72"/>
      <c r="F1006" s="72"/>
      <c r="G1006" s="72"/>
      <c r="H1006" s="72"/>
      <c r="I1006" s="72"/>
      <c r="J1006" s="72"/>
      <c r="K1006" s="72"/>
      <c r="L1006" s="72"/>
      <c r="M1006" s="72"/>
      <c r="N1006" s="72"/>
      <c r="O1006" s="72"/>
    </row>
    <row r="1007" spans="1:15">
      <c r="A1007" s="72"/>
      <c r="B1007" s="72"/>
      <c r="C1007" s="72"/>
      <c r="D1007" s="72"/>
      <c r="E1007" s="72"/>
      <c r="F1007" s="72"/>
      <c r="G1007" s="72"/>
      <c r="H1007" s="72"/>
      <c r="I1007" s="72"/>
      <c r="J1007" s="72"/>
      <c r="K1007" s="72"/>
      <c r="L1007" s="72"/>
      <c r="M1007" s="72"/>
      <c r="N1007" s="72"/>
      <c r="O1007" s="72"/>
    </row>
    <row r="1008" spans="1:15">
      <c r="A1008" s="72"/>
      <c r="B1008" s="72"/>
      <c r="C1008" s="72"/>
      <c r="D1008" s="72"/>
      <c r="E1008" s="72"/>
      <c r="F1008" s="72"/>
      <c r="G1008" s="72"/>
      <c r="H1008" s="72"/>
      <c r="I1008" s="72"/>
      <c r="J1008" s="72"/>
      <c r="K1008" s="72"/>
      <c r="L1008" s="72"/>
      <c r="M1008" s="72"/>
      <c r="N1008" s="72"/>
      <c r="O1008" s="72"/>
    </row>
    <row r="1009" spans="1:15">
      <c r="A1009" s="72"/>
      <c r="B1009" s="72"/>
      <c r="C1009" s="72"/>
      <c r="D1009" s="72"/>
      <c r="E1009" s="72"/>
      <c r="F1009" s="72"/>
      <c r="G1009" s="72"/>
      <c r="H1009" s="72"/>
      <c r="I1009" s="72"/>
      <c r="J1009" s="72"/>
      <c r="K1009" s="72"/>
      <c r="L1009" s="72"/>
      <c r="M1009" s="72"/>
      <c r="N1009" s="72"/>
      <c r="O1009" s="72"/>
    </row>
    <row r="1010" spans="1:15">
      <c r="A1010" s="72"/>
      <c r="B1010" s="72"/>
      <c r="C1010" s="72"/>
      <c r="D1010" s="72"/>
      <c r="E1010" s="72"/>
      <c r="F1010" s="72"/>
      <c r="G1010" s="72"/>
      <c r="H1010" s="72"/>
      <c r="I1010" s="72"/>
      <c r="J1010" s="72"/>
      <c r="K1010" s="72"/>
      <c r="L1010" s="72"/>
      <c r="M1010" s="72"/>
      <c r="N1010" s="72"/>
      <c r="O1010" s="72"/>
    </row>
    <row r="1011" spans="1:15">
      <c r="A1011" s="72"/>
      <c r="B1011" s="72"/>
      <c r="C1011" s="72"/>
      <c r="D1011" s="72"/>
      <c r="E1011" s="72"/>
      <c r="F1011" s="72"/>
      <c r="G1011" s="72"/>
      <c r="H1011" s="72"/>
      <c r="I1011" s="72"/>
      <c r="J1011" s="72"/>
      <c r="K1011" s="72"/>
      <c r="L1011" s="72"/>
      <c r="M1011" s="72"/>
      <c r="N1011" s="72"/>
      <c r="O1011" s="72"/>
    </row>
    <row r="1012" spans="1:15">
      <c r="A1012" s="72"/>
      <c r="B1012" s="72"/>
      <c r="C1012" s="72"/>
      <c r="D1012" s="72"/>
      <c r="E1012" s="72"/>
      <c r="F1012" s="72"/>
      <c r="G1012" s="72"/>
      <c r="H1012" s="72"/>
      <c r="I1012" s="72"/>
      <c r="J1012" s="72"/>
      <c r="K1012" s="72"/>
      <c r="L1012" s="72"/>
      <c r="M1012" s="72"/>
      <c r="N1012" s="72"/>
      <c r="O1012" s="72"/>
    </row>
    <row r="1013" spans="1:15">
      <c r="A1013" s="72"/>
      <c r="B1013" s="72"/>
      <c r="C1013" s="72"/>
      <c r="D1013" s="72"/>
      <c r="E1013" s="72"/>
      <c r="F1013" s="72"/>
      <c r="G1013" s="72"/>
      <c r="H1013" s="72"/>
      <c r="I1013" s="72"/>
      <c r="J1013" s="72"/>
      <c r="K1013" s="72"/>
      <c r="L1013" s="72"/>
      <c r="M1013" s="72"/>
      <c r="N1013" s="72"/>
      <c r="O1013" s="72"/>
    </row>
    <row r="1014" spans="1:15">
      <c r="A1014" s="72"/>
      <c r="B1014" s="72"/>
      <c r="C1014" s="72"/>
      <c r="D1014" s="72"/>
      <c r="E1014" s="72"/>
      <c r="F1014" s="72"/>
      <c r="G1014" s="72"/>
      <c r="H1014" s="72"/>
      <c r="I1014" s="72"/>
      <c r="J1014" s="72"/>
      <c r="K1014" s="72"/>
      <c r="L1014" s="72"/>
      <c r="M1014" s="72"/>
      <c r="N1014" s="72"/>
      <c r="O1014" s="72"/>
    </row>
    <row r="1015" spans="1:15">
      <c r="A1015" s="72"/>
      <c r="B1015" s="72"/>
      <c r="C1015" s="72"/>
      <c r="D1015" s="72"/>
      <c r="E1015" s="72"/>
      <c r="F1015" s="72"/>
      <c r="G1015" s="72"/>
      <c r="H1015" s="72"/>
      <c r="I1015" s="72"/>
      <c r="J1015" s="72"/>
      <c r="K1015" s="72"/>
      <c r="L1015" s="72"/>
      <c r="M1015" s="72"/>
      <c r="N1015" s="72"/>
      <c r="O1015" s="72"/>
    </row>
    <row r="1016" spans="1:15">
      <c r="A1016" s="72"/>
      <c r="B1016" s="72"/>
      <c r="C1016" s="72"/>
      <c r="D1016" s="72"/>
      <c r="E1016" s="72"/>
      <c r="F1016" s="72"/>
      <c r="G1016" s="72"/>
      <c r="H1016" s="72"/>
      <c r="I1016" s="72"/>
      <c r="J1016" s="72"/>
      <c r="K1016" s="72"/>
      <c r="L1016" s="72"/>
      <c r="M1016" s="72"/>
      <c r="N1016" s="72"/>
      <c r="O1016" s="72"/>
    </row>
    <row r="1017" spans="1:15">
      <c r="A1017" s="72"/>
      <c r="B1017" s="72"/>
      <c r="C1017" s="72"/>
      <c r="D1017" s="72"/>
      <c r="E1017" s="72"/>
      <c r="F1017" s="72"/>
      <c r="G1017" s="72"/>
      <c r="H1017" s="72"/>
      <c r="I1017" s="72"/>
      <c r="J1017" s="72"/>
      <c r="K1017" s="72"/>
      <c r="L1017" s="72"/>
      <c r="M1017" s="72"/>
      <c r="N1017" s="72"/>
      <c r="O1017" s="72"/>
    </row>
    <row r="1018" spans="1:15">
      <c r="A1018" s="72"/>
      <c r="B1018" s="72"/>
      <c r="C1018" s="72"/>
      <c r="D1018" s="72"/>
      <c r="E1018" s="72"/>
      <c r="F1018" s="72"/>
      <c r="G1018" s="72"/>
      <c r="H1018" s="72"/>
      <c r="I1018" s="72"/>
      <c r="J1018" s="72"/>
      <c r="K1018" s="72"/>
      <c r="L1018" s="72"/>
      <c r="M1018" s="72"/>
      <c r="N1018" s="72"/>
      <c r="O1018" s="72"/>
    </row>
    <row r="1019" spans="1:15">
      <c r="A1019" s="72"/>
      <c r="B1019" s="72"/>
      <c r="C1019" s="72"/>
      <c r="D1019" s="72"/>
      <c r="E1019" s="72"/>
      <c r="F1019" s="72"/>
      <c r="G1019" s="72"/>
      <c r="H1019" s="72"/>
      <c r="I1019" s="72"/>
      <c r="J1019" s="72"/>
      <c r="K1019" s="72"/>
      <c r="L1019" s="72"/>
      <c r="M1019" s="72"/>
      <c r="N1019" s="72"/>
      <c r="O1019" s="72"/>
    </row>
    <row r="1020" spans="1:15">
      <c r="A1020" s="72"/>
      <c r="B1020" s="72"/>
      <c r="C1020" s="72"/>
      <c r="D1020" s="72"/>
      <c r="E1020" s="72"/>
      <c r="F1020" s="72"/>
      <c r="G1020" s="72"/>
      <c r="H1020" s="72"/>
      <c r="I1020" s="72"/>
      <c r="J1020" s="72"/>
      <c r="K1020" s="72"/>
      <c r="L1020" s="72"/>
      <c r="M1020" s="72"/>
      <c r="N1020" s="72"/>
      <c r="O1020" s="72"/>
    </row>
    <row r="1021" spans="1:15">
      <c r="A1021" s="72"/>
      <c r="B1021" s="72"/>
      <c r="C1021" s="72"/>
      <c r="D1021" s="72"/>
      <c r="E1021" s="72"/>
      <c r="F1021" s="72"/>
      <c r="G1021" s="72"/>
      <c r="H1021" s="72"/>
      <c r="I1021" s="72"/>
      <c r="J1021" s="72"/>
      <c r="K1021" s="72"/>
      <c r="L1021" s="72"/>
      <c r="M1021" s="72"/>
      <c r="N1021" s="72"/>
      <c r="O1021" s="72"/>
    </row>
    <row r="1022" spans="1:15">
      <c r="A1022" s="72"/>
      <c r="B1022" s="72"/>
      <c r="C1022" s="72"/>
      <c r="D1022" s="72"/>
      <c r="E1022" s="72"/>
      <c r="F1022" s="72"/>
      <c r="G1022" s="72"/>
      <c r="H1022" s="72"/>
      <c r="I1022" s="72"/>
      <c r="J1022" s="72"/>
      <c r="K1022" s="72"/>
      <c r="L1022" s="72"/>
      <c r="M1022" s="72"/>
      <c r="N1022" s="72"/>
      <c r="O1022" s="72"/>
    </row>
    <row r="1023" spans="1:15">
      <c r="A1023" s="72"/>
      <c r="B1023" s="72"/>
      <c r="C1023" s="72"/>
      <c r="D1023" s="72"/>
      <c r="E1023" s="72"/>
      <c r="F1023" s="72"/>
      <c r="G1023" s="72"/>
      <c r="H1023" s="72"/>
      <c r="I1023" s="72"/>
      <c r="J1023" s="72"/>
      <c r="K1023" s="72"/>
      <c r="L1023" s="72"/>
      <c r="M1023" s="72"/>
      <c r="N1023" s="72"/>
      <c r="O1023" s="72"/>
    </row>
    <row r="1024" spans="1:15">
      <c r="A1024" s="72"/>
      <c r="B1024" s="72"/>
      <c r="C1024" s="72"/>
      <c r="D1024" s="72"/>
      <c r="E1024" s="72"/>
      <c r="F1024" s="72"/>
      <c r="G1024" s="72"/>
      <c r="H1024" s="72"/>
      <c r="I1024" s="72"/>
      <c r="J1024" s="72"/>
      <c r="K1024" s="72"/>
      <c r="L1024" s="72"/>
      <c r="M1024" s="72"/>
      <c r="N1024" s="72"/>
      <c r="O1024" s="72"/>
    </row>
    <row r="1025" spans="1:15">
      <c r="A1025" s="72"/>
      <c r="B1025" s="72"/>
      <c r="C1025" s="72"/>
      <c r="D1025" s="72"/>
      <c r="E1025" s="72"/>
      <c r="F1025" s="72"/>
      <c r="G1025" s="72"/>
      <c r="H1025" s="72"/>
      <c r="I1025" s="72"/>
      <c r="J1025" s="72"/>
      <c r="K1025" s="72"/>
      <c r="L1025" s="72"/>
      <c r="M1025" s="72"/>
      <c r="N1025" s="72"/>
      <c r="O1025" s="72"/>
    </row>
    <row r="1026" spans="1:15">
      <c r="A1026" s="72"/>
      <c r="B1026" s="72"/>
      <c r="C1026" s="72"/>
      <c r="D1026" s="72"/>
      <c r="E1026" s="72"/>
      <c r="F1026" s="72"/>
      <c r="G1026" s="72"/>
      <c r="H1026" s="72"/>
      <c r="I1026" s="72"/>
      <c r="J1026" s="72"/>
      <c r="K1026" s="72"/>
      <c r="L1026" s="72"/>
      <c r="M1026" s="72"/>
      <c r="N1026" s="72"/>
      <c r="O1026" s="72"/>
    </row>
    <row r="1027" spans="1:15">
      <c r="A1027" s="72"/>
      <c r="B1027" s="72"/>
      <c r="C1027" s="72"/>
      <c r="D1027" s="72"/>
      <c r="E1027" s="72"/>
      <c r="F1027" s="72"/>
      <c r="G1027" s="72"/>
      <c r="H1027" s="72"/>
      <c r="I1027" s="72"/>
      <c r="J1027" s="72"/>
      <c r="K1027" s="72"/>
      <c r="L1027" s="72"/>
      <c r="M1027" s="72"/>
      <c r="N1027" s="72"/>
      <c r="O1027" s="72"/>
    </row>
    <row r="1028" spans="1:15">
      <c r="A1028" s="72"/>
      <c r="B1028" s="72"/>
      <c r="C1028" s="72"/>
      <c r="D1028" s="72"/>
      <c r="E1028" s="72"/>
      <c r="F1028" s="72"/>
      <c r="G1028" s="72"/>
      <c r="H1028" s="72"/>
      <c r="I1028" s="72"/>
      <c r="J1028" s="72"/>
      <c r="K1028" s="72"/>
      <c r="L1028" s="72"/>
      <c r="M1028" s="72"/>
      <c r="N1028" s="72"/>
      <c r="O1028" s="72"/>
    </row>
    <row r="1029" spans="1:15">
      <c r="A1029" s="72"/>
      <c r="B1029" s="72"/>
      <c r="C1029" s="72"/>
      <c r="D1029" s="72"/>
      <c r="E1029" s="72"/>
      <c r="F1029" s="72"/>
      <c r="G1029" s="72"/>
      <c r="H1029" s="72"/>
      <c r="I1029" s="72"/>
      <c r="J1029" s="72"/>
      <c r="K1029" s="72"/>
      <c r="L1029" s="72"/>
      <c r="M1029" s="72"/>
      <c r="N1029" s="72"/>
      <c r="O1029" s="72"/>
    </row>
    <row r="1030" spans="1:15">
      <c r="A1030" s="72"/>
      <c r="B1030" s="72"/>
      <c r="C1030" s="72"/>
      <c r="D1030" s="72"/>
      <c r="E1030" s="72"/>
      <c r="F1030" s="72"/>
      <c r="G1030" s="72"/>
      <c r="H1030" s="72"/>
      <c r="I1030" s="72"/>
      <c r="J1030" s="72"/>
      <c r="K1030" s="72"/>
      <c r="L1030" s="72"/>
      <c r="M1030" s="72"/>
      <c r="N1030" s="72"/>
      <c r="O1030" s="72"/>
    </row>
    <row r="1031" spans="1:15">
      <c r="A1031" s="72"/>
      <c r="B1031" s="72"/>
      <c r="C1031" s="72"/>
      <c r="D1031" s="72"/>
      <c r="E1031" s="72"/>
      <c r="F1031" s="72"/>
      <c r="G1031" s="72"/>
      <c r="H1031" s="72"/>
      <c r="I1031" s="72"/>
      <c r="J1031" s="72"/>
      <c r="K1031" s="72"/>
      <c r="L1031" s="72"/>
      <c r="M1031" s="72"/>
      <c r="N1031" s="72"/>
      <c r="O1031" s="72"/>
    </row>
    <row r="1032" spans="1:15">
      <c r="A1032" s="72"/>
      <c r="B1032" s="72"/>
      <c r="C1032" s="72"/>
      <c r="D1032" s="72"/>
      <c r="E1032" s="72"/>
      <c r="F1032" s="72"/>
      <c r="G1032" s="72"/>
      <c r="H1032" s="72"/>
      <c r="I1032" s="72"/>
      <c r="J1032" s="72"/>
      <c r="K1032" s="72"/>
      <c r="L1032" s="72"/>
      <c r="M1032" s="72"/>
      <c r="N1032" s="72"/>
      <c r="O1032" s="72"/>
    </row>
    <row r="1033" spans="1:15">
      <c r="A1033" s="72"/>
      <c r="B1033" s="72"/>
      <c r="C1033" s="72"/>
      <c r="D1033" s="72"/>
      <c r="E1033" s="72"/>
      <c r="F1033" s="72"/>
      <c r="G1033" s="72"/>
      <c r="H1033" s="72"/>
      <c r="I1033" s="72"/>
      <c r="J1033" s="72"/>
      <c r="K1033" s="72"/>
      <c r="L1033" s="72"/>
      <c r="M1033" s="72"/>
      <c r="N1033" s="72"/>
      <c r="O1033" s="72"/>
    </row>
    <row r="1034" spans="1:15">
      <c r="A1034" s="72"/>
      <c r="B1034" s="72"/>
      <c r="C1034" s="72"/>
      <c r="D1034" s="72"/>
      <c r="E1034" s="72"/>
      <c r="F1034" s="72"/>
      <c r="G1034" s="72"/>
      <c r="H1034" s="72"/>
      <c r="I1034" s="72"/>
      <c r="J1034" s="72"/>
      <c r="K1034" s="72"/>
      <c r="L1034" s="72"/>
      <c r="M1034" s="72"/>
      <c r="N1034" s="72"/>
      <c r="O1034" s="72"/>
    </row>
    <row r="1035" spans="1:15">
      <c r="A1035" s="72"/>
      <c r="B1035" s="72"/>
      <c r="C1035" s="72"/>
      <c r="D1035" s="72"/>
      <c r="E1035" s="72"/>
      <c r="F1035" s="72"/>
      <c r="G1035" s="72"/>
      <c r="H1035" s="72"/>
      <c r="I1035" s="72"/>
      <c r="J1035" s="72"/>
      <c r="K1035" s="72"/>
      <c r="L1035" s="72"/>
      <c r="M1035" s="72"/>
      <c r="N1035" s="72"/>
      <c r="O1035" s="72"/>
    </row>
    <row r="1036" spans="1:15">
      <c r="A1036" s="72"/>
      <c r="B1036" s="72"/>
      <c r="C1036" s="72"/>
      <c r="D1036" s="72"/>
      <c r="E1036" s="72"/>
      <c r="F1036" s="72"/>
      <c r="G1036" s="72"/>
      <c r="H1036" s="72"/>
      <c r="I1036" s="72"/>
      <c r="J1036" s="72"/>
      <c r="K1036" s="72"/>
      <c r="L1036" s="72"/>
      <c r="M1036" s="72"/>
      <c r="N1036" s="72"/>
      <c r="O1036" s="72"/>
    </row>
    <row r="1037" spans="1:15">
      <c r="A1037" s="72"/>
      <c r="B1037" s="72"/>
      <c r="C1037" s="72"/>
      <c r="D1037" s="72"/>
      <c r="E1037" s="72"/>
      <c r="F1037" s="72"/>
      <c r="G1037" s="72"/>
      <c r="H1037" s="72"/>
      <c r="I1037" s="72"/>
      <c r="J1037" s="72"/>
      <c r="K1037" s="72"/>
      <c r="L1037" s="72"/>
      <c r="M1037" s="72"/>
      <c r="N1037" s="72"/>
      <c r="O1037" s="72"/>
    </row>
    <row r="1038" spans="1:15">
      <c r="A1038" s="72"/>
      <c r="B1038" s="72"/>
      <c r="C1038" s="72"/>
      <c r="D1038" s="72"/>
      <c r="E1038" s="72"/>
      <c r="F1038" s="72"/>
      <c r="G1038" s="72"/>
      <c r="H1038" s="72"/>
      <c r="I1038" s="72"/>
      <c r="J1038" s="72"/>
      <c r="K1038" s="72"/>
      <c r="L1038" s="72"/>
      <c r="M1038" s="72"/>
      <c r="N1038" s="72"/>
      <c r="O1038" s="72"/>
    </row>
    <row r="1039" spans="1:15">
      <c r="A1039" s="72"/>
      <c r="B1039" s="72"/>
      <c r="C1039" s="72"/>
      <c r="D1039" s="72"/>
      <c r="E1039" s="72"/>
      <c r="F1039" s="72"/>
      <c r="G1039" s="72"/>
      <c r="H1039" s="72"/>
      <c r="I1039" s="72"/>
      <c r="J1039" s="72"/>
      <c r="K1039" s="72"/>
      <c r="L1039" s="72"/>
      <c r="M1039" s="72"/>
      <c r="N1039" s="72"/>
      <c r="O1039" s="72"/>
    </row>
    <row r="1040" spans="1:15">
      <c r="A1040" s="72"/>
      <c r="B1040" s="72"/>
      <c r="C1040" s="72"/>
      <c r="D1040" s="72"/>
      <c r="E1040" s="72"/>
      <c r="F1040" s="72"/>
      <c r="G1040" s="72"/>
      <c r="H1040" s="72"/>
      <c r="I1040" s="72"/>
      <c r="J1040" s="72"/>
      <c r="K1040" s="72"/>
      <c r="L1040" s="72"/>
      <c r="M1040" s="72"/>
      <c r="N1040" s="72"/>
      <c r="O1040" s="72"/>
    </row>
    <row r="1041" spans="1:15">
      <c r="A1041" s="72"/>
      <c r="B1041" s="72"/>
      <c r="C1041" s="72"/>
      <c r="D1041" s="72"/>
      <c r="E1041" s="72"/>
      <c r="F1041" s="72"/>
      <c r="G1041" s="72"/>
      <c r="H1041" s="72"/>
      <c r="I1041" s="72"/>
      <c r="J1041" s="72"/>
      <c r="K1041" s="72"/>
      <c r="L1041" s="72"/>
      <c r="M1041" s="72"/>
      <c r="N1041" s="72"/>
      <c r="O1041" s="72"/>
    </row>
    <row r="1042" spans="1:15">
      <c r="A1042" s="72"/>
      <c r="B1042" s="72"/>
      <c r="C1042" s="72"/>
      <c r="D1042" s="72"/>
      <c r="E1042" s="72"/>
      <c r="F1042" s="72"/>
      <c r="G1042" s="72"/>
      <c r="H1042" s="72"/>
      <c r="I1042" s="72"/>
      <c r="J1042" s="72"/>
      <c r="K1042" s="72"/>
      <c r="L1042" s="72"/>
      <c r="M1042" s="72"/>
      <c r="N1042" s="72"/>
      <c r="O1042" s="72"/>
    </row>
    <row r="1043" spans="1:15">
      <c r="A1043" s="72"/>
      <c r="B1043" s="72"/>
      <c r="C1043" s="72"/>
      <c r="D1043" s="72"/>
      <c r="E1043" s="72"/>
      <c r="F1043" s="72"/>
      <c r="G1043" s="72"/>
      <c r="H1043" s="72"/>
      <c r="I1043" s="72"/>
      <c r="J1043" s="72"/>
      <c r="K1043" s="72"/>
      <c r="L1043" s="72"/>
      <c r="M1043" s="72"/>
      <c r="N1043" s="72"/>
      <c r="O1043" s="72"/>
    </row>
    <row r="1044" spans="1:15">
      <c r="A1044" s="72"/>
      <c r="B1044" s="72"/>
      <c r="C1044" s="72"/>
      <c r="D1044" s="72"/>
      <c r="E1044" s="72"/>
      <c r="F1044" s="72"/>
      <c r="G1044" s="72"/>
      <c r="H1044" s="72"/>
      <c r="I1044" s="72"/>
      <c r="J1044" s="72"/>
      <c r="K1044" s="72"/>
      <c r="L1044" s="72"/>
      <c r="M1044" s="72"/>
      <c r="N1044" s="72"/>
      <c r="O1044" s="72"/>
    </row>
    <row r="1045" spans="1:15">
      <c r="A1045" s="72"/>
      <c r="B1045" s="72"/>
      <c r="C1045" s="72"/>
      <c r="D1045" s="72"/>
      <c r="E1045" s="72"/>
      <c r="F1045" s="72"/>
      <c r="G1045" s="72"/>
      <c r="H1045" s="72"/>
      <c r="I1045" s="72"/>
      <c r="J1045" s="72"/>
      <c r="K1045" s="72"/>
      <c r="L1045" s="72"/>
      <c r="M1045" s="72"/>
      <c r="N1045" s="72"/>
      <c r="O1045" s="72"/>
    </row>
    <row r="1046" spans="1:15">
      <c r="A1046" s="72"/>
      <c r="B1046" s="72"/>
      <c r="C1046" s="72"/>
      <c r="D1046" s="72"/>
      <c r="E1046" s="72"/>
      <c r="F1046" s="72"/>
      <c r="G1046" s="72"/>
      <c r="H1046" s="72"/>
      <c r="I1046" s="72"/>
      <c r="J1046" s="72"/>
      <c r="K1046" s="72"/>
      <c r="L1046" s="72"/>
      <c r="M1046" s="72"/>
      <c r="N1046" s="72"/>
      <c r="O1046" s="72"/>
    </row>
    <row r="1047" spans="1:15">
      <c r="A1047" s="72"/>
      <c r="B1047" s="72"/>
      <c r="C1047" s="72"/>
      <c r="D1047" s="72"/>
      <c r="E1047" s="72"/>
      <c r="F1047" s="72"/>
      <c r="G1047" s="72"/>
      <c r="H1047" s="72"/>
      <c r="I1047" s="72"/>
      <c r="J1047" s="72"/>
      <c r="K1047" s="72"/>
      <c r="L1047" s="72"/>
      <c r="M1047" s="72"/>
      <c r="N1047" s="72"/>
      <c r="O1047" s="72"/>
    </row>
    <row r="1048" spans="1:15">
      <c r="A1048" s="72"/>
      <c r="B1048" s="72"/>
      <c r="C1048" s="72"/>
      <c r="D1048" s="72"/>
      <c r="E1048" s="72"/>
      <c r="F1048" s="72"/>
      <c r="G1048" s="72"/>
      <c r="H1048" s="72"/>
      <c r="I1048" s="72"/>
      <c r="J1048" s="72"/>
      <c r="K1048" s="72"/>
      <c r="L1048" s="72"/>
      <c r="M1048" s="72"/>
      <c r="N1048" s="72"/>
      <c r="O1048" s="72"/>
    </row>
    <row r="1049" spans="1:15">
      <c r="A1049" s="72"/>
      <c r="B1049" s="72"/>
      <c r="C1049" s="72"/>
      <c r="D1049" s="72"/>
      <c r="E1049" s="72"/>
      <c r="F1049" s="72"/>
      <c r="G1049" s="72"/>
      <c r="H1049" s="72"/>
      <c r="I1049" s="72"/>
      <c r="J1049" s="72"/>
      <c r="K1049" s="72"/>
      <c r="L1049" s="72"/>
      <c r="M1049" s="72"/>
      <c r="N1049" s="72"/>
      <c r="O1049" s="72"/>
    </row>
    <row r="1050" spans="1:15">
      <c r="A1050" s="72"/>
      <c r="B1050" s="72"/>
      <c r="C1050" s="72"/>
      <c r="D1050" s="72"/>
      <c r="E1050" s="72"/>
      <c r="F1050" s="72"/>
      <c r="G1050" s="72"/>
      <c r="H1050" s="72"/>
      <c r="I1050" s="72"/>
      <c r="J1050" s="72"/>
      <c r="K1050" s="72"/>
      <c r="L1050" s="72"/>
      <c r="M1050" s="72"/>
      <c r="N1050" s="72"/>
      <c r="O1050" s="72"/>
    </row>
    <row r="1051" spans="1:15">
      <c r="A1051" s="72"/>
      <c r="B1051" s="72"/>
      <c r="C1051" s="72"/>
      <c r="D1051" s="72"/>
      <c r="E1051" s="72"/>
      <c r="F1051" s="72"/>
      <c r="G1051" s="72"/>
      <c r="H1051" s="72"/>
      <c r="I1051" s="72"/>
      <c r="J1051" s="72"/>
      <c r="K1051" s="72"/>
      <c r="L1051" s="72"/>
      <c r="M1051" s="72"/>
      <c r="N1051" s="72"/>
      <c r="O1051" s="72"/>
    </row>
    <row r="1052" spans="1:15">
      <c r="A1052" s="72"/>
      <c r="B1052" s="72"/>
      <c r="C1052" s="72"/>
      <c r="D1052" s="72"/>
      <c r="E1052" s="72"/>
      <c r="F1052" s="72"/>
      <c r="G1052" s="72"/>
      <c r="H1052" s="72"/>
      <c r="I1052" s="72"/>
      <c r="J1052" s="72"/>
      <c r="K1052" s="72"/>
      <c r="L1052" s="72"/>
      <c r="M1052" s="72"/>
      <c r="N1052" s="72"/>
      <c r="O1052" s="72"/>
    </row>
    <row r="1053" spans="1:15">
      <c r="A1053" s="72"/>
      <c r="B1053" s="72"/>
      <c r="C1053" s="72"/>
      <c r="D1053" s="72"/>
      <c r="E1053" s="72"/>
      <c r="F1053" s="72"/>
      <c r="G1053" s="72"/>
      <c r="H1053" s="72"/>
      <c r="I1053" s="72"/>
      <c r="J1053" s="72"/>
      <c r="K1053" s="72"/>
      <c r="L1053" s="72"/>
      <c r="M1053" s="72"/>
      <c r="N1053" s="72"/>
      <c r="O1053" s="72"/>
    </row>
    <row r="1054" spans="1:15">
      <c r="A1054" s="72"/>
      <c r="B1054" s="72"/>
      <c r="C1054" s="72"/>
      <c r="D1054" s="72"/>
      <c r="E1054" s="72"/>
      <c r="F1054" s="72"/>
      <c r="G1054" s="72"/>
      <c r="H1054" s="72"/>
      <c r="I1054" s="72"/>
      <c r="J1054" s="72"/>
      <c r="K1054" s="72"/>
      <c r="L1054" s="72"/>
      <c r="M1054" s="72"/>
      <c r="N1054" s="72"/>
      <c r="O1054" s="72"/>
    </row>
    <row r="1055" spans="1:15">
      <c r="A1055" s="72"/>
      <c r="B1055" s="72"/>
      <c r="C1055" s="72"/>
      <c r="D1055" s="72"/>
      <c r="E1055" s="72"/>
      <c r="F1055" s="72"/>
      <c r="G1055" s="72"/>
      <c r="H1055" s="72"/>
      <c r="I1055" s="72"/>
      <c r="J1055" s="72"/>
      <c r="K1055" s="72"/>
      <c r="L1055" s="72"/>
      <c r="M1055" s="72"/>
      <c r="N1055" s="72"/>
      <c r="O1055" s="72"/>
    </row>
    <row r="1056" spans="1:15">
      <c r="A1056" s="72"/>
      <c r="B1056" s="72"/>
      <c r="C1056" s="72"/>
      <c r="D1056" s="72"/>
      <c r="E1056" s="72"/>
      <c r="F1056" s="72"/>
      <c r="G1056" s="72"/>
      <c r="H1056" s="72"/>
      <c r="I1056" s="72"/>
      <c r="J1056" s="72"/>
      <c r="K1056" s="72"/>
      <c r="L1056" s="72"/>
      <c r="M1056" s="72"/>
      <c r="N1056" s="72"/>
      <c r="O1056" s="72"/>
    </row>
    <row r="1057" spans="1:15">
      <c r="A1057" s="72"/>
      <c r="B1057" s="72"/>
      <c r="C1057" s="72"/>
      <c r="D1057" s="72"/>
      <c r="E1057" s="72"/>
      <c r="F1057" s="72"/>
      <c r="G1057" s="72"/>
      <c r="H1057" s="72"/>
      <c r="I1057" s="72"/>
      <c r="J1057" s="72"/>
      <c r="K1057" s="72"/>
      <c r="L1057" s="72"/>
      <c r="M1057" s="72"/>
      <c r="N1057" s="72"/>
      <c r="O1057" s="72"/>
    </row>
    <row r="1058" spans="1:15">
      <c r="A1058" s="72"/>
      <c r="B1058" s="72"/>
      <c r="C1058" s="72"/>
      <c r="D1058" s="72"/>
      <c r="E1058" s="72"/>
      <c r="F1058" s="72"/>
      <c r="G1058" s="72"/>
      <c r="H1058" s="72"/>
      <c r="I1058" s="72"/>
      <c r="J1058" s="72"/>
      <c r="K1058" s="72"/>
      <c r="L1058" s="72"/>
      <c r="M1058" s="72"/>
      <c r="N1058" s="72"/>
      <c r="O1058" s="72"/>
    </row>
    <row r="1059" spans="1:15">
      <c r="A1059" s="72"/>
      <c r="B1059" s="72"/>
      <c r="C1059" s="72"/>
      <c r="D1059" s="72"/>
      <c r="E1059" s="72"/>
      <c r="F1059" s="72"/>
      <c r="G1059" s="72"/>
      <c r="H1059" s="72"/>
      <c r="I1059" s="72"/>
      <c r="J1059" s="72"/>
      <c r="K1059" s="72"/>
      <c r="L1059" s="72"/>
      <c r="M1059" s="72"/>
      <c r="N1059" s="72"/>
      <c r="O1059" s="72"/>
    </row>
    <row r="1060" spans="1:15">
      <c r="A1060" s="72"/>
      <c r="B1060" s="72"/>
      <c r="C1060" s="72"/>
      <c r="D1060" s="72"/>
      <c r="E1060" s="72"/>
      <c r="F1060" s="72"/>
      <c r="G1060" s="72"/>
      <c r="H1060" s="72"/>
      <c r="I1060" s="72"/>
      <c r="J1060" s="72"/>
      <c r="K1060" s="72"/>
      <c r="L1060" s="72"/>
      <c r="M1060" s="72"/>
      <c r="N1060" s="72"/>
      <c r="O1060" s="72"/>
    </row>
    <row r="1061" spans="1:15">
      <c r="A1061" s="72"/>
      <c r="B1061" s="72"/>
      <c r="C1061" s="72"/>
      <c r="D1061" s="72"/>
      <c r="E1061" s="72"/>
      <c r="F1061" s="72"/>
      <c r="G1061" s="72"/>
      <c r="H1061" s="72"/>
      <c r="I1061" s="72"/>
      <c r="J1061" s="72"/>
      <c r="K1061" s="72"/>
      <c r="L1061" s="72"/>
      <c r="M1061" s="72"/>
      <c r="N1061" s="72"/>
      <c r="O1061" s="72"/>
    </row>
    <row r="1062" spans="1:15">
      <c r="A1062" s="72"/>
      <c r="B1062" s="72"/>
      <c r="C1062" s="72"/>
      <c r="D1062" s="72"/>
      <c r="E1062" s="72"/>
      <c r="F1062" s="72"/>
      <c r="G1062" s="72"/>
      <c r="H1062" s="72"/>
      <c r="I1062" s="72"/>
      <c r="J1062" s="72"/>
      <c r="K1062" s="72"/>
      <c r="L1062" s="72"/>
      <c r="M1062" s="72"/>
      <c r="N1062" s="72"/>
      <c r="O1062" s="72"/>
    </row>
    <row r="1063" spans="1:15">
      <c r="A1063" s="72"/>
      <c r="B1063" s="72"/>
      <c r="C1063" s="72"/>
      <c r="D1063" s="72"/>
      <c r="E1063" s="72"/>
      <c r="F1063" s="72"/>
      <c r="G1063" s="72"/>
      <c r="H1063" s="72"/>
      <c r="I1063" s="72"/>
      <c r="J1063" s="72"/>
      <c r="K1063" s="72"/>
      <c r="L1063" s="72"/>
      <c r="M1063" s="72"/>
      <c r="N1063" s="72"/>
      <c r="O1063" s="72"/>
    </row>
    <row r="1064" spans="1:15">
      <c r="A1064" s="72"/>
      <c r="B1064" s="72"/>
      <c r="C1064" s="72"/>
      <c r="D1064" s="72"/>
      <c r="E1064" s="72"/>
      <c r="F1064" s="72"/>
      <c r="G1064" s="72"/>
      <c r="H1064" s="72"/>
      <c r="I1064" s="72"/>
      <c r="J1064" s="72"/>
      <c r="K1064" s="72"/>
      <c r="L1064" s="72"/>
      <c r="M1064" s="72"/>
      <c r="N1064" s="72"/>
      <c r="O1064" s="72"/>
    </row>
    <row r="1065" spans="1:15">
      <c r="A1065" s="72"/>
      <c r="B1065" s="72"/>
      <c r="C1065" s="72"/>
      <c r="D1065" s="72"/>
      <c r="E1065" s="72"/>
      <c r="F1065" s="72"/>
      <c r="G1065" s="72"/>
      <c r="H1065" s="72"/>
      <c r="I1065" s="72"/>
      <c r="J1065" s="72"/>
      <c r="K1065" s="72"/>
      <c r="L1065" s="72"/>
      <c r="M1065" s="72"/>
      <c r="N1065" s="72"/>
      <c r="O1065" s="72"/>
    </row>
    <row r="1066" spans="1:15">
      <c r="A1066" s="72"/>
      <c r="B1066" s="72"/>
      <c r="C1066" s="72"/>
      <c r="D1066" s="72"/>
      <c r="E1066" s="72"/>
      <c r="F1066" s="72"/>
      <c r="G1066" s="72"/>
      <c r="H1066" s="72"/>
      <c r="I1066" s="72"/>
      <c r="J1066" s="72"/>
      <c r="K1066" s="72"/>
      <c r="L1066" s="72"/>
      <c r="M1066" s="72"/>
      <c r="N1066" s="72"/>
      <c r="O1066" s="72"/>
    </row>
    <row r="1067" spans="1:15">
      <c r="A1067" s="72"/>
      <c r="B1067" s="72"/>
      <c r="C1067" s="72"/>
      <c r="D1067" s="72"/>
      <c r="E1067" s="72"/>
      <c r="F1067" s="72"/>
      <c r="G1067" s="72"/>
      <c r="H1067" s="72"/>
      <c r="I1067" s="72"/>
      <c r="J1067" s="72"/>
      <c r="K1067" s="72"/>
      <c r="L1067" s="72"/>
      <c r="M1067" s="72"/>
      <c r="N1067" s="72"/>
      <c r="O1067" s="72"/>
    </row>
    <row r="1068" spans="1:15">
      <c r="A1068" s="72"/>
      <c r="B1068" s="72"/>
      <c r="C1068" s="72"/>
      <c r="D1068" s="72"/>
      <c r="E1068" s="72"/>
      <c r="F1068" s="72"/>
      <c r="G1068" s="72"/>
      <c r="H1068" s="72"/>
      <c r="I1068" s="72"/>
      <c r="J1068" s="72"/>
      <c r="K1068" s="72"/>
      <c r="L1068" s="72"/>
      <c r="M1068" s="72"/>
      <c r="N1068" s="72"/>
      <c r="O1068" s="72"/>
    </row>
    <row r="1069" spans="1:15">
      <c r="A1069" s="72"/>
      <c r="B1069" s="72"/>
      <c r="C1069" s="72"/>
      <c r="D1069" s="72"/>
      <c r="E1069" s="72"/>
      <c r="F1069" s="72"/>
      <c r="G1069" s="72"/>
      <c r="H1069" s="72"/>
      <c r="I1069" s="72"/>
      <c r="J1069" s="72"/>
      <c r="K1069" s="72"/>
      <c r="L1069" s="72"/>
      <c r="M1069" s="72"/>
      <c r="N1069" s="72"/>
      <c r="O1069" s="72"/>
    </row>
    <row r="1070" spans="1:15">
      <c r="A1070" s="72"/>
      <c r="B1070" s="72"/>
      <c r="C1070" s="72"/>
      <c r="D1070" s="72"/>
      <c r="E1070" s="72"/>
      <c r="F1070" s="72"/>
      <c r="G1070" s="72"/>
      <c r="H1070" s="72"/>
      <c r="I1070" s="72"/>
      <c r="J1070" s="72"/>
      <c r="K1070" s="72"/>
      <c r="L1070" s="72"/>
      <c r="M1070" s="72"/>
      <c r="N1070" s="72"/>
      <c r="O1070" s="72"/>
    </row>
    <row r="1071" spans="1:15">
      <c r="A1071" s="72"/>
      <c r="B1071" s="72"/>
      <c r="C1071" s="72"/>
      <c r="D1071" s="72"/>
      <c r="E1071" s="72"/>
      <c r="F1071" s="72"/>
      <c r="G1071" s="72"/>
      <c r="H1071" s="72"/>
      <c r="I1071" s="72"/>
      <c r="J1071" s="72"/>
      <c r="K1071" s="72"/>
      <c r="L1071" s="72"/>
      <c r="M1071" s="72"/>
      <c r="N1071" s="72"/>
      <c r="O1071" s="72"/>
    </row>
    <row r="1072" spans="1:15">
      <c r="A1072" s="72"/>
      <c r="B1072" s="72"/>
      <c r="C1072" s="72"/>
      <c r="D1072" s="72"/>
      <c r="E1072" s="72"/>
      <c r="F1072" s="72"/>
      <c r="G1072" s="72"/>
      <c r="H1072" s="72"/>
      <c r="I1072" s="72"/>
      <c r="J1072" s="72"/>
      <c r="K1072" s="72"/>
      <c r="L1072" s="72"/>
      <c r="M1072" s="72"/>
      <c r="N1072" s="72"/>
      <c r="O1072" s="72"/>
    </row>
    <row r="1073" spans="1:15">
      <c r="A1073" s="72"/>
      <c r="B1073" s="72"/>
      <c r="C1073" s="72"/>
      <c r="D1073" s="72"/>
      <c r="E1073" s="72"/>
      <c r="F1073" s="72"/>
      <c r="G1073" s="72"/>
      <c r="H1073" s="72"/>
      <c r="I1073" s="72"/>
      <c r="J1073" s="72"/>
      <c r="K1073" s="72"/>
      <c r="L1073" s="72"/>
      <c r="M1073" s="72"/>
      <c r="N1073" s="72"/>
      <c r="O1073" s="72"/>
    </row>
    <row r="1074" spans="1:15">
      <c r="A1074" s="72"/>
      <c r="B1074" s="72"/>
      <c r="C1074" s="72"/>
      <c r="D1074" s="72"/>
      <c r="E1074" s="72"/>
      <c r="F1074" s="72"/>
      <c r="G1074" s="72"/>
      <c r="H1074" s="72"/>
      <c r="I1074" s="72"/>
      <c r="J1074" s="72"/>
      <c r="K1074" s="72"/>
      <c r="L1074" s="72"/>
      <c r="M1074" s="72"/>
      <c r="N1074" s="72"/>
      <c r="O1074" s="72"/>
    </row>
    <row r="1075" spans="1:15">
      <c r="A1075" s="72"/>
      <c r="B1075" s="72"/>
      <c r="C1075" s="72"/>
      <c r="D1075" s="72"/>
      <c r="E1075" s="72"/>
      <c r="F1075" s="72"/>
      <c r="G1075" s="72"/>
      <c r="H1075" s="72"/>
      <c r="I1075" s="72"/>
      <c r="J1075" s="72"/>
      <c r="K1075" s="72"/>
      <c r="L1075" s="72"/>
      <c r="M1075" s="72"/>
      <c r="N1075" s="72"/>
      <c r="O1075" s="72"/>
    </row>
    <row r="1076" spans="1:15">
      <c r="A1076" s="72"/>
      <c r="B1076" s="72"/>
      <c r="C1076" s="72"/>
      <c r="D1076" s="72"/>
      <c r="E1076" s="72"/>
      <c r="F1076" s="72"/>
      <c r="G1076" s="72"/>
      <c r="H1076" s="72"/>
      <c r="I1076" s="72"/>
      <c r="J1076" s="72"/>
      <c r="K1076" s="72"/>
      <c r="L1076" s="72"/>
      <c r="M1076" s="72"/>
      <c r="N1076" s="72"/>
      <c r="O1076" s="72"/>
    </row>
    <row r="1077" spans="1:15">
      <c r="A1077" s="72"/>
      <c r="B1077" s="72"/>
      <c r="C1077" s="72"/>
      <c r="D1077" s="72"/>
      <c r="E1077" s="72"/>
      <c r="F1077" s="72"/>
      <c r="G1077" s="72"/>
      <c r="H1077" s="72"/>
      <c r="I1077" s="72"/>
      <c r="J1077" s="72"/>
      <c r="K1077" s="72"/>
      <c r="L1077" s="72"/>
      <c r="M1077" s="72"/>
      <c r="N1077" s="72"/>
      <c r="O1077" s="72"/>
    </row>
    <row r="1078" spans="1:15">
      <c r="A1078" s="72"/>
      <c r="B1078" s="72"/>
      <c r="C1078" s="72"/>
      <c r="D1078" s="72"/>
      <c r="E1078" s="72"/>
      <c r="F1078" s="72"/>
      <c r="G1078" s="72"/>
      <c r="H1078" s="72"/>
      <c r="I1078" s="72"/>
      <c r="J1078" s="72"/>
      <c r="K1078" s="72"/>
      <c r="L1078" s="72"/>
      <c r="M1078" s="72"/>
      <c r="N1078" s="72"/>
      <c r="O1078" s="72"/>
    </row>
    <row r="1079" spans="1:15">
      <c r="A1079" s="72"/>
      <c r="B1079" s="72"/>
      <c r="C1079" s="72"/>
      <c r="D1079" s="72"/>
      <c r="E1079" s="72"/>
      <c r="F1079" s="72"/>
      <c r="G1079" s="72"/>
      <c r="H1079" s="72"/>
      <c r="I1079" s="72"/>
      <c r="J1079" s="72"/>
      <c r="K1079" s="72"/>
      <c r="L1079" s="72"/>
      <c r="M1079" s="72"/>
      <c r="N1079" s="72"/>
      <c r="O1079" s="72"/>
    </row>
    <row r="1080" spans="1:15">
      <c r="A1080" s="72"/>
      <c r="B1080" s="72"/>
      <c r="C1080" s="72"/>
      <c r="D1080" s="72"/>
      <c r="E1080" s="72"/>
      <c r="F1080" s="72"/>
      <c r="G1080" s="72"/>
      <c r="H1080" s="72"/>
      <c r="I1080" s="72"/>
      <c r="J1080" s="72"/>
      <c r="K1080" s="72"/>
      <c r="L1080" s="72"/>
      <c r="M1080" s="72"/>
      <c r="N1080" s="72"/>
      <c r="O1080" s="72"/>
    </row>
    <row r="1081" spans="1:15">
      <c r="A1081" s="72"/>
      <c r="B1081" s="72"/>
      <c r="C1081" s="72"/>
      <c r="D1081" s="72"/>
      <c r="E1081" s="72"/>
      <c r="F1081" s="72"/>
      <c r="G1081" s="72"/>
      <c r="H1081" s="72"/>
      <c r="I1081" s="72"/>
      <c r="J1081" s="72"/>
      <c r="K1081" s="72"/>
      <c r="L1081" s="72"/>
      <c r="M1081" s="72"/>
      <c r="N1081" s="72"/>
      <c r="O1081" s="72"/>
    </row>
    <row r="1082" spans="1:15">
      <c r="A1082" s="72"/>
      <c r="B1082" s="72"/>
      <c r="C1082" s="72"/>
      <c r="D1082" s="72"/>
      <c r="E1082" s="72"/>
      <c r="F1082" s="72"/>
      <c r="G1082" s="72"/>
      <c r="H1082" s="72"/>
      <c r="I1082" s="72"/>
      <c r="J1082" s="72"/>
      <c r="K1082" s="72"/>
      <c r="L1082" s="72"/>
      <c r="M1082" s="72"/>
      <c r="N1082" s="72"/>
      <c r="O1082" s="72"/>
    </row>
    <row r="1083" spans="1:15">
      <c r="A1083" s="72"/>
      <c r="B1083" s="72"/>
      <c r="C1083" s="72"/>
      <c r="D1083" s="72"/>
      <c r="E1083" s="72"/>
      <c r="F1083" s="72"/>
      <c r="G1083" s="72"/>
      <c r="H1083" s="72"/>
      <c r="I1083" s="72"/>
      <c r="J1083" s="72"/>
      <c r="K1083" s="72"/>
      <c r="L1083" s="72"/>
      <c r="M1083" s="72"/>
      <c r="N1083" s="72"/>
      <c r="O1083" s="72"/>
    </row>
    <row r="1084" spans="1:15">
      <c r="A1084" s="72"/>
      <c r="B1084" s="72"/>
      <c r="C1084" s="72"/>
      <c r="D1084" s="72"/>
      <c r="E1084" s="72"/>
      <c r="F1084" s="72"/>
      <c r="G1084" s="72"/>
      <c r="H1084" s="72"/>
      <c r="I1084" s="72"/>
      <c r="J1084" s="72"/>
      <c r="K1084" s="72"/>
      <c r="L1084" s="72"/>
      <c r="M1084" s="72"/>
      <c r="N1084" s="72"/>
      <c r="O1084" s="72"/>
    </row>
    <row r="1085" spans="1:15">
      <c r="A1085" s="72"/>
      <c r="B1085" s="72"/>
      <c r="C1085" s="72"/>
      <c r="D1085" s="72"/>
      <c r="E1085" s="72"/>
      <c r="F1085" s="72"/>
      <c r="G1085" s="72"/>
      <c r="H1085" s="72"/>
      <c r="I1085" s="72"/>
      <c r="J1085" s="72"/>
      <c r="K1085" s="72"/>
      <c r="L1085" s="72"/>
      <c r="M1085" s="72"/>
      <c r="N1085" s="72"/>
      <c r="O1085" s="72"/>
    </row>
    <row r="1086" spans="1:15">
      <c r="A1086" s="72"/>
      <c r="B1086" s="72"/>
      <c r="C1086" s="72"/>
      <c r="D1086" s="72"/>
      <c r="E1086" s="72"/>
      <c r="F1086" s="72"/>
      <c r="G1086" s="72"/>
      <c r="H1086" s="72"/>
      <c r="I1086" s="72"/>
      <c r="J1086" s="72"/>
      <c r="K1086" s="72"/>
      <c r="L1086" s="72"/>
      <c r="M1086" s="72"/>
      <c r="N1086" s="72"/>
      <c r="O1086" s="72"/>
    </row>
    <row r="1087" spans="1:15">
      <c r="A1087" s="72"/>
      <c r="B1087" s="72"/>
      <c r="C1087" s="72"/>
      <c r="D1087" s="72"/>
      <c r="E1087" s="72"/>
      <c r="F1087" s="72"/>
      <c r="G1087" s="72"/>
      <c r="H1087" s="72"/>
      <c r="I1087" s="72"/>
      <c r="J1087" s="72"/>
      <c r="K1087" s="72"/>
      <c r="L1087" s="72"/>
      <c r="M1087" s="72"/>
      <c r="N1087" s="72"/>
      <c r="O1087" s="72"/>
    </row>
    <row r="1088" spans="1:15">
      <c r="A1088" s="72"/>
      <c r="B1088" s="72"/>
      <c r="C1088" s="72"/>
      <c r="D1088" s="72"/>
      <c r="E1088" s="72"/>
      <c r="F1088" s="72"/>
      <c r="G1088" s="72"/>
      <c r="H1088" s="72"/>
      <c r="I1088" s="72"/>
      <c r="J1088" s="72"/>
      <c r="K1088" s="72"/>
      <c r="L1088" s="72"/>
      <c r="M1088" s="72"/>
      <c r="N1088" s="72"/>
      <c r="O1088" s="72"/>
    </row>
    <row r="1089" spans="1:15">
      <c r="A1089" s="72"/>
      <c r="B1089" s="72"/>
      <c r="C1089" s="72"/>
      <c r="D1089" s="72"/>
      <c r="E1089" s="72"/>
      <c r="F1089" s="72"/>
      <c r="G1089" s="72"/>
      <c r="H1089" s="72"/>
      <c r="I1089" s="72"/>
      <c r="J1089" s="72"/>
      <c r="K1089" s="72"/>
      <c r="L1089" s="72"/>
      <c r="M1089" s="72"/>
      <c r="N1089" s="72"/>
      <c r="O1089" s="72"/>
    </row>
    <row r="1090" spans="1:15">
      <c r="A1090" s="72"/>
      <c r="B1090" s="72"/>
      <c r="C1090" s="72"/>
      <c r="D1090" s="72"/>
      <c r="E1090" s="72"/>
      <c r="F1090" s="72"/>
      <c r="G1090" s="72"/>
      <c r="H1090" s="72"/>
      <c r="I1090" s="72"/>
      <c r="J1090" s="72"/>
      <c r="K1090" s="72"/>
      <c r="L1090" s="72"/>
      <c r="M1090" s="72"/>
      <c r="N1090" s="72"/>
      <c r="O1090" s="72"/>
    </row>
    <row r="1091" spans="1:15">
      <c r="A1091" s="72"/>
      <c r="B1091" s="72"/>
      <c r="C1091" s="72"/>
      <c r="D1091" s="72"/>
      <c r="E1091" s="72"/>
      <c r="F1091" s="72"/>
      <c r="G1091" s="72"/>
      <c r="H1091" s="72"/>
      <c r="I1091" s="72"/>
      <c r="J1091" s="72"/>
      <c r="K1091" s="72"/>
      <c r="L1091" s="72"/>
      <c r="M1091" s="72"/>
      <c r="N1091" s="72"/>
      <c r="O1091" s="72"/>
    </row>
    <row r="1092" spans="1:15">
      <c r="A1092" s="72"/>
      <c r="B1092" s="72"/>
      <c r="C1092" s="72"/>
      <c r="D1092" s="72"/>
      <c r="E1092" s="72"/>
      <c r="F1092" s="72"/>
      <c r="G1092" s="72"/>
      <c r="H1092" s="72"/>
      <c r="I1092" s="72"/>
      <c r="J1092" s="72"/>
      <c r="K1092" s="72"/>
      <c r="L1092" s="72"/>
      <c r="M1092" s="72"/>
      <c r="N1092" s="72"/>
      <c r="O1092" s="72"/>
    </row>
    <row r="1093" spans="1:15">
      <c r="A1093" s="72"/>
      <c r="B1093" s="72"/>
      <c r="C1093" s="72"/>
      <c r="D1093" s="72"/>
      <c r="E1093" s="72"/>
      <c r="F1093" s="72"/>
      <c r="G1093" s="72"/>
      <c r="H1093" s="72"/>
      <c r="I1093" s="72"/>
      <c r="J1093" s="72"/>
      <c r="K1093" s="72"/>
      <c r="L1093" s="72"/>
      <c r="M1093" s="72"/>
      <c r="N1093" s="72"/>
      <c r="O1093" s="72"/>
    </row>
    <row r="1094" spans="1:15">
      <c r="A1094" s="72"/>
      <c r="B1094" s="72"/>
      <c r="C1094" s="72"/>
      <c r="D1094" s="72"/>
      <c r="E1094" s="72"/>
      <c r="F1094" s="72"/>
      <c r="G1094" s="72"/>
      <c r="H1094" s="72"/>
      <c r="I1094" s="72"/>
      <c r="J1094" s="72"/>
      <c r="K1094" s="72"/>
      <c r="L1094" s="72"/>
      <c r="M1094" s="72"/>
      <c r="N1094" s="72"/>
      <c r="O1094" s="72"/>
    </row>
    <row r="1095" spans="1:15">
      <c r="A1095" s="72"/>
      <c r="B1095" s="72"/>
      <c r="C1095" s="72"/>
      <c r="D1095" s="72"/>
      <c r="E1095" s="72"/>
      <c r="F1095" s="72"/>
      <c r="G1095" s="72"/>
      <c r="H1095" s="72"/>
      <c r="I1095" s="72"/>
      <c r="J1095" s="72"/>
      <c r="K1095" s="72"/>
      <c r="L1095" s="72"/>
      <c r="M1095" s="72"/>
      <c r="N1095" s="72"/>
      <c r="O1095" s="72"/>
    </row>
    <row r="1096" spans="1:15">
      <c r="A1096" s="72"/>
      <c r="B1096" s="72"/>
      <c r="C1096" s="72"/>
      <c r="D1096" s="72"/>
      <c r="E1096" s="72"/>
      <c r="F1096" s="72"/>
      <c r="G1096" s="72"/>
      <c r="H1096" s="72"/>
      <c r="I1096" s="72"/>
      <c r="J1096" s="72"/>
      <c r="K1096" s="72"/>
      <c r="L1096" s="72"/>
      <c r="M1096" s="72"/>
      <c r="N1096" s="72"/>
      <c r="O1096" s="72"/>
    </row>
    <row r="1097" spans="1:15">
      <c r="A1097" s="72"/>
      <c r="B1097" s="72"/>
      <c r="C1097" s="72"/>
      <c r="D1097" s="72"/>
      <c r="E1097" s="72"/>
      <c r="F1097" s="72"/>
      <c r="G1097" s="72"/>
      <c r="H1097" s="72"/>
      <c r="I1097" s="72"/>
      <c r="J1097" s="72"/>
      <c r="K1097" s="72"/>
      <c r="L1097" s="72"/>
      <c r="M1097" s="72"/>
      <c r="N1097" s="72"/>
      <c r="O1097" s="72"/>
    </row>
    <row r="1098" spans="1:15">
      <c r="A1098" s="72"/>
      <c r="B1098" s="72"/>
      <c r="C1098" s="72"/>
      <c r="D1098" s="72"/>
      <c r="E1098" s="72"/>
      <c r="F1098" s="72"/>
      <c r="G1098" s="72"/>
      <c r="H1098" s="72"/>
      <c r="I1098" s="72"/>
      <c r="J1098" s="72"/>
      <c r="K1098" s="72"/>
      <c r="L1098" s="72"/>
      <c r="M1098" s="72"/>
      <c r="N1098" s="72"/>
      <c r="O1098" s="72"/>
    </row>
    <row r="1099" spans="1:15">
      <c r="A1099" s="72"/>
      <c r="B1099" s="72"/>
      <c r="C1099" s="72"/>
      <c r="D1099" s="72"/>
      <c r="E1099" s="72"/>
      <c r="F1099" s="72"/>
      <c r="G1099" s="72"/>
      <c r="H1099" s="72"/>
      <c r="I1099" s="72"/>
      <c r="J1099" s="72"/>
      <c r="K1099" s="72"/>
      <c r="L1099" s="72"/>
      <c r="M1099" s="72"/>
      <c r="N1099" s="72"/>
      <c r="O1099" s="72"/>
    </row>
    <row r="1100" spans="1:15">
      <c r="A1100" s="72"/>
      <c r="B1100" s="72"/>
      <c r="C1100" s="72"/>
      <c r="D1100" s="72"/>
      <c r="E1100" s="72"/>
      <c r="F1100" s="72"/>
      <c r="G1100" s="72"/>
      <c r="H1100" s="72"/>
      <c r="I1100" s="72"/>
      <c r="J1100" s="72"/>
      <c r="K1100" s="72"/>
      <c r="L1100" s="72"/>
      <c r="M1100" s="72"/>
      <c r="N1100" s="72"/>
      <c r="O1100" s="72"/>
    </row>
    <row r="1101" spans="1:15">
      <c r="A1101" s="72"/>
      <c r="B1101" s="72"/>
      <c r="C1101" s="72"/>
      <c r="D1101" s="72"/>
      <c r="E1101" s="72"/>
      <c r="F1101" s="72"/>
      <c r="G1101" s="72"/>
      <c r="H1101" s="72"/>
      <c r="I1101" s="72"/>
      <c r="J1101" s="72"/>
      <c r="K1101" s="72"/>
      <c r="L1101" s="72"/>
      <c r="M1101" s="72"/>
      <c r="N1101" s="72"/>
      <c r="O1101" s="72"/>
    </row>
    <row r="1102" spans="1:15">
      <c r="A1102" s="72"/>
      <c r="B1102" s="72"/>
      <c r="C1102" s="72"/>
      <c r="D1102" s="72"/>
      <c r="E1102" s="72"/>
      <c r="F1102" s="72"/>
      <c r="G1102" s="72"/>
      <c r="H1102" s="72"/>
      <c r="I1102" s="72"/>
      <c r="J1102" s="72"/>
      <c r="K1102" s="72"/>
      <c r="L1102" s="72"/>
      <c r="M1102" s="72"/>
      <c r="N1102" s="72"/>
      <c r="O1102" s="72"/>
    </row>
    <row r="1103" spans="1:15">
      <c r="A1103" s="72"/>
      <c r="B1103" s="72"/>
      <c r="C1103" s="72"/>
      <c r="D1103" s="72"/>
      <c r="E1103" s="72"/>
      <c r="F1103" s="72"/>
      <c r="G1103" s="72"/>
      <c r="H1103" s="72"/>
      <c r="I1103" s="72"/>
      <c r="J1103" s="72"/>
      <c r="K1103" s="72"/>
      <c r="L1103" s="72"/>
      <c r="M1103" s="72"/>
      <c r="N1103" s="72"/>
      <c r="O1103" s="72"/>
    </row>
    <row r="1104" spans="1:15">
      <c r="A1104" s="72"/>
      <c r="B1104" s="72"/>
      <c r="C1104" s="72"/>
      <c r="D1104" s="72"/>
      <c r="E1104" s="72"/>
      <c r="F1104" s="72"/>
      <c r="G1104" s="72"/>
      <c r="H1104" s="72"/>
      <c r="I1104" s="72"/>
      <c r="J1104" s="72"/>
      <c r="K1104" s="72"/>
      <c r="L1104" s="72"/>
      <c r="M1104" s="72"/>
      <c r="N1104" s="72"/>
      <c r="O1104" s="72"/>
    </row>
    <row r="1105" spans="1:15">
      <c r="A1105" s="72"/>
      <c r="B1105" s="72"/>
      <c r="C1105" s="72"/>
      <c r="D1105" s="72"/>
      <c r="E1105" s="72"/>
      <c r="F1105" s="72"/>
      <c r="G1105" s="72"/>
      <c r="H1105" s="72"/>
      <c r="I1105" s="72"/>
      <c r="J1105" s="72"/>
      <c r="K1105" s="72"/>
      <c r="L1105" s="72"/>
      <c r="M1105" s="72"/>
      <c r="N1105" s="72"/>
      <c r="O1105" s="72"/>
    </row>
    <row r="1106" spans="1:15">
      <c r="A1106" s="72"/>
      <c r="B1106" s="72"/>
      <c r="C1106" s="72"/>
      <c r="D1106" s="72"/>
      <c r="E1106" s="72"/>
      <c r="F1106" s="72"/>
      <c r="G1106" s="72"/>
      <c r="H1106" s="72"/>
      <c r="I1106" s="72"/>
      <c r="J1106" s="72"/>
      <c r="K1106" s="72"/>
      <c r="L1106" s="72"/>
      <c r="M1106" s="72"/>
      <c r="N1106" s="72"/>
      <c r="O1106" s="72"/>
    </row>
    <row r="1107" spans="1:15">
      <c r="A1107" s="72"/>
      <c r="B1107" s="72"/>
      <c r="C1107" s="72"/>
      <c r="D1107" s="72"/>
      <c r="E1107" s="72"/>
      <c r="F1107" s="72"/>
      <c r="G1107" s="72"/>
      <c r="H1107" s="72"/>
      <c r="I1107" s="72"/>
      <c r="J1107" s="72"/>
      <c r="K1107" s="72"/>
      <c r="L1107" s="72"/>
      <c r="M1107" s="72"/>
      <c r="N1107" s="72"/>
      <c r="O1107" s="72"/>
    </row>
    <row r="1108" spans="1:15">
      <c r="A1108" s="72"/>
      <c r="B1108" s="72"/>
      <c r="C1108" s="72"/>
      <c r="D1108" s="72"/>
      <c r="E1108" s="72"/>
      <c r="F1108" s="72"/>
      <c r="G1108" s="72"/>
      <c r="H1108" s="72"/>
      <c r="I1108" s="72"/>
      <c r="J1108" s="72"/>
      <c r="K1108" s="72"/>
      <c r="L1108" s="72"/>
      <c r="M1108" s="72"/>
      <c r="N1108" s="72"/>
      <c r="O1108" s="72"/>
    </row>
    <row r="1109" spans="1:15">
      <c r="A1109" s="72"/>
      <c r="B1109" s="72"/>
      <c r="C1109" s="72"/>
      <c r="D1109" s="72"/>
      <c r="E1109" s="72"/>
      <c r="F1109" s="72"/>
      <c r="G1109" s="72"/>
      <c r="H1109" s="72"/>
      <c r="I1109" s="72"/>
      <c r="J1109" s="72"/>
      <c r="K1109" s="72"/>
      <c r="L1109" s="72"/>
      <c r="M1109" s="72"/>
      <c r="N1109" s="72"/>
      <c r="O1109" s="72"/>
    </row>
    <row r="1110" spans="1:15">
      <c r="A1110" s="72"/>
      <c r="B1110" s="72"/>
      <c r="C1110" s="72"/>
      <c r="D1110" s="72"/>
      <c r="E1110" s="72"/>
      <c r="F1110" s="72"/>
      <c r="G1110" s="72"/>
      <c r="H1110" s="72"/>
      <c r="I1110" s="72"/>
      <c r="J1110" s="72"/>
      <c r="K1110" s="72"/>
      <c r="L1110" s="72"/>
      <c r="M1110" s="72"/>
      <c r="N1110" s="72"/>
      <c r="O1110" s="72"/>
    </row>
    <row r="1111" spans="1:15">
      <c r="A1111" s="72"/>
      <c r="B1111" s="72"/>
      <c r="C1111" s="72"/>
      <c r="D1111" s="72"/>
      <c r="E1111" s="72"/>
      <c r="F1111" s="72"/>
      <c r="G1111" s="72"/>
      <c r="H1111" s="72"/>
      <c r="I1111" s="72"/>
      <c r="J1111" s="72"/>
      <c r="K1111" s="72"/>
      <c r="L1111" s="72"/>
      <c r="M1111" s="72"/>
      <c r="N1111" s="72"/>
      <c r="O1111" s="72"/>
    </row>
    <row r="1112" spans="1:15">
      <c r="A1112" s="72"/>
      <c r="B1112" s="72"/>
      <c r="C1112" s="72"/>
      <c r="D1112" s="72"/>
      <c r="E1112" s="72"/>
      <c r="F1112" s="72"/>
      <c r="G1112" s="72"/>
      <c r="H1112" s="72"/>
      <c r="I1112" s="72"/>
      <c r="J1112" s="72"/>
      <c r="K1112" s="72"/>
      <c r="L1112" s="72"/>
      <c r="M1112" s="72"/>
      <c r="N1112" s="72"/>
      <c r="O1112" s="72"/>
    </row>
    <row r="1113" spans="1:15">
      <c r="A1113" s="72"/>
      <c r="B1113" s="72"/>
      <c r="C1113" s="72"/>
      <c r="D1113" s="72"/>
      <c r="E1113" s="72"/>
      <c r="F1113" s="72"/>
      <c r="G1113" s="72"/>
      <c r="H1113" s="72"/>
      <c r="I1113" s="72"/>
      <c r="J1113" s="72"/>
      <c r="K1113" s="72"/>
      <c r="L1113" s="72"/>
      <c r="M1113" s="72"/>
      <c r="N1113" s="72"/>
      <c r="O1113" s="72"/>
    </row>
    <row r="1114" spans="1:15">
      <c r="A1114" s="72"/>
      <c r="B1114" s="72"/>
      <c r="C1114" s="72"/>
      <c r="D1114" s="72"/>
      <c r="E1114" s="72"/>
      <c r="F1114" s="72"/>
      <c r="G1114" s="72"/>
      <c r="H1114" s="72"/>
      <c r="I1114" s="72"/>
      <c r="J1114" s="72"/>
      <c r="K1114" s="72"/>
      <c r="L1114" s="72"/>
      <c r="M1114" s="72"/>
      <c r="N1114" s="72"/>
      <c r="O1114" s="72"/>
    </row>
    <row r="1115" spans="1:15">
      <c r="A1115" s="72"/>
      <c r="B1115" s="72"/>
      <c r="C1115" s="72"/>
      <c r="D1115" s="72"/>
      <c r="E1115" s="72"/>
      <c r="F1115" s="72"/>
      <c r="G1115" s="72"/>
      <c r="H1115" s="72"/>
      <c r="I1115" s="72"/>
      <c r="J1115" s="72"/>
      <c r="K1115" s="72"/>
      <c r="L1115" s="72"/>
      <c r="M1115" s="72"/>
      <c r="N1115" s="72"/>
      <c r="O1115" s="72"/>
    </row>
    <row r="1116" spans="1:15">
      <c r="A1116" s="72"/>
      <c r="B1116" s="72"/>
      <c r="C1116" s="72"/>
      <c r="D1116" s="72"/>
      <c r="E1116" s="72"/>
      <c r="F1116" s="72"/>
      <c r="G1116" s="72"/>
      <c r="H1116" s="72"/>
      <c r="I1116" s="72"/>
      <c r="J1116" s="72"/>
      <c r="K1116" s="72"/>
      <c r="L1116" s="72"/>
      <c r="M1116" s="72"/>
      <c r="N1116" s="72"/>
      <c r="O1116" s="72"/>
    </row>
    <row r="1117" spans="1:15">
      <c r="A1117" s="72"/>
      <c r="B1117" s="72"/>
      <c r="C1117" s="72"/>
      <c r="D1117" s="72"/>
      <c r="E1117" s="72"/>
      <c r="F1117" s="72"/>
      <c r="G1117" s="72"/>
      <c r="H1117" s="72"/>
      <c r="I1117" s="72"/>
      <c r="J1117" s="72"/>
      <c r="K1117" s="72"/>
      <c r="L1117" s="72"/>
      <c r="M1117" s="72"/>
      <c r="N1117" s="72"/>
      <c r="O1117" s="72"/>
    </row>
    <row r="1118" spans="1:15">
      <c r="A1118" s="72"/>
      <c r="B1118" s="72"/>
      <c r="C1118" s="72"/>
      <c r="D1118" s="72"/>
      <c r="E1118" s="72"/>
      <c r="F1118" s="72"/>
      <c r="G1118" s="72"/>
      <c r="H1118" s="72"/>
      <c r="I1118" s="72"/>
      <c r="J1118" s="72"/>
      <c r="K1118" s="72"/>
      <c r="L1118" s="72"/>
      <c r="M1118" s="72"/>
      <c r="N1118" s="72"/>
      <c r="O1118" s="72"/>
    </row>
    <row r="1119" spans="1:15">
      <c r="A1119" s="72"/>
      <c r="B1119" s="72"/>
      <c r="C1119" s="72"/>
      <c r="D1119" s="72"/>
      <c r="E1119" s="72"/>
      <c r="F1119" s="72"/>
      <c r="G1119" s="72"/>
      <c r="H1119" s="72"/>
      <c r="I1119" s="72"/>
      <c r="J1119" s="72"/>
      <c r="K1119" s="72"/>
      <c r="L1119" s="72"/>
      <c r="M1119" s="72"/>
      <c r="N1119" s="72"/>
      <c r="O1119" s="72"/>
    </row>
    <row r="1120" spans="1:15">
      <c r="A1120" s="72"/>
      <c r="B1120" s="72"/>
      <c r="C1120" s="72"/>
      <c r="D1120" s="72"/>
      <c r="E1120" s="72"/>
      <c r="F1120" s="72"/>
      <c r="G1120" s="72"/>
      <c r="H1120" s="72"/>
      <c r="I1120" s="72"/>
      <c r="J1120" s="72"/>
      <c r="K1120" s="72"/>
      <c r="L1120" s="72"/>
      <c r="M1120" s="72"/>
      <c r="N1120" s="72"/>
      <c r="O1120" s="72"/>
    </row>
    <row r="1121" spans="1:15">
      <c r="A1121" s="72"/>
      <c r="B1121" s="72"/>
      <c r="C1121" s="72"/>
      <c r="D1121" s="72"/>
      <c r="E1121" s="72"/>
      <c r="F1121" s="72"/>
      <c r="G1121" s="72"/>
      <c r="H1121" s="72"/>
      <c r="I1121" s="72"/>
      <c r="J1121" s="72"/>
      <c r="K1121" s="72"/>
      <c r="L1121" s="72"/>
      <c r="M1121" s="72"/>
      <c r="N1121" s="72"/>
      <c r="O1121" s="72"/>
    </row>
    <row r="1122" spans="1:15">
      <c r="A1122" s="72"/>
      <c r="B1122" s="72"/>
      <c r="C1122" s="72"/>
      <c r="D1122" s="72"/>
      <c r="E1122" s="72"/>
      <c r="F1122" s="72"/>
      <c r="G1122" s="72"/>
      <c r="H1122" s="72"/>
      <c r="I1122" s="72"/>
      <c r="J1122" s="72"/>
      <c r="K1122" s="72"/>
      <c r="L1122" s="72"/>
      <c r="M1122" s="72"/>
      <c r="N1122" s="72"/>
      <c r="O1122" s="72"/>
    </row>
    <row r="1123" spans="1:15">
      <c r="A1123" s="72"/>
      <c r="B1123" s="72"/>
      <c r="C1123" s="72"/>
      <c r="D1123" s="72"/>
      <c r="E1123" s="72"/>
      <c r="F1123" s="72"/>
      <c r="G1123" s="72"/>
      <c r="H1123" s="72"/>
      <c r="I1123" s="72"/>
      <c r="J1123" s="72"/>
      <c r="K1123" s="72"/>
      <c r="L1123" s="72"/>
      <c r="M1123" s="72"/>
      <c r="N1123" s="72"/>
      <c r="O1123" s="72"/>
    </row>
    <row r="1124" spans="1:15">
      <c r="A1124" s="72"/>
      <c r="B1124" s="72"/>
      <c r="C1124" s="72"/>
      <c r="D1124" s="72"/>
      <c r="E1124" s="72"/>
      <c r="F1124" s="72"/>
      <c r="G1124" s="72"/>
      <c r="H1124" s="72"/>
      <c r="I1124" s="72"/>
      <c r="J1124" s="72"/>
      <c r="K1124" s="72"/>
      <c r="L1124" s="72"/>
      <c r="M1124" s="72"/>
      <c r="N1124" s="72"/>
      <c r="O1124" s="72"/>
    </row>
    <row r="1125" spans="1:15">
      <c r="A1125" s="72"/>
      <c r="B1125" s="72"/>
      <c r="C1125" s="72"/>
      <c r="D1125" s="72"/>
      <c r="E1125" s="72"/>
      <c r="F1125" s="72"/>
      <c r="G1125" s="72"/>
      <c r="H1125" s="72"/>
      <c r="I1125" s="72"/>
      <c r="J1125" s="72"/>
      <c r="K1125" s="72"/>
      <c r="L1125" s="72"/>
      <c r="M1125" s="72"/>
      <c r="N1125" s="72"/>
      <c r="O1125" s="72"/>
    </row>
    <row r="1126" spans="1:15">
      <c r="A1126" s="72"/>
      <c r="B1126" s="72"/>
      <c r="C1126" s="72"/>
      <c r="D1126" s="72"/>
      <c r="E1126" s="72"/>
      <c r="F1126" s="72"/>
      <c r="G1126" s="72"/>
      <c r="H1126" s="72"/>
      <c r="I1126" s="72"/>
      <c r="J1126" s="72"/>
      <c r="K1126" s="72"/>
      <c r="L1126" s="72"/>
      <c r="M1126" s="72"/>
      <c r="N1126" s="72"/>
      <c r="O1126" s="72"/>
    </row>
    <row r="1127" spans="1:15">
      <c r="A1127" s="72"/>
      <c r="B1127" s="72"/>
      <c r="C1127" s="72"/>
      <c r="D1127" s="72"/>
      <c r="E1127" s="72"/>
      <c r="F1127" s="72"/>
      <c r="G1127" s="72"/>
      <c r="H1127" s="72"/>
      <c r="I1127" s="72"/>
      <c r="J1127" s="72"/>
      <c r="K1127" s="72"/>
      <c r="L1127" s="72"/>
      <c r="M1127" s="72"/>
      <c r="N1127" s="72"/>
      <c r="O1127" s="72"/>
    </row>
    <row r="1128" spans="1:15">
      <c r="A1128" s="72"/>
      <c r="B1128" s="72"/>
      <c r="C1128" s="72"/>
      <c r="D1128" s="72"/>
      <c r="E1128" s="72"/>
      <c r="F1128" s="72"/>
      <c r="G1128" s="72"/>
      <c r="H1128" s="72"/>
      <c r="I1128" s="72"/>
      <c r="J1128" s="72"/>
      <c r="K1128" s="72"/>
      <c r="L1128" s="72"/>
      <c r="M1128" s="72"/>
      <c r="N1128" s="72"/>
      <c r="O1128" s="72"/>
    </row>
    <row r="1129" spans="1:15">
      <c r="A1129" s="72"/>
      <c r="B1129" s="72"/>
      <c r="C1129" s="72"/>
      <c r="D1129" s="72"/>
      <c r="E1129" s="72"/>
      <c r="F1129" s="72"/>
      <c r="G1129" s="72"/>
      <c r="H1129" s="72"/>
      <c r="I1129" s="72"/>
      <c r="J1129" s="72"/>
      <c r="K1129" s="72"/>
      <c r="L1129" s="72"/>
      <c r="M1129" s="72"/>
      <c r="N1129" s="72"/>
      <c r="O1129" s="72"/>
    </row>
    <row r="1130" spans="1:15">
      <c r="A1130" s="72"/>
      <c r="B1130" s="72"/>
      <c r="C1130" s="72"/>
      <c r="D1130" s="72"/>
      <c r="E1130" s="72"/>
      <c r="F1130" s="72"/>
      <c r="G1130" s="72"/>
      <c r="H1130" s="72"/>
      <c r="I1130" s="72"/>
      <c r="J1130" s="72"/>
      <c r="K1130" s="72"/>
      <c r="L1130" s="72"/>
      <c r="M1130" s="72"/>
      <c r="N1130" s="72"/>
      <c r="O1130" s="72"/>
    </row>
    <row r="1131" spans="1:15">
      <c r="A1131" s="72"/>
      <c r="B1131" s="72"/>
      <c r="C1131" s="72"/>
      <c r="D1131" s="72"/>
      <c r="E1131" s="72"/>
      <c r="F1131" s="72"/>
      <c r="G1131" s="72"/>
      <c r="H1131" s="72"/>
      <c r="I1131" s="72"/>
      <c r="J1131" s="72"/>
      <c r="K1131" s="72"/>
      <c r="L1131" s="72"/>
      <c r="M1131" s="72"/>
      <c r="N1131" s="72"/>
      <c r="O1131" s="72"/>
    </row>
    <row r="1132" spans="1:15">
      <c r="A1132" s="72"/>
      <c r="B1132" s="72"/>
      <c r="C1132" s="72"/>
      <c r="D1132" s="72"/>
      <c r="E1132" s="72"/>
      <c r="F1132" s="72"/>
      <c r="G1132" s="72"/>
      <c r="H1132" s="72"/>
      <c r="I1132" s="72"/>
      <c r="J1132" s="72"/>
      <c r="K1132" s="72"/>
      <c r="L1132" s="72"/>
      <c r="M1132" s="72"/>
      <c r="N1132" s="72"/>
      <c r="O1132" s="72"/>
    </row>
    <row r="1133" spans="1:15">
      <c r="A1133" s="72"/>
      <c r="B1133" s="72"/>
      <c r="C1133" s="72"/>
      <c r="D1133" s="72"/>
      <c r="E1133" s="72"/>
      <c r="F1133" s="72"/>
      <c r="G1133" s="72"/>
      <c r="H1133" s="72"/>
      <c r="I1133" s="72"/>
      <c r="J1133" s="72"/>
      <c r="K1133" s="72"/>
      <c r="L1133" s="72"/>
      <c r="M1133" s="72"/>
      <c r="N1133" s="72"/>
      <c r="O1133" s="72"/>
    </row>
    <row r="1134" spans="1:15">
      <c r="A1134" s="72"/>
      <c r="B1134" s="72"/>
      <c r="C1134" s="72"/>
      <c r="D1134" s="72"/>
      <c r="E1134" s="72"/>
      <c r="F1134" s="72"/>
      <c r="G1134" s="72"/>
      <c r="H1134" s="72"/>
      <c r="I1134" s="72"/>
      <c r="J1134" s="72"/>
      <c r="K1134" s="72"/>
      <c r="L1134" s="72"/>
      <c r="M1134" s="72"/>
      <c r="N1134" s="72"/>
      <c r="O1134" s="72"/>
    </row>
    <row r="1135" spans="1:15">
      <c r="A1135" s="72"/>
      <c r="B1135" s="72"/>
      <c r="C1135" s="72"/>
      <c r="D1135" s="72"/>
      <c r="E1135" s="72"/>
      <c r="F1135" s="72"/>
      <c r="G1135" s="72"/>
      <c r="H1135" s="72"/>
      <c r="I1135" s="72"/>
      <c r="J1135" s="72"/>
      <c r="K1135" s="72"/>
      <c r="L1135" s="72"/>
      <c r="M1135" s="72"/>
      <c r="N1135" s="72"/>
      <c r="O1135" s="72"/>
    </row>
    <row r="1136" spans="1:15">
      <c r="A1136" s="72"/>
      <c r="B1136" s="72"/>
      <c r="C1136" s="72"/>
      <c r="D1136" s="72"/>
      <c r="E1136" s="72"/>
      <c r="F1136" s="72"/>
      <c r="G1136" s="72"/>
      <c r="H1136" s="72"/>
      <c r="I1136" s="72"/>
      <c r="J1136" s="72"/>
      <c r="K1136" s="72"/>
      <c r="L1136" s="72"/>
      <c r="M1136" s="72"/>
      <c r="N1136" s="72"/>
      <c r="O1136" s="72"/>
    </row>
    <row r="1137" spans="1:15">
      <c r="A1137" s="72"/>
      <c r="B1137" s="72"/>
      <c r="C1137" s="72"/>
      <c r="D1137" s="72"/>
      <c r="E1137" s="72"/>
      <c r="F1137" s="72"/>
      <c r="G1137" s="72"/>
      <c r="H1137" s="72"/>
      <c r="I1137" s="72"/>
      <c r="J1137" s="72"/>
      <c r="K1137" s="72"/>
      <c r="L1137" s="72"/>
      <c r="M1137" s="72"/>
      <c r="N1137" s="72"/>
      <c r="O1137" s="72"/>
    </row>
    <row r="1138" spans="1:15">
      <c r="A1138" s="72"/>
      <c r="B1138" s="72"/>
      <c r="C1138" s="72"/>
      <c r="D1138" s="72"/>
      <c r="E1138" s="72"/>
      <c r="F1138" s="72"/>
      <c r="G1138" s="72"/>
      <c r="H1138" s="72"/>
      <c r="I1138" s="72"/>
      <c r="J1138" s="72"/>
      <c r="K1138" s="72"/>
      <c r="L1138" s="72"/>
      <c r="M1138" s="72"/>
      <c r="N1138" s="72"/>
      <c r="O1138" s="72"/>
    </row>
    <row r="1139" spans="1:15">
      <c r="A1139" s="72"/>
      <c r="B1139" s="72"/>
      <c r="C1139" s="72"/>
      <c r="D1139" s="72"/>
      <c r="E1139" s="72"/>
      <c r="F1139" s="72"/>
      <c r="G1139" s="72"/>
      <c r="H1139" s="72"/>
      <c r="I1139" s="72"/>
      <c r="J1139" s="72"/>
      <c r="K1139" s="72"/>
      <c r="L1139" s="72"/>
      <c r="M1139" s="72"/>
      <c r="N1139" s="72"/>
      <c r="O1139" s="72"/>
    </row>
    <row r="1140" spans="1:15">
      <c r="A1140" s="72"/>
      <c r="B1140" s="72"/>
      <c r="C1140" s="72"/>
      <c r="D1140" s="72"/>
      <c r="E1140" s="72"/>
      <c r="F1140" s="72"/>
      <c r="G1140" s="72"/>
      <c r="H1140" s="72"/>
      <c r="I1140" s="72"/>
      <c r="J1140" s="72"/>
      <c r="K1140" s="72"/>
      <c r="L1140" s="72"/>
      <c r="M1140" s="72"/>
      <c r="N1140" s="72"/>
      <c r="O1140" s="72"/>
    </row>
    <row r="1141" spans="1:15">
      <c r="A1141" s="72"/>
      <c r="B1141" s="72"/>
      <c r="C1141" s="72"/>
      <c r="D1141" s="72"/>
      <c r="E1141" s="72"/>
      <c r="F1141" s="72"/>
      <c r="G1141" s="72"/>
      <c r="H1141" s="72"/>
      <c r="I1141" s="72"/>
      <c r="J1141" s="72"/>
      <c r="K1141" s="72"/>
      <c r="L1141" s="72"/>
      <c r="M1141" s="72"/>
      <c r="N1141" s="72"/>
      <c r="O1141" s="72"/>
    </row>
    <row r="1142" spans="1:15">
      <c r="A1142" s="72"/>
      <c r="B1142" s="72"/>
      <c r="C1142" s="72"/>
      <c r="D1142" s="72"/>
      <c r="E1142" s="72"/>
      <c r="F1142" s="72"/>
      <c r="G1142" s="72"/>
      <c r="H1142" s="72"/>
      <c r="I1142" s="72"/>
      <c r="J1142" s="72"/>
      <c r="K1142" s="72"/>
      <c r="L1142" s="72"/>
      <c r="M1142" s="72"/>
      <c r="N1142" s="72"/>
      <c r="O1142" s="72"/>
    </row>
    <row r="1143" spans="1:15">
      <c r="A1143" s="72"/>
      <c r="B1143" s="72"/>
      <c r="C1143" s="72"/>
      <c r="D1143" s="72"/>
      <c r="E1143" s="72"/>
      <c r="F1143" s="72"/>
      <c r="G1143" s="72"/>
      <c r="H1143" s="72"/>
      <c r="I1143" s="72"/>
      <c r="J1143" s="72"/>
      <c r="K1143" s="72"/>
      <c r="L1143" s="72"/>
      <c r="M1143" s="72"/>
      <c r="N1143" s="72"/>
      <c r="O1143" s="72"/>
    </row>
    <row r="1144" spans="1:15">
      <c r="A1144" s="72"/>
      <c r="B1144" s="72"/>
      <c r="C1144" s="72"/>
      <c r="D1144" s="72"/>
      <c r="E1144" s="72"/>
      <c r="F1144" s="72"/>
      <c r="G1144" s="72"/>
      <c r="H1144" s="72"/>
      <c r="I1144" s="72"/>
      <c r="J1144" s="72"/>
      <c r="K1144" s="72"/>
      <c r="L1144" s="72"/>
      <c r="M1144" s="72"/>
      <c r="N1144" s="72"/>
      <c r="O1144" s="72"/>
    </row>
    <row r="1145" spans="1:15">
      <c r="A1145" s="72"/>
      <c r="B1145" s="72"/>
      <c r="C1145" s="72"/>
      <c r="D1145" s="72"/>
      <c r="E1145" s="72"/>
      <c r="F1145" s="72"/>
      <c r="G1145" s="72"/>
      <c r="H1145" s="72"/>
      <c r="I1145" s="72"/>
      <c r="J1145" s="72"/>
      <c r="K1145" s="72"/>
      <c r="L1145" s="72"/>
      <c r="M1145" s="72"/>
      <c r="N1145" s="72"/>
      <c r="O1145" s="72"/>
    </row>
    <row r="1146" spans="1:15">
      <c r="A1146" s="72"/>
      <c r="B1146" s="72"/>
      <c r="C1146" s="72"/>
      <c r="D1146" s="72"/>
      <c r="E1146" s="72"/>
      <c r="F1146" s="72"/>
      <c r="G1146" s="72"/>
      <c r="H1146" s="72"/>
      <c r="I1146" s="72"/>
      <c r="J1146" s="72"/>
      <c r="K1146" s="72"/>
      <c r="L1146" s="72"/>
      <c r="M1146" s="72"/>
      <c r="N1146" s="72"/>
      <c r="O1146" s="72"/>
    </row>
    <row r="1147" spans="1:15">
      <c r="A1147" s="72"/>
      <c r="B1147" s="72"/>
      <c r="C1147" s="72"/>
      <c r="D1147" s="72"/>
      <c r="E1147" s="72"/>
      <c r="F1147" s="72"/>
      <c r="G1147" s="72"/>
      <c r="H1147" s="72"/>
      <c r="I1147" s="72"/>
      <c r="J1147" s="72"/>
      <c r="K1147" s="72"/>
      <c r="L1147" s="72"/>
      <c r="M1147" s="72"/>
      <c r="N1147" s="72"/>
      <c r="O1147" s="72"/>
    </row>
    <row r="1148" spans="1:15">
      <c r="A1148" s="72"/>
      <c r="B1148" s="72"/>
      <c r="C1148" s="72"/>
      <c r="D1148" s="72"/>
      <c r="E1148" s="72"/>
      <c r="F1148" s="72"/>
      <c r="G1148" s="72"/>
      <c r="H1148" s="72"/>
      <c r="I1148" s="72"/>
      <c r="J1148" s="72"/>
      <c r="K1148" s="72"/>
      <c r="L1148" s="72"/>
      <c r="M1148" s="72"/>
      <c r="N1148" s="72"/>
      <c r="O1148" s="72"/>
    </row>
    <row r="1149" spans="1:15">
      <c r="A1149" s="72"/>
      <c r="B1149" s="72"/>
      <c r="C1149" s="72"/>
      <c r="D1149" s="72"/>
      <c r="E1149" s="72"/>
      <c r="F1149" s="72"/>
      <c r="G1149" s="72"/>
      <c r="H1149" s="72"/>
      <c r="I1149" s="72"/>
      <c r="J1149" s="72"/>
      <c r="K1149" s="72"/>
      <c r="L1149" s="72"/>
      <c r="M1149" s="72"/>
      <c r="N1149" s="72"/>
      <c r="O1149" s="72"/>
    </row>
    <row r="1150" spans="1:15">
      <c r="A1150" s="72"/>
      <c r="B1150" s="72"/>
      <c r="C1150" s="72"/>
      <c r="D1150" s="72"/>
      <c r="E1150" s="72"/>
      <c r="F1150" s="72"/>
      <c r="G1150" s="72"/>
      <c r="H1150" s="72"/>
      <c r="I1150" s="72"/>
      <c r="J1150" s="72"/>
      <c r="K1150" s="72"/>
      <c r="L1150" s="72"/>
      <c r="M1150" s="72"/>
      <c r="N1150" s="72"/>
      <c r="O1150" s="72"/>
    </row>
    <row r="1151" spans="1:15">
      <c r="A1151" s="72"/>
      <c r="B1151" s="72"/>
      <c r="C1151" s="72"/>
      <c r="D1151" s="72"/>
      <c r="E1151" s="72"/>
      <c r="F1151" s="72"/>
      <c r="G1151" s="72"/>
      <c r="H1151" s="72"/>
      <c r="I1151" s="72"/>
      <c r="J1151" s="72"/>
      <c r="K1151" s="72"/>
      <c r="L1151" s="72"/>
      <c r="M1151" s="72"/>
      <c r="N1151" s="72"/>
      <c r="O1151" s="72"/>
    </row>
    <row r="1152" spans="1:15">
      <c r="A1152" s="72"/>
      <c r="B1152" s="72"/>
      <c r="C1152" s="72"/>
      <c r="D1152" s="72"/>
      <c r="E1152" s="72"/>
      <c r="F1152" s="72"/>
      <c r="G1152" s="72"/>
      <c r="H1152" s="72"/>
      <c r="I1152" s="72"/>
      <c r="J1152" s="72"/>
      <c r="K1152" s="72"/>
      <c r="L1152" s="72"/>
      <c r="M1152" s="72"/>
      <c r="N1152" s="72"/>
      <c r="O1152" s="72"/>
    </row>
    <row r="1153" spans="1:15">
      <c r="A1153" s="72"/>
      <c r="B1153" s="72"/>
      <c r="C1153" s="72"/>
      <c r="D1153" s="72"/>
      <c r="E1153" s="72"/>
      <c r="F1153" s="72"/>
      <c r="G1153" s="72"/>
      <c r="H1153" s="72"/>
      <c r="I1153" s="72"/>
      <c r="J1153" s="72"/>
      <c r="K1153" s="72"/>
      <c r="L1153" s="72"/>
      <c r="M1153" s="72"/>
      <c r="N1153" s="72"/>
      <c r="O1153" s="72"/>
    </row>
    <row r="1154" spans="1:15">
      <c r="A1154" s="72"/>
      <c r="B1154" s="72"/>
      <c r="C1154" s="72"/>
      <c r="D1154" s="72"/>
      <c r="E1154" s="72"/>
      <c r="F1154" s="72"/>
      <c r="G1154" s="72"/>
      <c r="H1154" s="72"/>
      <c r="I1154" s="72"/>
      <c r="J1154" s="72"/>
      <c r="K1154" s="72"/>
      <c r="L1154" s="72"/>
      <c r="M1154" s="72"/>
      <c r="N1154" s="72"/>
      <c r="O1154" s="72"/>
    </row>
    <row r="1155" spans="1:15">
      <c r="A1155" s="72"/>
      <c r="B1155" s="72"/>
      <c r="C1155" s="72"/>
      <c r="D1155" s="72"/>
      <c r="E1155" s="72"/>
      <c r="F1155" s="72"/>
      <c r="G1155" s="72"/>
      <c r="H1155" s="72"/>
      <c r="I1155" s="72"/>
      <c r="J1155" s="72"/>
      <c r="K1155" s="72"/>
      <c r="L1155" s="72"/>
      <c r="M1155" s="72"/>
      <c r="N1155" s="72"/>
      <c r="O1155" s="72"/>
    </row>
    <row r="1156" spans="1:15">
      <c r="A1156" s="72"/>
      <c r="B1156" s="72"/>
      <c r="C1156" s="72"/>
      <c r="D1156" s="72"/>
      <c r="E1156" s="72"/>
      <c r="F1156" s="72"/>
      <c r="G1156" s="72"/>
      <c r="H1156" s="72"/>
      <c r="I1156" s="72"/>
      <c r="J1156" s="72"/>
      <c r="K1156" s="72"/>
      <c r="L1156" s="72"/>
      <c r="M1156" s="72"/>
      <c r="N1156" s="72"/>
      <c r="O1156" s="72"/>
    </row>
    <row r="1157" spans="1:15">
      <c r="A1157" s="72"/>
      <c r="B1157" s="72"/>
      <c r="C1157" s="72"/>
      <c r="D1157" s="72"/>
      <c r="E1157" s="72"/>
      <c r="F1157" s="72"/>
      <c r="G1157" s="72"/>
      <c r="H1157" s="72"/>
      <c r="I1157" s="72"/>
      <c r="J1157" s="72"/>
      <c r="K1157" s="72"/>
      <c r="L1157" s="72"/>
      <c r="M1157" s="72"/>
      <c r="N1157" s="72"/>
      <c r="O1157" s="72"/>
    </row>
    <row r="1158" spans="1:15">
      <c r="A1158" s="72"/>
      <c r="B1158" s="72"/>
      <c r="C1158" s="72"/>
      <c r="D1158" s="72"/>
      <c r="E1158" s="72"/>
      <c r="F1158" s="72"/>
      <c r="G1158" s="72"/>
      <c r="H1158" s="72"/>
      <c r="I1158" s="72"/>
      <c r="J1158" s="72"/>
      <c r="K1158" s="72"/>
      <c r="L1158" s="72"/>
      <c r="M1158" s="72"/>
      <c r="N1158" s="72"/>
      <c r="O1158" s="72"/>
    </row>
    <row r="1159" spans="1:15">
      <c r="A1159" s="72"/>
      <c r="B1159" s="72"/>
      <c r="C1159" s="72"/>
      <c r="D1159" s="72"/>
      <c r="E1159" s="72"/>
      <c r="F1159" s="72"/>
      <c r="G1159" s="72"/>
      <c r="H1159" s="72"/>
      <c r="I1159" s="72"/>
      <c r="J1159" s="72"/>
      <c r="K1159" s="72"/>
      <c r="L1159" s="72"/>
      <c r="M1159" s="72"/>
      <c r="N1159" s="72"/>
      <c r="O1159" s="72"/>
    </row>
    <row r="1160" spans="1:15">
      <c r="A1160" s="72"/>
      <c r="B1160" s="72"/>
      <c r="C1160" s="72"/>
      <c r="D1160" s="72"/>
      <c r="E1160" s="72"/>
      <c r="F1160" s="72"/>
      <c r="G1160" s="72"/>
      <c r="H1160" s="72"/>
      <c r="I1160" s="72"/>
      <c r="J1160" s="72"/>
      <c r="K1160" s="72"/>
      <c r="L1160" s="72"/>
      <c r="M1160" s="72"/>
      <c r="N1160" s="72"/>
      <c r="O1160" s="72"/>
    </row>
    <row r="1161" spans="1:15">
      <c r="A1161" s="72"/>
      <c r="B1161" s="72"/>
      <c r="C1161" s="72"/>
      <c r="D1161" s="72"/>
      <c r="E1161" s="72"/>
      <c r="F1161" s="72"/>
      <c r="G1161" s="72"/>
      <c r="H1161" s="72"/>
      <c r="I1161" s="72"/>
      <c r="J1161" s="72"/>
      <c r="K1161" s="72"/>
      <c r="L1161" s="72"/>
      <c r="M1161" s="72"/>
      <c r="N1161" s="72"/>
      <c r="O1161" s="72"/>
    </row>
    <row r="1162" spans="1:15">
      <c r="A1162" s="72"/>
      <c r="B1162" s="72"/>
      <c r="C1162" s="72"/>
      <c r="D1162" s="72"/>
      <c r="E1162" s="72"/>
      <c r="F1162" s="72"/>
      <c r="G1162" s="72"/>
      <c r="H1162" s="72"/>
      <c r="I1162" s="72"/>
      <c r="J1162" s="72"/>
      <c r="K1162" s="72"/>
      <c r="L1162" s="72"/>
      <c r="M1162" s="72"/>
      <c r="N1162" s="72"/>
      <c r="O1162" s="72"/>
    </row>
    <row r="1163" spans="1:15">
      <c r="A1163" s="72"/>
      <c r="B1163" s="72"/>
      <c r="C1163" s="72"/>
      <c r="D1163" s="72"/>
      <c r="E1163" s="72"/>
      <c r="F1163" s="72"/>
      <c r="G1163" s="72"/>
      <c r="H1163" s="72"/>
      <c r="I1163" s="72"/>
      <c r="J1163" s="72"/>
      <c r="K1163" s="72"/>
      <c r="L1163" s="72"/>
      <c r="M1163" s="72"/>
      <c r="N1163" s="72"/>
      <c r="O1163" s="72"/>
    </row>
    <row r="1164" spans="1:15">
      <c r="A1164" s="72"/>
      <c r="B1164" s="72"/>
      <c r="C1164" s="72"/>
      <c r="D1164" s="72"/>
      <c r="E1164" s="72"/>
      <c r="F1164" s="72"/>
      <c r="G1164" s="72"/>
      <c r="H1164" s="72"/>
      <c r="I1164" s="72"/>
      <c r="J1164" s="72"/>
      <c r="K1164" s="72"/>
      <c r="L1164" s="72"/>
      <c r="M1164" s="72"/>
      <c r="N1164" s="72"/>
      <c r="O1164" s="72"/>
    </row>
    <row r="1165" spans="1:15">
      <c r="A1165" s="72"/>
      <c r="B1165" s="72"/>
      <c r="C1165" s="72"/>
      <c r="D1165" s="72"/>
      <c r="E1165" s="72"/>
      <c r="F1165" s="72"/>
      <c r="G1165" s="72"/>
      <c r="H1165" s="72"/>
      <c r="I1165" s="72"/>
      <c r="J1165" s="72"/>
      <c r="K1165" s="72"/>
      <c r="L1165" s="72"/>
      <c r="M1165" s="72"/>
      <c r="N1165" s="72"/>
      <c r="O1165" s="72"/>
    </row>
    <row r="1166" spans="1:15">
      <c r="A1166" s="72"/>
      <c r="B1166" s="72"/>
      <c r="C1166" s="72"/>
      <c r="D1166" s="72"/>
      <c r="E1166" s="72"/>
      <c r="F1166" s="72"/>
      <c r="G1166" s="72"/>
      <c r="H1166" s="72"/>
      <c r="I1166" s="72"/>
      <c r="J1166" s="72"/>
      <c r="K1166" s="72"/>
      <c r="L1166" s="72"/>
      <c r="M1166" s="72"/>
      <c r="N1166" s="72"/>
      <c r="O1166" s="72"/>
    </row>
    <row r="1167" spans="1:15">
      <c r="A1167" s="72"/>
      <c r="B1167" s="72"/>
      <c r="C1167" s="72"/>
      <c r="D1167" s="72"/>
      <c r="E1167" s="72"/>
      <c r="F1167" s="72"/>
      <c r="G1167" s="72"/>
      <c r="H1167" s="72"/>
      <c r="I1167" s="72"/>
      <c r="J1167" s="72"/>
      <c r="K1167" s="72"/>
      <c r="L1167" s="72"/>
      <c r="M1167" s="72"/>
      <c r="N1167" s="72"/>
      <c r="O1167" s="72"/>
    </row>
    <row r="1168" spans="1:15">
      <c r="A1168" s="72"/>
      <c r="B1168" s="72"/>
      <c r="C1168" s="72"/>
      <c r="D1168" s="72"/>
      <c r="E1168" s="72"/>
      <c r="F1168" s="72"/>
      <c r="G1168" s="72"/>
      <c r="H1168" s="72"/>
      <c r="I1168" s="72"/>
      <c r="J1168" s="72"/>
      <c r="K1168" s="72"/>
      <c r="L1168" s="72"/>
      <c r="M1168" s="72"/>
      <c r="N1168" s="72"/>
      <c r="O1168" s="72"/>
    </row>
    <row r="1169" spans="1:15">
      <c r="A1169" s="72"/>
      <c r="B1169" s="72"/>
      <c r="C1169" s="72"/>
      <c r="D1169" s="72"/>
      <c r="E1169" s="72"/>
      <c r="F1169" s="72"/>
      <c r="G1169" s="72"/>
      <c r="H1169" s="72"/>
      <c r="I1169" s="72"/>
      <c r="J1169" s="72"/>
      <c r="K1169" s="72"/>
      <c r="L1169" s="72"/>
      <c r="M1169" s="72"/>
      <c r="N1169" s="72"/>
      <c r="O1169" s="72"/>
    </row>
    <row r="1170" spans="1:15">
      <c r="A1170" s="72"/>
      <c r="B1170" s="72"/>
      <c r="C1170" s="72"/>
      <c r="D1170" s="72"/>
      <c r="E1170" s="72"/>
      <c r="F1170" s="72"/>
      <c r="G1170" s="72"/>
      <c r="H1170" s="72"/>
      <c r="I1170" s="72"/>
      <c r="J1170" s="72"/>
      <c r="K1170" s="72"/>
      <c r="L1170" s="72"/>
      <c r="M1170" s="72"/>
      <c r="N1170" s="72"/>
      <c r="O1170" s="72"/>
    </row>
    <row r="1171" spans="1:15">
      <c r="A1171" s="72"/>
      <c r="B1171" s="72"/>
      <c r="C1171" s="72"/>
      <c r="D1171" s="72"/>
      <c r="E1171" s="72"/>
      <c r="F1171" s="72"/>
      <c r="G1171" s="72"/>
      <c r="H1171" s="72"/>
      <c r="I1171" s="72"/>
      <c r="J1171" s="72"/>
      <c r="K1171" s="72"/>
      <c r="L1171" s="72"/>
      <c r="M1171" s="72"/>
      <c r="N1171" s="72"/>
      <c r="O1171" s="72"/>
    </row>
    <row r="1172" spans="1:15">
      <c r="A1172" s="72"/>
      <c r="B1172" s="72"/>
      <c r="C1172" s="72"/>
      <c r="D1172" s="72"/>
      <c r="E1172" s="72"/>
      <c r="F1172" s="72"/>
      <c r="G1172" s="72"/>
      <c r="H1172" s="72"/>
      <c r="I1172" s="72"/>
      <c r="J1172" s="72"/>
      <c r="K1172" s="72"/>
      <c r="L1172" s="72"/>
      <c r="M1172" s="72"/>
      <c r="N1172" s="72"/>
      <c r="O1172" s="72"/>
    </row>
    <row r="1173" spans="1:15">
      <c r="A1173" s="72"/>
      <c r="B1173" s="72"/>
      <c r="C1173" s="72"/>
      <c r="D1173" s="72"/>
      <c r="E1173" s="72"/>
      <c r="F1173" s="72"/>
      <c r="G1173" s="72"/>
      <c r="H1173" s="72"/>
      <c r="I1173" s="72"/>
      <c r="J1173" s="72"/>
      <c r="K1173" s="72"/>
      <c r="L1173" s="72"/>
      <c r="M1173" s="72"/>
      <c r="N1173" s="72"/>
      <c r="O1173" s="72"/>
    </row>
    <row r="1174" spans="1:15">
      <c r="A1174" s="72"/>
      <c r="B1174" s="72"/>
      <c r="C1174" s="72"/>
      <c r="D1174" s="72"/>
      <c r="E1174" s="72"/>
      <c r="F1174" s="72"/>
      <c r="G1174" s="72"/>
      <c r="H1174" s="72"/>
      <c r="I1174" s="72"/>
      <c r="J1174" s="72"/>
      <c r="K1174" s="72"/>
      <c r="L1174" s="72"/>
      <c r="M1174" s="72"/>
      <c r="N1174" s="72"/>
      <c r="O1174" s="72"/>
    </row>
    <row r="1175" spans="1:15">
      <c r="A1175" s="72"/>
      <c r="B1175" s="72"/>
      <c r="C1175" s="72"/>
      <c r="D1175" s="72"/>
      <c r="E1175" s="72"/>
      <c r="F1175" s="72"/>
      <c r="G1175" s="72"/>
      <c r="H1175" s="72"/>
      <c r="I1175" s="72"/>
      <c r="J1175" s="72"/>
      <c r="K1175" s="72"/>
      <c r="L1175" s="72"/>
      <c r="M1175" s="72"/>
      <c r="N1175" s="72"/>
      <c r="O1175" s="72"/>
    </row>
    <row r="1176" spans="1:15">
      <c r="A1176" s="72"/>
      <c r="B1176" s="72"/>
      <c r="C1176" s="72"/>
      <c r="D1176" s="72"/>
      <c r="E1176" s="72"/>
      <c r="F1176" s="72"/>
      <c r="G1176" s="72"/>
      <c r="H1176" s="72"/>
      <c r="I1176" s="72"/>
      <c r="J1176" s="72"/>
      <c r="K1176" s="72"/>
      <c r="L1176" s="72"/>
      <c r="M1176" s="72"/>
      <c r="N1176" s="72"/>
      <c r="O1176" s="72"/>
    </row>
    <row r="1177" spans="1:15">
      <c r="A1177" s="72"/>
      <c r="B1177" s="72"/>
      <c r="C1177" s="72"/>
      <c r="D1177" s="72"/>
      <c r="E1177" s="72"/>
      <c r="F1177" s="72"/>
      <c r="G1177" s="72"/>
      <c r="H1177" s="72"/>
      <c r="I1177" s="72"/>
      <c r="J1177" s="72"/>
      <c r="K1177" s="72"/>
      <c r="L1177" s="72"/>
      <c r="M1177" s="72"/>
      <c r="N1177" s="72"/>
      <c r="O1177" s="72"/>
    </row>
    <row r="1178" spans="1:15">
      <c r="A1178" s="72"/>
      <c r="B1178" s="72"/>
      <c r="C1178" s="72"/>
      <c r="D1178" s="72"/>
      <c r="E1178" s="72"/>
      <c r="F1178" s="72"/>
      <c r="G1178" s="72"/>
      <c r="H1178" s="72"/>
      <c r="I1178" s="72"/>
      <c r="J1178" s="72"/>
      <c r="K1178" s="72"/>
      <c r="L1178" s="72"/>
      <c r="M1178" s="72"/>
      <c r="N1178" s="72"/>
      <c r="O1178" s="72"/>
    </row>
    <row r="1179" spans="1:15">
      <c r="A1179" s="72"/>
      <c r="B1179" s="72"/>
      <c r="C1179" s="72"/>
      <c r="D1179" s="72"/>
      <c r="E1179" s="72"/>
      <c r="F1179" s="72"/>
      <c r="G1179" s="72"/>
      <c r="H1179" s="72"/>
      <c r="I1179" s="72"/>
      <c r="J1179" s="72"/>
      <c r="K1179" s="72"/>
      <c r="L1179" s="72"/>
      <c r="M1179" s="72"/>
      <c r="N1179" s="72"/>
      <c r="O1179" s="72"/>
    </row>
    <row r="1180" spans="1:15">
      <c r="A1180" s="72"/>
      <c r="B1180" s="72"/>
      <c r="C1180" s="72"/>
      <c r="D1180" s="72"/>
      <c r="E1180" s="72"/>
      <c r="F1180" s="72"/>
      <c r="G1180" s="72"/>
      <c r="H1180" s="72"/>
      <c r="I1180" s="72"/>
      <c r="J1180" s="72"/>
      <c r="K1180" s="72"/>
      <c r="L1180" s="72"/>
      <c r="M1180" s="72"/>
      <c r="N1180" s="72"/>
      <c r="O1180" s="72"/>
    </row>
    <row r="1181" spans="1:15">
      <c r="A1181" s="72"/>
      <c r="B1181" s="72"/>
      <c r="C1181" s="72"/>
      <c r="D1181" s="72"/>
      <c r="E1181" s="72"/>
      <c r="F1181" s="72"/>
      <c r="G1181" s="72"/>
      <c r="H1181" s="72"/>
      <c r="I1181" s="72"/>
      <c r="J1181" s="72"/>
      <c r="K1181" s="72"/>
      <c r="L1181" s="72"/>
      <c r="M1181" s="72"/>
      <c r="N1181" s="72"/>
      <c r="O1181" s="72"/>
    </row>
    <row r="1182" spans="1:15">
      <c r="A1182" s="72"/>
      <c r="B1182" s="72"/>
      <c r="C1182" s="72"/>
      <c r="D1182" s="72"/>
      <c r="E1182" s="72"/>
      <c r="F1182" s="72"/>
      <c r="G1182" s="72"/>
      <c r="H1182" s="72"/>
      <c r="I1182" s="72"/>
      <c r="J1182" s="72"/>
      <c r="K1182" s="72"/>
      <c r="L1182" s="72"/>
      <c r="M1182" s="72"/>
      <c r="N1182" s="72"/>
      <c r="O1182" s="72"/>
    </row>
    <row r="1183" spans="1:15">
      <c r="A1183" s="72"/>
      <c r="B1183" s="72"/>
      <c r="C1183" s="72"/>
      <c r="D1183" s="72"/>
      <c r="E1183" s="72"/>
      <c r="F1183" s="72"/>
      <c r="G1183" s="72"/>
      <c r="H1183" s="72"/>
      <c r="I1183" s="72"/>
      <c r="J1183" s="72"/>
      <c r="K1183" s="72"/>
      <c r="L1183" s="72"/>
      <c r="M1183" s="72"/>
      <c r="N1183" s="72"/>
      <c r="O1183" s="72"/>
    </row>
    <row r="1184" spans="1:15">
      <c r="A1184" s="72"/>
      <c r="B1184" s="72"/>
      <c r="C1184" s="72"/>
      <c r="D1184" s="72"/>
      <c r="E1184" s="72"/>
      <c r="F1184" s="72"/>
      <c r="G1184" s="72"/>
      <c r="H1184" s="72"/>
      <c r="I1184" s="72"/>
      <c r="J1184" s="72"/>
      <c r="K1184" s="72"/>
      <c r="L1184" s="72"/>
      <c r="M1184" s="72"/>
      <c r="N1184" s="72"/>
      <c r="O1184" s="72"/>
    </row>
    <row r="1185" spans="1:15">
      <c r="A1185" s="72"/>
      <c r="B1185" s="72"/>
      <c r="C1185" s="72"/>
      <c r="D1185" s="72"/>
      <c r="E1185" s="72"/>
      <c r="F1185" s="72"/>
      <c r="G1185" s="72"/>
      <c r="H1185" s="72"/>
      <c r="I1185" s="72"/>
      <c r="J1185" s="72"/>
      <c r="K1185" s="72"/>
      <c r="L1185" s="72"/>
      <c r="M1185" s="72"/>
      <c r="N1185" s="72"/>
      <c r="O1185" s="72"/>
    </row>
    <row r="1186" spans="1:15">
      <c r="A1186" s="72"/>
      <c r="B1186" s="72"/>
      <c r="C1186" s="72"/>
      <c r="D1186" s="72"/>
      <c r="E1186" s="72"/>
      <c r="F1186" s="72"/>
      <c r="G1186" s="72"/>
      <c r="H1186" s="72"/>
      <c r="I1186" s="72"/>
      <c r="J1186" s="72"/>
      <c r="K1186" s="72"/>
      <c r="L1186" s="72"/>
      <c r="M1186" s="72"/>
      <c r="N1186" s="72"/>
      <c r="O1186" s="72"/>
    </row>
    <row r="1187" spans="1:15">
      <c r="A1187" s="72"/>
      <c r="B1187" s="72"/>
      <c r="C1187" s="72"/>
      <c r="D1187" s="72"/>
      <c r="E1187" s="72"/>
      <c r="F1187" s="72"/>
      <c r="G1187" s="72"/>
      <c r="H1187" s="72"/>
      <c r="I1187" s="72"/>
      <c r="J1187" s="72"/>
      <c r="K1187" s="72"/>
      <c r="L1187" s="72"/>
      <c r="M1187" s="72"/>
      <c r="N1187" s="72"/>
      <c r="O1187" s="72"/>
    </row>
    <row r="1188" spans="1:15">
      <c r="A1188" s="72"/>
      <c r="B1188" s="72"/>
      <c r="C1188" s="72"/>
      <c r="D1188" s="72"/>
      <c r="E1188" s="72"/>
      <c r="F1188" s="72"/>
      <c r="G1188" s="72"/>
      <c r="H1188" s="72"/>
      <c r="I1188" s="72"/>
      <c r="J1188" s="72"/>
      <c r="K1188" s="72"/>
      <c r="L1188" s="72"/>
      <c r="M1188" s="72"/>
      <c r="N1188" s="72"/>
      <c r="O1188" s="72"/>
    </row>
    <row r="1189" spans="1:15">
      <c r="A1189" s="72"/>
      <c r="B1189" s="72"/>
      <c r="C1189" s="72"/>
      <c r="D1189" s="72"/>
      <c r="E1189" s="72"/>
      <c r="F1189" s="72"/>
      <c r="G1189" s="72"/>
      <c r="H1189" s="72"/>
      <c r="I1189" s="72"/>
      <c r="J1189" s="72"/>
      <c r="K1189" s="72"/>
      <c r="L1189" s="72"/>
      <c r="M1189" s="72"/>
      <c r="N1189" s="72"/>
      <c r="O1189" s="72"/>
    </row>
    <row r="1190" spans="1:15">
      <c r="A1190" s="72"/>
      <c r="B1190" s="72"/>
      <c r="C1190" s="72"/>
      <c r="D1190" s="72"/>
      <c r="E1190" s="72"/>
      <c r="F1190" s="72"/>
      <c r="G1190" s="72"/>
      <c r="H1190" s="72"/>
      <c r="I1190" s="72"/>
      <c r="J1190" s="72"/>
      <c r="K1190" s="72"/>
      <c r="L1190" s="72"/>
      <c r="M1190" s="72"/>
      <c r="N1190" s="72"/>
      <c r="O1190" s="72"/>
    </row>
    <row r="1191" spans="1:15">
      <c r="A1191" s="72"/>
      <c r="B1191" s="72"/>
      <c r="C1191" s="72"/>
      <c r="D1191" s="72"/>
      <c r="E1191" s="72"/>
      <c r="F1191" s="72"/>
      <c r="G1191" s="72"/>
      <c r="H1191" s="72"/>
      <c r="I1191" s="72"/>
      <c r="J1191" s="72"/>
      <c r="K1191" s="72"/>
      <c r="L1191" s="72"/>
      <c r="M1191" s="72"/>
      <c r="N1191" s="72"/>
      <c r="O1191" s="72"/>
    </row>
    <row r="1192" spans="1:15">
      <c r="A1192" s="72"/>
      <c r="B1192" s="72"/>
      <c r="C1192" s="72"/>
      <c r="D1192" s="72"/>
      <c r="E1192" s="72"/>
      <c r="F1192" s="72"/>
      <c r="G1192" s="72"/>
      <c r="H1192" s="72"/>
      <c r="I1192" s="72"/>
      <c r="J1192" s="72"/>
      <c r="K1192" s="72"/>
      <c r="L1192" s="72"/>
      <c r="M1192" s="72"/>
      <c r="N1192" s="72"/>
      <c r="O1192" s="72"/>
    </row>
    <row r="1193" spans="1:15">
      <c r="A1193" s="72"/>
      <c r="B1193" s="72"/>
      <c r="C1193" s="72"/>
      <c r="D1193" s="72"/>
      <c r="E1193" s="72"/>
      <c r="F1193" s="72"/>
      <c r="G1193" s="72"/>
      <c r="H1193" s="72"/>
      <c r="I1193" s="72"/>
      <c r="J1193" s="72"/>
      <c r="K1193" s="72"/>
      <c r="L1193" s="72"/>
      <c r="M1193" s="72"/>
      <c r="N1193" s="72"/>
      <c r="O1193" s="72"/>
    </row>
    <row r="1194" spans="1:15">
      <c r="A1194" s="72"/>
      <c r="B1194" s="72"/>
      <c r="C1194" s="72"/>
      <c r="D1194" s="72"/>
      <c r="E1194" s="72"/>
      <c r="F1194" s="72"/>
      <c r="G1194" s="72"/>
      <c r="H1194" s="72"/>
      <c r="I1194" s="72"/>
      <c r="J1194" s="72"/>
      <c r="K1194" s="72"/>
      <c r="L1194" s="72"/>
      <c r="M1194" s="72"/>
      <c r="N1194" s="72"/>
      <c r="O1194" s="72"/>
    </row>
    <row r="1195" spans="1:15">
      <c r="A1195" s="72"/>
      <c r="B1195" s="72"/>
      <c r="C1195" s="72"/>
      <c r="D1195" s="72"/>
      <c r="E1195" s="72"/>
      <c r="F1195" s="72"/>
      <c r="G1195" s="72"/>
      <c r="H1195" s="72"/>
      <c r="I1195" s="72"/>
      <c r="J1195" s="72"/>
      <c r="K1195" s="72"/>
      <c r="L1195" s="72"/>
      <c r="M1195" s="72"/>
      <c r="N1195" s="72"/>
      <c r="O1195" s="72"/>
    </row>
    <row r="1196" spans="1:15">
      <c r="A1196" s="72"/>
      <c r="B1196" s="72"/>
      <c r="C1196" s="72"/>
      <c r="D1196" s="72"/>
      <c r="E1196" s="72"/>
      <c r="F1196" s="72"/>
      <c r="G1196" s="72"/>
      <c r="H1196" s="72"/>
      <c r="I1196" s="72"/>
      <c r="J1196" s="72"/>
      <c r="K1196" s="72"/>
      <c r="L1196" s="72"/>
      <c r="M1196" s="72"/>
      <c r="N1196" s="72"/>
      <c r="O1196" s="72"/>
    </row>
    <row r="1197" spans="1:15">
      <c r="A1197" s="72"/>
      <c r="B1197" s="72"/>
      <c r="C1197" s="72"/>
      <c r="D1197" s="72"/>
      <c r="E1197" s="72"/>
      <c r="F1197" s="72"/>
      <c r="G1197" s="72"/>
      <c r="H1197" s="72"/>
      <c r="I1197" s="72"/>
      <c r="J1197" s="72"/>
      <c r="K1197" s="72"/>
      <c r="L1197" s="72"/>
      <c r="M1197" s="72"/>
      <c r="N1197" s="72"/>
      <c r="O1197" s="72"/>
    </row>
    <row r="1198" spans="1:15">
      <c r="A1198" s="72"/>
      <c r="B1198" s="72"/>
      <c r="C1198" s="72"/>
      <c r="D1198" s="72"/>
      <c r="E1198" s="72"/>
      <c r="F1198" s="72"/>
      <c r="G1198" s="72"/>
      <c r="H1198" s="72"/>
      <c r="I1198" s="72"/>
      <c r="J1198" s="72"/>
      <c r="K1198" s="72"/>
      <c r="L1198" s="72"/>
      <c r="M1198" s="72"/>
      <c r="N1198" s="72"/>
      <c r="O1198" s="72"/>
    </row>
    <row r="1199" spans="1:15">
      <c r="A1199" s="72"/>
      <c r="B1199" s="72"/>
      <c r="C1199" s="72"/>
      <c r="D1199" s="72"/>
      <c r="E1199" s="72"/>
      <c r="F1199" s="72"/>
      <c r="G1199" s="72"/>
      <c r="H1199" s="72"/>
      <c r="I1199" s="72"/>
      <c r="J1199" s="72"/>
      <c r="K1199" s="72"/>
      <c r="L1199" s="72"/>
      <c r="M1199" s="72"/>
      <c r="N1199" s="72"/>
      <c r="O1199" s="72"/>
    </row>
    <row r="1200" spans="1:15">
      <c r="A1200" s="72"/>
      <c r="B1200" s="72"/>
      <c r="C1200" s="72"/>
      <c r="D1200" s="72"/>
      <c r="E1200" s="72"/>
      <c r="F1200" s="72"/>
      <c r="G1200" s="72"/>
      <c r="H1200" s="72"/>
      <c r="I1200" s="72"/>
      <c r="J1200" s="72"/>
      <c r="K1200" s="72"/>
      <c r="L1200" s="72"/>
      <c r="M1200" s="72"/>
      <c r="N1200" s="72"/>
      <c r="O1200" s="72"/>
    </row>
    <row r="1201" spans="1:15">
      <c r="A1201" s="72"/>
      <c r="B1201" s="72"/>
      <c r="C1201" s="72"/>
      <c r="D1201" s="72"/>
      <c r="E1201" s="72"/>
      <c r="F1201" s="72"/>
      <c r="G1201" s="72"/>
      <c r="H1201" s="72"/>
      <c r="I1201" s="72"/>
      <c r="J1201" s="72"/>
      <c r="K1201" s="72"/>
      <c r="L1201" s="72"/>
      <c r="M1201" s="72"/>
      <c r="N1201" s="72"/>
      <c r="O1201" s="72"/>
    </row>
    <row r="1202" spans="1:15">
      <c r="A1202" s="72"/>
      <c r="B1202" s="72"/>
      <c r="C1202" s="72"/>
      <c r="D1202" s="72"/>
      <c r="E1202" s="72"/>
      <c r="F1202" s="72"/>
      <c r="G1202" s="72"/>
      <c r="H1202" s="72"/>
      <c r="I1202" s="72"/>
      <c r="J1202" s="72"/>
      <c r="K1202" s="72"/>
      <c r="L1202" s="72"/>
      <c r="M1202" s="72"/>
      <c r="N1202" s="72"/>
      <c r="O1202" s="72"/>
    </row>
    <row r="1203" spans="1:15">
      <c r="A1203" s="72"/>
      <c r="B1203" s="72"/>
      <c r="C1203" s="72"/>
      <c r="D1203" s="72"/>
      <c r="E1203" s="72"/>
      <c r="F1203" s="72"/>
      <c r="G1203" s="72"/>
      <c r="H1203" s="72"/>
      <c r="I1203" s="72"/>
      <c r="J1203" s="72"/>
      <c r="K1203" s="72"/>
      <c r="L1203" s="72"/>
      <c r="M1203" s="72"/>
      <c r="N1203" s="72"/>
      <c r="O1203" s="72"/>
    </row>
    <row r="1204" spans="1:15">
      <c r="A1204" s="72"/>
      <c r="B1204" s="72"/>
      <c r="C1204" s="72"/>
      <c r="D1204" s="72"/>
      <c r="E1204" s="72"/>
      <c r="F1204" s="72"/>
      <c r="G1204" s="72"/>
      <c r="H1204" s="72"/>
      <c r="I1204" s="72"/>
      <c r="J1204" s="72"/>
      <c r="K1204" s="72"/>
      <c r="L1204" s="72"/>
      <c r="M1204" s="72"/>
      <c r="N1204" s="72"/>
      <c r="O1204" s="72"/>
    </row>
    <row r="1205" spans="1:15">
      <c r="A1205" s="72"/>
      <c r="B1205" s="72"/>
      <c r="C1205" s="72"/>
      <c r="D1205" s="72"/>
      <c r="E1205" s="72"/>
      <c r="F1205" s="72"/>
      <c r="G1205" s="72"/>
      <c r="H1205" s="72"/>
      <c r="I1205" s="72"/>
      <c r="J1205" s="72"/>
      <c r="K1205" s="72"/>
      <c r="L1205" s="72"/>
      <c r="M1205" s="72"/>
      <c r="N1205" s="72"/>
      <c r="O1205" s="72"/>
    </row>
    <row r="1206" spans="1:15">
      <c r="A1206" s="72"/>
      <c r="B1206" s="72"/>
      <c r="C1206" s="72"/>
      <c r="D1206" s="72"/>
      <c r="E1206" s="72"/>
      <c r="F1206" s="72"/>
      <c r="G1206" s="72"/>
      <c r="H1206" s="72"/>
      <c r="I1206" s="72"/>
      <c r="J1206" s="72"/>
      <c r="K1206" s="72"/>
      <c r="L1206" s="72"/>
      <c r="M1206" s="72"/>
      <c r="N1206" s="72"/>
      <c r="O1206" s="72"/>
    </row>
    <row r="1207" spans="1:15">
      <c r="A1207" s="72"/>
      <c r="B1207" s="72"/>
      <c r="C1207" s="72"/>
      <c r="D1207" s="72"/>
      <c r="E1207" s="72"/>
      <c r="F1207" s="72"/>
      <c r="G1207" s="72"/>
      <c r="H1207" s="72"/>
      <c r="I1207" s="72"/>
      <c r="J1207" s="72"/>
      <c r="K1207" s="72"/>
      <c r="L1207" s="72"/>
      <c r="M1207" s="72"/>
      <c r="N1207" s="72"/>
      <c r="O1207" s="72"/>
    </row>
    <row r="1208" spans="1:15">
      <c r="A1208" s="72"/>
      <c r="B1208" s="72"/>
      <c r="C1208" s="72"/>
      <c r="D1208" s="72"/>
      <c r="E1208" s="72"/>
      <c r="F1208" s="72"/>
      <c r="G1208" s="72"/>
      <c r="H1208" s="72"/>
      <c r="I1208" s="72"/>
      <c r="J1208" s="72"/>
      <c r="K1208" s="72"/>
      <c r="L1208" s="72"/>
      <c r="M1208" s="72"/>
      <c r="N1208" s="72"/>
      <c r="O1208" s="72"/>
    </row>
    <row r="1209" spans="1:15">
      <c r="A1209" s="72"/>
      <c r="B1209" s="72"/>
      <c r="C1209" s="72"/>
      <c r="D1209" s="72"/>
      <c r="E1209" s="72"/>
      <c r="F1209" s="72"/>
      <c r="G1209" s="72"/>
      <c r="H1209" s="72"/>
      <c r="I1209" s="72"/>
      <c r="J1209" s="72"/>
      <c r="K1209" s="72"/>
      <c r="L1209" s="72"/>
      <c r="M1209" s="72"/>
      <c r="N1209" s="72"/>
      <c r="O1209" s="72"/>
    </row>
    <row r="1210" spans="1:15">
      <c r="A1210" s="72"/>
      <c r="B1210" s="72"/>
      <c r="C1210" s="72"/>
      <c r="D1210" s="72"/>
      <c r="E1210" s="72"/>
      <c r="F1210" s="72"/>
      <c r="G1210" s="72"/>
      <c r="H1210" s="72"/>
      <c r="I1210" s="72"/>
      <c r="J1210" s="72"/>
      <c r="K1210" s="72"/>
      <c r="L1210" s="72"/>
      <c r="M1210" s="72"/>
      <c r="N1210" s="72"/>
      <c r="O1210" s="72"/>
    </row>
    <row r="1211" spans="1:15">
      <c r="A1211" s="72"/>
      <c r="B1211" s="72"/>
      <c r="C1211" s="72"/>
      <c r="D1211" s="72"/>
      <c r="E1211" s="72"/>
      <c r="F1211" s="72"/>
      <c r="G1211" s="72"/>
      <c r="H1211" s="72"/>
      <c r="I1211" s="72"/>
      <c r="J1211" s="72"/>
      <c r="K1211" s="72"/>
      <c r="L1211" s="72"/>
      <c r="M1211" s="72"/>
      <c r="N1211" s="72"/>
      <c r="O1211" s="72"/>
    </row>
    <row r="1212" spans="1:15">
      <c r="A1212" s="72"/>
      <c r="B1212" s="72"/>
      <c r="C1212" s="72"/>
      <c r="D1212" s="72"/>
      <c r="E1212" s="72"/>
      <c r="F1212" s="72"/>
      <c r="G1212" s="72"/>
      <c r="H1212" s="72"/>
      <c r="I1212" s="72"/>
      <c r="J1212" s="72"/>
      <c r="K1212" s="72"/>
      <c r="L1212" s="72"/>
      <c r="M1212" s="72"/>
      <c r="N1212" s="72"/>
      <c r="O1212" s="72"/>
    </row>
    <row r="1213" spans="1:15">
      <c r="A1213" s="72"/>
      <c r="B1213" s="72"/>
      <c r="C1213" s="72"/>
      <c r="D1213" s="72"/>
      <c r="E1213" s="72"/>
      <c r="F1213" s="72"/>
      <c r="G1213" s="72"/>
      <c r="H1213" s="72"/>
      <c r="I1213" s="72"/>
      <c r="J1213" s="72"/>
      <c r="K1213" s="72"/>
      <c r="L1213" s="72"/>
      <c r="M1213" s="72"/>
      <c r="N1213" s="72"/>
      <c r="O1213" s="72"/>
    </row>
    <row r="1214" spans="1:15">
      <c r="A1214" s="72"/>
      <c r="B1214" s="72"/>
      <c r="C1214" s="72"/>
      <c r="D1214" s="72"/>
      <c r="E1214" s="72"/>
      <c r="F1214" s="72"/>
      <c r="G1214" s="72"/>
      <c r="H1214" s="72"/>
      <c r="I1214" s="72"/>
      <c r="J1214" s="72"/>
      <c r="K1214" s="72"/>
      <c r="L1214" s="72"/>
      <c r="M1214" s="72"/>
      <c r="N1214" s="72"/>
      <c r="O1214" s="72"/>
    </row>
    <row r="1215" spans="1:15">
      <c r="A1215" s="72"/>
      <c r="B1215" s="72"/>
      <c r="C1215" s="72"/>
      <c r="D1215" s="72"/>
      <c r="E1215" s="72"/>
      <c r="F1215" s="72"/>
      <c r="G1215" s="72"/>
      <c r="H1215" s="72"/>
      <c r="I1215" s="72"/>
      <c r="J1215" s="72"/>
      <c r="K1215" s="72"/>
      <c r="L1215" s="72"/>
      <c r="M1215" s="72"/>
      <c r="N1215" s="72"/>
      <c r="O1215" s="72"/>
    </row>
    <row r="1216" spans="1:15">
      <c r="A1216" s="72"/>
      <c r="B1216" s="72"/>
      <c r="C1216" s="72"/>
      <c r="D1216" s="72"/>
      <c r="E1216" s="72"/>
      <c r="F1216" s="72"/>
      <c r="G1216" s="72"/>
      <c r="H1216" s="72"/>
      <c r="I1216" s="72"/>
      <c r="J1216" s="72"/>
      <c r="K1216" s="72"/>
      <c r="L1216" s="72"/>
      <c r="M1216" s="72"/>
      <c r="N1216" s="72"/>
      <c r="O1216" s="72"/>
    </row>
    <row r="1217" spans="1:15">
      <c r="A1217" s="72"/>
      <c r="B1217" s="72"/>
      <c r="C1217" s="72"/>
      <c r="D1217" s="72"/>
      <c r="E1217" s="72"/>
      <c r="F1217" s="72"/>
      <c r="G1217" s="72"/>
      <c r="H1217" s="72"/>
      <c r="I1217" s="72"/>
      <c r="J1217" s="72"/>
      <c r="K1217" s="72"/>
      <c r="L1217" s="72"/>
      <c r="M1217" s="72"/>
      <c r="N1217" s="72"/>
      <c r="O1217" s="72"/>
    </row>
    <row r="1218" spans="1:15">
      <c r="A1218" s="72"/>
      <c r="B1218" s="72"/>
      <c r="C1218" s="72"/>
      <c r="D1218" s="72"/>
      <c r="E1218" s="72"/>
      <c r="F1218" s="72"/>
      <c r="G1218" s="72"/>
      <c r="H1218" s="72"/>
      <c r="I1218" s="72"/>
      <c r="J1218" s="72"/>
      <c r="K1218" s="72"/>
      <c r="L1218" s="72"/>
      <c r="M1218" s="72"/>
      <c r="N1218" s="72"/>
      <c r="O1218" s="72"/>
    </row>
    <row r="1219" spans="1:15">
      <c r="A1219" s="72"/>
      <c r="B1219" s="72"/>
      <c r="C1219" s="72"/>
      <c r="D1219" s="72"/>
      <c r="E1219" s="72"/>
      <c r="F1219" s="72"/>
      <c r="G1219" s="72"/>
      <c r="H1219" s="72"/>
      <c r="I1219" s="72"/>
      <c r="J1219" s="72"/>
      <c r="K1219" s="72"/>
      <c r="L1219" s="72"/>
      <c r="M1219" s="72"/>
      <c r="N1219" s="72"/>
      <c r="O1219" s="72"/>
    </row>
    <row r="1220" spans="1:15">
      <c r="A1220" s="72"/>
      <c r="B1220" s="72"/>
      <c r="C1220" s="72"/>
      <c r="D1220" s="72"/>
      <c r="E1220" s="72"/>
      <c r="F1220" s="72"/>
      <c r="G1220" s="72"/>
      <c r="H1220" s="72"/>
      <c r="I1220" s="72"/>
      <c r="J1220" s="72"/>
      <c r="K1220" s="72"/>
      <c r="L1220" s="72"/>
      <c r="M1220" s="72"/>
      <c r="N1220" s="72"/>
      <c r="O1220" s="72"/>
    </row>
    <row r="1221" spans="1:15">
      <c r="A1221" s="72"/>
      <c r="B1221" s="72"/>
      <c r="C1221" s="72"/>
      <c r="D1221" s="72"/>
      <c r="E1221" s="72"/>
      <c r="F1221" s="72"/>
      <c r="G1221" s="72"/>
      <c r="H1221" s="72"/>
      <c r="I1221" s="72"/>
      <c r="J1221" s="72"/>
      <c r="K1221" s="72"/>
      <c r="L1221" s="72"/>
      <c r="M1221" s="72"/>
      <c r="N1221" s="72"/>
      <c r="O1221" s="72"/>
    </row>
    <row r="1222" spans="1:15">
      <c r="A1222" s="72"/>
      <c r="B1222" s="72"/>
      <c r="C1222" s="72"/>
      <c r="D1222" s="72"/>
      <c r="E1222" s="72"/>
      <c r="F1222" s="72"/>
      <c r="G1222" s="72"/>
      <c r="H1222" s="72"/>
      <c r="I1222" s="72"/>
      <c r="J1222" s="72"/>
      <c r="K1222" s="72"/>
      <c r="L1222" s="72"/>
      <c r="M1222" s="72"/>
      <c r="N1222" s="72"/>
      <c r="O1222" s="72"/>
    </row>
    <row r="1223" spans="1:15">
      <c r="A1223" s="72"/>
      <c r="B1223" s="72"/>
      <c r="C1223" s="72"/>
      <c r="D1223" s="72"/>
      <c r="E1223" s="72"/>
      <c r="F1223" s="72"/>
      <c r="G1223" s="72"/>
      <c r="H1223" s="72"/>
      <c r="I1223" s="72"/>
      <c r="J1223" s="72"/>
      <c r="K1223" s="72"/>
      <c r="L1223" s="72"/>
      <c r="M1223" s="72"/>
      <c r="N1223" s="72"/>
      <c r="O1223" s="72"/>
    </row>
    <row r="1224" spans="1:15">
      <c r="A1224" s="72"/>
      <c r="B1224" s="72"/>
      <c r="C1224" s="72"/>
      <c r="D1224" s="72"/>
      <c r="E1224" s="72"/>
      <c r="F1224" s="72"/>
      <c r="G1224" s="72"/>
      <c r="H1224" s="72"/>
      <c r="I1224" s="72"/>
      <c r="J1224" s="72"/>
      <c r="K1224" s="72"/>
      <c r="L1224" s="72"/>
      <c r="M1224" s="72"/>
      <c r="N1224" s="72"/>
      <c r="O1224" s="72"/>
    </row>
    <row r="1225" spans="1:15">
      <c r="A1225" s="72"/>
      <c r="B1225" s="72"/>
      <c r="C1225" s="72"/>
      <c r="D1225" s="72"/>
      <c r="E1225" s="72"/>
      <c r="F1225" s="72"/>
      <c r="G1225" s="72"/>
      <c r="H1225" s="72"/>
      <c r="I1225" s="72"/>
      <c r="J1225" s="72"/>
      <c r="K1225" s="72"/>
      <c r="L1225" s="72"/>
      <c r="M1225" s="72"/>
      <c r="N1225" s="72"/>
      <c r="O1225" s="72"/>
    </row>
    <row r="1226" spans="1:15">
      <c r="A1226" s="72"/>
      <c r="B1226" s="72"/>
      <c r="C1226" s="72"/>
      <c r="D1226" s="72"/>
      <c r="E1226" s="72"/>
      <c r="F1226" s="72"/>
      <c r="G1226" s="72"/>
      <c r="H1226" s="72"/>
      <c r="I1226" s="72"/>
      <c r="J1226" s="72"/>
      <c r="K1226" s="72"/>
      <c r="L1226" s="72"/>
      <c r="M1226" s="72"/>
      <c r="N1226" s="72"/>
      <c r="O1226" s="72"/>
    </row>
    <row r="1227" spans="1:15">
      <c r="A1227" s="72"/>
      <c r="B1227" s="72"/>
      <c r="C1227" s="72"/>
      <c r="D1227" s="72"/>
      <c r="E1227" s="72"/>
      <c r="F1227" s="72"/>
      <c r="G1227" s="72"/>
      <c r="H1227" s="72"/>
      <c r="I1227" s="72"/>
      <c r="J1227" s="72"/>
      <c r="K1227" s="72"/>
      <c r="L1227" s="72"/>
      <c r="M1227" s="72"/>
      <c r="N1227" s="72"/>
      <c r="O1227" s="72"/>
    </row>
    <row r="1228" spans="1:15">
      <c r="A1228" s="72"/>
      <c r="B1228" s="72"/>
      <c r="C1228" s="72"/>
      <c r="D1228" s="72"/>
      <c r="E1228" s="72"/>
      <c r="F1228" s="72"/>
      <c r="G1228" s="72"/>
      <c r="H1228" s="72"/>
      <c r="I1228" s="72"/>
      <c r="J1228" s="72"/>
      <c r="K1228" s="72"/>
      <c r="L1228" s="72"/>
      <c r="M1228" s="72"/>
      <c r="N1228" s="72"/>
      <c r="O1228" s="72"/>
    </row>
    <row r="1229" spans="1:15">
      <c r="A1229" s="72"/>
      <c r="B1229" s="72"/>
      <c r="C1229" s="72"/>
      <c r="D1229" s="72"/>
      <c r="E1229" s="72"/>
      <c r="F1229" s="72"/>
      <c r="G1229" s="72"/>
      <c r="H1229" s="72"/>
      <c r="I1229" s="72"/>
      <c r="J1229" s="72"/>
      <c r="K1229" s="72"/>
      <c r="L1229" s="72"/>
      <c r="M1229" s="72"/>
      <c r="N1229" s="72"/>
      <c r="O1229" s="72"/>
    </row>
    <row r="1230" spans="1:15">
      <c r="A1230" s="72"/>
      <c r="B1230" s="72"/>
      <c r="C1230" s="72"/>
      <c r="D1230" s="72"/>
      <c r="E1230" s="72"/>
      <c r="F1230" s="72"/>
      <c r="G1230" s="72"/>
      <c r="H1230" s="72"/>
      <c r="I1230" s="72"/>
      <c r="J1230" s="72"/>
      <c r="K1230" s="72"/>
      <c r="L1230" s="72"/>
      <c r="M1230" s="72"/>
      <c r="N1230" s="72"/>
      <c r="O1230" s="72"/>
    </row>
    <row r="1231" spans="1:15">
      <c r="A1231" s="72"/>
      <c r="B1231" s="72"/>
      <c r="C1231" s="72"/>
      <c r="D1231" s="72"/>
      <c r="E1231" s="72"/>
      <c r="F1231" s="72"/>
      <c r="G1231" s="72"/>
      <c r="H1231" s="72"/>
      <c r="I1231" s="72"/>
      <c r="J1231" s="72"/>
      <c r="K1231" s="72"/>
      <c r="L1231" s="72"/>
      <c r="M1231" s="72"/>
      <c r="N1231" s="72"/>
      <c r="O1231" s="72"/>
    </row>
    <row r="1232" spans="1:15">
      <c r="A1232" s="72"/>
      <c r="B1232" s="72"/>
      <c r="C1232" s="72"/>
      <c r="D1232" s="72"/>
      <c r="E1232" s="72"/>
      <c r="F1232" s="72"/>
      <c r="G1232" s="72"/>
      <c r="H1232" s="72"/>
      <c r="I1232" s="72"/>
      <c r="J1232" s="72"/>
      <c r="K1232" s="72"/>
      <c r="L1232" s="72"/>
      <c r="M1232" s="72"/>
      <c r="N1232" s="72"/>
      <c r="O1232" s="72"/>
    </row>
    <row r="1233" spans="1:15">
      <c r="A1233" s="72"/>
      <c r="B1233" s="72"/>
      <c r="C1233" s="72"/>
      <c r="D1233" s="72"/>
      <c r="E1233" s="72"/>
      <c r="F1233" s="72"/>
      <c r="G1233" s="72"/>
      <c r="H1233" s="72"/>
      <c r="I1233" s="72"/>
      <c r="J1233" s="72"/>
      <c r="K1233" s="72"/>
      <c r="L1233" s="72"/>
      <c r="M1233" s="72"/>
      <c r="N1233" s="72"/>
      <c r="O1233" s="72"/>
    </row>
    <row r="1234" spans="1:15">
      <c r="A1234" s="72"/>
      <c r="B1234" s="72"/>
      <c r="C1234" s="72"/>
      <c r="D1234" s="72"/>
      <c r="E1234" s="72"/>
      <c r="F1234" s="72"/>
      <c r="G1234" s="72"/>
      <c r="H1234" s="72"/>
      <c r="I1234" s="72"/>
      <c r="J1234" s="72"/>
      <c r="K1234" s="72"/>
      <c r="L1234" s="72"/>
      <c r="M1234" s="72"/>
      <c r="N1234" s="72"/>
      <c r="O1234" s="72"/>
    </row>
    <row r="1235" spans="1:15">
      <c r="A1235" s="72"/>
      <c r="B1235" s="72"/>
      <c r="C1235" s="72"/>
      <c r="D1235" s="72"/>
      <c r="E1235" s="72"/>
      <c r="F1235" s="72"/>
      <c r="G1235" s="72"/>
      <c r="H1235" s="72"/>
      <c r="I1235" s="72"/>
      <c r="J1235" s="72"/>
      <c r="K1235" s="72"/>
      <c r="L1235" s="72"/>
      <c r="M1235" s="72"/>
      <c r="N1235" s="72"/>
      <c r="O1235" s="72"/>
    </row>
    <row r="1236" spans="1:15">
      <c r="A1236" s="72"/>
      <c r="B1236" s="72"/>
      <c r="C1236" s="72"/>
      <c r="D1236" s="72"/>
      <c r="E1236" s="72"/>
      <c r="F1236" s="72"/>
      <c r="G1236" s="72"/>
      <c r="H1236" s="72"/>
      <c r="I1236" s="72"/>
      <c r="J1236" s="72"/>
      <c r="K1236" s="72"/>
      <c r="L1236" s="72"/>
      <c r="M1236" s="72"/>
      <c r="N1236" s="72"/>
      <c r="O1236" s="72"/>
    </row>
    <row r="1237" spans="1:15">
      <c r="A1237" s="72"/>
      <c r="B1237" s="72"/>
      <c r="C1237" s="72"/>
      <c r="D1237" s="72"/>
      <c r="E1237" s="72"/>
      <c r="F1237" s="72"/>
      <c r="G1237" s="72"/>
      <c r="H1237" s="72"/>
      <c r="I1237" s="72"/>
      <c r="J1237" s="72"/>
      <c r="K1237" s="72"/>
      <c r="L1237" s="72"/>
      <c r="M1237" s="72"/>
      <c r="N1237" s="72"/>
      <c r="O1237" s="72"/>
    </row>
    <row r="1238" spans="1:15">
      <c r="A1238" s="72"/>
      <c r="B1238" s="72"/>
      <c r="C1238" s="72"/>
      <c r="D1238" s="72"/>
      <c r="E1238" s="72"/>
      <c r="F1238" s="72"/>
      <c r="G1238" s="72"/>
      <c r="H1238" s="72"/>
      <c r="I1238" s="72"/>
      <c r="J1238" s="72"/>
      <c r="K1238" s="72"/>
      <c r="L1238" s="72"/>
      <c r="M1238" s="72"/>
      <c r="N1238" s="72"/>
      <c r="O1238" s="72"/>
    </row>
    <row r="1239" spans="1:15">
      <c r="A1239" s="72"/>
      <c r="B1239" s="72"/>
      <c r="C1239" s="72"/>
      <c r="D1239" s="72"/>
      <c r="E1239" s="72"/>
      <c r="F1239" s="72"/>
      <c r="G1239" s="72"/>
      <c r="H1239" s="72"/>
      <c r="I1239" s="72"/>
      <c r="J1239" s="72"/>
      <c r="K1239" s="72"/>
      <c r="L1239" s="72"/>
      <c r="M1239" s="72"/>
      <c r="N1239" s="72"/>
      <c r="O1239" s="72"/>
    </row>
    <row r="1240" spans="1:15">
      <c r="A1240" s="72"/>
      <c r="B1240" s="72"/>
      <c r="C1240" s="72"/>
      <c r="D1240" s="72"/>
      <c r="E1240" s="72"/>
      <c r="F1240" s="72"/>
      <c r="G1240" s="72"/>
      <c r="H1240" s="72"/>
      <c r="I1240" s="72"/>
      <c r="J1240" s="72"/>
      <c r="K1240" s="72"/>
      <c r="L1240" s="72"/>
      <c r="M1240" s="72"/>
      <c r="N1240" s="72"/>
      <c r="O1240" s="72"/>
    </row>
    <row r="1241" spans="1:15">
      <c r="A1241" s="72"/>
      <c r="B1241" s="72"/>
      <c r="C1241" s="72"/>
      <c r="D1241" s="72"/>
      <c r="E1241" s="72"/>
      <c r="F1241" s="72"/>
      <c r="G1241" s="72"/>
      <c r="H1241" s="72"/>
      <c r="I1241" s="72"/>
      <c r="J1241" s="72"/>
      <c r="K1241" s="72"/>
      <c r="L1241" s="72"/>
      <c r="M1241" s="72"/>
      <c r="N1241" s="72"/>
      <c r="O1241" s="72"/>
    </row>
    <row r="1242" spans="1:15">
      <c r="A1242" s="72"/>
      <c r="B1242" s="72"/>
      <c r="C1242" s="72"/>
      <c r="D1242" s="72"/>
      <c r="E1242" s="72"/>
      <c r="F1242" s="72"/>
      <c r="G1242" s="72"/>
      <c r="H1242" s="72"/>
      <c r="I1242" s="72"/>
      <c r="J1242" s="72"/>
      <c r="K1242" s="72"/>
      <c r="L1242" s="72"/>
      <c r="M1242" s="72"/>
      <c r="N1242" s="72"/>
      <c r="O1242" s="72"/>
    </row>
    <row r="1243" spans="1:15">
      <c r="A1243" s="72"/>
      <c r="B1243" s="72"/>
      <c r="C1243" s="72"/>
      <c r="D1243" s="72"/>
      <c r="E1243" s="72"/>
      <c r="F1243" s="72"/>
      <c r="G1243" s="72"/>
      <c r="H1243" s="72"/>
      <c r="I1243" s="72"/>
      <c r="J1243" s="72"/>
      <c r="K1243" s="72"/>
      <c r="L1243" s="72"/>
      <c r="M1243" s="72"/>
      <c r="N1243" s="72"/>
      <c r="O1243" s="72"/>
    </row>
    <row r="1244" spans="1:15">
      <c r="A1244" s="72"/>
      <c r="B1244" s="72"/>
      <c r="C1244" s="72"/>
      <c r="D1244" s="72"/>
      <c r="E1244" s="72"/>
      <c r="F1244" s="72"/>
      <c r="G1244" s="72"/>
      <c r="H1244" s="72"/>
      <c r="I1244" s="72"/>
      <c r="J1244" s="72"/>
      <c r="K1244" s="72"/>
      <c r="L1244" s="72"/>
      <c r="M1244" s="72"/>
      <c r="N1244" s="72"/>
      <c r="O1244" s="72"/>
    </row>
    <row r="1245" spans="1:15">
      <c r="A1245" s="72"/>
      <c r="B1245" s="72"/>
      <c r="C1245" s="72"/>
      <c r="D1245" s="72"/>
      <c r="E1245" s="72"/>
      <c r="F1245" s="72"/>
      <c r="G1245" s="72"/>
      <c r="H1245" s="72"/>
      <c r="I1245" s="72"/>
      <c r="J1245" s="72"/>
      <c r="K1245" s="72"/>
      <c r="L1245" s="72"/>
      <c r="M1245" s="72"/>
      <c r="N1245" s="72"/>
      <c r="O1245" s="72"/>
    </row>
    <row r="1246" spans="1:15">
      <c r="A1246" s="72"/>
      <c r="B1246" s="72"/>
      <c r="C1246" s="72"/>
      <c r="D1246" s="72"/>
      <c r="E1246" s="72"/>
      <c r="F1246" s="72"/>
      <c r="G1246" s="72"/>
      <c r="H1246" s="72"/>
      <c r="I1246" s="72"/>
      <c r="J1246" s="72"/>
      <c r="K1246" s="72"/>
      <c r="L1246" s="72"/>
      <c r="M1246" s="72"/>
      <c r="N1246" s="72"/>
      <c r="O1246" s="72"/>
    </row>
    <row r="1247" spans="1:15">
      <c r="A1247" s="72"/>
      <c r="B1247" s="72"/>
      <c r="C1247" s="72"/>
      <c r="D1247" s="72"/>
      <c r="E1247" s="72"/>
      <c r="F1247" s="72"/>
      <c r="G1247" s="72"/>
      <c r="H1247" s="72"/>
      <c r="I1247" s="72"/>
      <c r="J1247" s="72"/>
      <c r="K1247" s="72"/>
      <c r="L1247" s="72"/>
      <c r="M1247" s="72"/>
      <c r="N1247" s="72"/>
      <c r="O1247" s="72"/>
    </row>
    <row r="1248" spans="1:15">
      <c r="A1248" s="72"/>
      <c r="B1248" s="72"/>
      <c r="C1248" s="72"/>
      <c r="D1248" s="72"/>
      <c r="E1248" s="72"/>
      <c r="F1248" s="72"/>
      <c r="G1248" s="72"/>
      <c r="H1248" s="72"/>
      <c r="I1248" s="72"/>
      <c r="J1248" s="72"/>
      <c r="K1248" s="72"/>
      <c r="L1248" s="72"/>
      <c r="M1248" s="72"/>
      <c r="N1248" s="72"/>
      <c r="O1248" s="72"/>
    </row>
    <row r="1249" spans="1:15">
      <c r="A1249" s="72"/>
      <c r="B1249" s="72"/>
      <c r="C1249" s="72"/>
      <c r="D1249" s="72"/>
      <c r="E1249" s="72"/>
      <c r="F1249" s="72"/>
      <c r="G1249" s="72"/>
      <c r="H1249" s="72"/>
      <c r="I1249" s="72"/>
      <c r="J1249" s="72"/>
      <c r="K1249" s="72"/>
      <c r="L1249" s="72"/>
      <c r="M1249" s="72"/>
      <c r="N1249" s="72"/>
      <c r="O1249" s="72"/>
    </row>
    <row r="1250" spans="1:15">
      <c r="A1250" s="72"/>
      <c r="B1250" s="72"/>
      <c r="C1250" s="72"/>
      <c r="D1250" s="72"/>
      <c r="E1250" s="72"/>
      <c r="F1250" s="72"/>
      <c r="G1250" s="72"/>
      <c r="H1250" s="72"/>
      <c r="I1250" s="72"/>
      <c r="J1250" s="72"/>
      <c r="K1250" s="72"/>
      <c r="L1250" s="72"/>
      <c r="M1250" s="72"/>
      <c r="N1250" s="72"/>
      <c r="O1250" s="72"/>
    </row>
    <row r="1251" spans="1:15">
      <c r="A1251" s="72"/>
      <c r="B1251" s="72"/>
      <c r="C1251" s="72"/>
      <c r="D1251" s="72"/>
      <c r="E1251" s="72"/>
      <c r="F1251" s="72"/>
      <c r="G1251" s="72"/>
      <c r="H1251" s="72"/>
      <c r="I1251" s="72"/>
      <c r="J1251" s="72"/>
      <c r="K1251" s="72"/>
      <c r="L1251" s="72"/>
      <c r="M1251" s="72"/>
      <c r="N1251" s="72"/>
      <c r="O1251" s="72"/>
    </row>
    <row r="1252" spans="1:15">
      <c r="A1252" s="72"/>
      <c r="B1252" s="72"/>
      <c r="C1252" s="72"/>
      <c r="D1252" s="72"/>
      <c r="E1252" s="72"/>
      <c r="F1252" s="72"/>
      <c r="G1252" s="72"/>
      <c r="H1252" s="72"/>
      <c r="I1252" s="72"/>
      <c r="J1252" s="72"/>
      <c r="K1252" s="72"/>
      <c r="L1252" s="72"/>
      <c r="M1252" s="72"/>
      <c r="N1252" s="72"/>
      <c r="O1252" s="72"/>
    </row>
    <row r="1253" spans="1:15">
      <c r="A1253" s="72"/>
      <c r="B1253" s="72"/>
      <c r="C1253" s="72"/>
      <c r="D1253" s="72"/>
      <c r="E1253" s="72"/>
      <c r="F1253" s="72"/>
      <c r="G1253" s="72"/>
      <c r="H1253" s="72"/>
      <c r="I1253" s="72"/>
      <c r="J1253" s="72"/>
      <c r="K1253" s="72"/>
      <c r="L1253" s="72"/>
      <c r="M1253" s="72"/>
      <c r="N1253" s="72"/>
      <c r="O1253" s="72"/>
    </row>
    <row r="1254" spans="1:15">
      <c r="A1254" s="72"/>
      <c r="B1254" s="72"/>
      <c r="C1254" s="72"/>
      <c r="D1254" s="72"/>
      <c r="E1254" s="72"/>
      <c r="F1254" s="72"/>
      <c r="G1254" s="72"/>
      <c r="H1254" s="72"/>
      <c r="I1254" s="72"/>
      <c r="J1254" s="72"/>
      <c r="K1254" s="72"/>
      <c r="L1254" s="72"/>
      <c r="M1254" s="72"/>
      <c r="N1254" s="72"/>
      <c r="O1254" s="72"/>
    </row>
    <row r="1255" spans="1:15">
      <c r="A1255" s="72"/>
      <c r="B1255" s="72"/>
      <c r="C1255" s="72"/>
      <c r="D1255" s="72"/>
      <c r="E1255" s="72"/>
      <c r="F1255" s="72"/>
      <c r="G1255" s="72"/>
      <c r="H1255" s="72"/>
      <c r="I1255" s="72"/>
      <c r="J1255" s="72"/>
      <c r="K1255" s="72"/>
      <c r="L1255" s="72"/>
      <c r="M1255" s="72"/>
      <c r="N1255" s="72"/>
      <c r="O1255" s="72"/>
    </row>
    <row r="1256" spans="1:15">
      <c r="A1256" s="72"/>
      <c r="B1256" s="72"/>
      <c r="C1256" s="72"/>
      <c r="D1256" s="72"/>
      <c r="E1256" s="72"/>
      <c r="F1256" s="72"/>
      <c r="G1256" s="72"/>
      <c r="H1256" s="72"/>
      <c r="I1256" s="72"/>
      <c r="J1256" s="72"/>
      <c r="K1256" s="72"/>
      <c r="L1256" s="72"/>
      <c r="M1256" s="72"/>
      <c r="N1256" s="72"/>
      <c r="O1256" s="72"/>
    </row>
    <row r="1257" spans="1:15">
      <c r="A1257" s="72"/>
      <c r="B1257" s="72"/>
      <c r="C1257" s="72"/>
      <c r="D1257" s="72"/>
      <c r="E1257" s="72"/>
      <c r="F1257" s="72"/>
      <c r="G1257" s="72"/>
      <c r="H1257" s="72"/>
      <c r="I1257" s="72"/>
      <c r="J1257" s="72"/>
      <c r="K1257" s="72"/>
      <c r="L1257" s="72"/>
      <c r="M1257" s="72"/>
      <c r="N1257" s="72"/>
      <c r="O1257" s="72"/>
    </row>
    <row r="1258" spans="1:15">
      <c r="A1258" s="72"/>
      <c r="B1258" s="72"/>
      <c r="C1258" s="72"/>
      <c r="D1258" s="72"/>
      <c r="E1258" s="72"/>
      <c r="F1258" s="72"/>
      <c r="G1258" s="72"/>
      <c r="H1258" s="72"/>
      <c r="I1258" s="72"/>
      <c r="J1258" s="72"/>
      <c r="K1258" s="72"/>
      <c r="L1258" s="72"/>
      <c r="M1258" s="72"/>
      <c r="N1258" s="72"/>
      <c r="O1258" s="72"/>
    </row>
    <row r="1259" spans="1:15">
      <c r="A1259" s="72"/>
      <c r="B1259" s="72"/>
      <c r="C1259" s="72"/>
      <c r="D1259" s="72"/>
      <c r="E1259" s="72"/>
      <c r="F1259" s="72"/>
      <c r="G1259" s="72"/>
      <c r="H1259" s="72"/>
      <c r="I1259" s="72"/>
      <c r="J1259" s="72"/>
      <c r="K1259" s="72"/>
      <c r="L1259" s="72"/>
      <c r="M1259" s="72"/>
      <c r="N1259" s="72"/>
      <c r="O1259" s="72"/>
    </row>
    <row r="1260" spans="1:15">
      <c r="A1260" s="72"/>
      <c r="B1260" s="72"/>
      <c r="C1260" s="72"/>
      <c r="D1260" s="72"/>
      <c r="E1260" s="72"/>
      <c r="F1260" s="72"/>
      <c r="G1260" s="72"/>
      <c r="H1260" s="72"/>
      <c r="I1260" s="72"/>
      <c r="J1260" s="72"/>
      <c r="K1260" s="72"/>
      <c r="L1260" s="72"/>
      <c r="M1260" s="72"/>
      <c r="N1260" s="72"/>
      <c r="O1260" s="72"/>
    </row>
    <row r="1261" spans="1:15">
      <c r="A1261" s="72"/>
      <c r="B1261" s="72"/>
      <c r="C1261" s="72"/>
      <c r="D1261" s="72"/>
      <c r="E1261" s="72"/>
      <c r="F1261" s="72"/>
      <c r="G1261" s="72"/>
      <c r="H1261" s="72"/>
      <c r="I1261" s="72"/>
      <c r="J1261" s="72"/>
      <c r="K1261" s="72"/>
      <c r="L1261" s="72"/>
      <c r="M1261" s="72"/>
      <c r="N1261" s="72"/>
      <c r="O1261" s="72"/>
    </row>
    <row r="1262" spans="1:15">
      <c r="A1262" s="72"/>
      <c r="B1262" s="72"/>
      <c r="C1262" s="72"/>
      <c r="D1262" s="72"/>
      <c r="E1262" s="72"/>
      <c r="F1262" s="72"/>
      <c r="G1262" s="72"/>
      <c r="H1262" s="72"/>
      <c r="I1262" s="72"/>
      <c r="J1262" s="72"/>
      <c r="K1262" s="72"/>
      <c r="L1262" s="72"/>
      <c r="M1262" s="72"/>
      <c r="N1262" s="72"/>
      <c r="O1262" s="72"/>
    </row>
    <row r="1263" spans="1:15">
      <c r="A1263" s="72"/>
      <c r="B1263" s="72"/>
      <c r="C1263" s="72"/>
      <c r="D1263" s="72"/>
      <c r="E1263" s="72"/>
      <c r="F1263" s="72"/>
      <c r="G1263" s="72"/>
      <c r="H1263" s="72"/>
      <c r="I1263" s="72"/>
      <c r="J1263" s="72"/>
      <c r="K1263" s="72"/>
      <c r="L1263" s="72"/>
      <c r="M1263" s="72"/>
      <c r="N1263" s="72"/>
      <c r="O1263" s="72"/>
    </row>
    <row r="1264" spans="1:15">
      <c r="A1264" s="72"/>
      <c r="B1264" s="72"/>
      <c r="C1264" s="72"/>
      <c r="D1264" s="72"/>
      <c r="E1264" s="72"/>
      <c r="F1264" s="72"/>
      <c r="G1264" s="72"/>
      <c r="H1264" s="72"/>
      <c r="I1264" s="72"/>
      <c r="J1264" s="72"/>
      <c r="K1264" s="72"/>
      <c r="L1264" s="72"/>
      <c r="M1264" s="72"/>
      <c r="N1264" s="72"/>
      <c r="O1264" s="72"/>
    </row>
    <row r="1265" spans="1:15">
      <c r="A1265" s="72"/>
      <c r="B1265" s="72"/>
      <c r="C1265" s="72"/>
      <c r="D1265" s="72"/>
      <c r="E1265" s="72"/>
      <c r="F1265" s="72"/>
      <c r="G1265" s="72"/>
      <c r="H1265" s="72"/>
      <c r="I1265" s="72"/>
      <c r="J1265" s="72"/>
      <c r="K1265" s="72"/>
      <c r="L1265" s="72"/>
      <c r="M1265" s="72"/>
      <c r="N1265" s="72"/>
      <c r="O1265" s="72"/>
    </row>
    <row r="1266" spans="1:15">
      <c r="A1266" s="72"/>
      <c r="B1266" s="72"/>
      <c r="C1266" s="72"/>
      <c r="D1266" s="72"/>
      <c r="E1266" s="72"/>
      <c r="F1266" s="72"/>
      <c r="G1266" s="72"/>
      <c r="H1266" s="72"/>
      <c r="I1266" s="72"/>
      <c r="J1266" s="72"/>
      <c r="K1266" s="72"/>
      <c r="L1266" s="72"/>
      <c r="M1266" s="72"/>
      <c r="N1266" s="72"/>
      <c r="O1266" s="72"/>
    </row>
    <row r="1267" spans="1:15">
      <c r="A1267" s="72"/>
      <c r="B1267" s="72"/>
      <c r="C1267" s="72"/>
      <c r="D1267" s="72"/>
      <c r="E1267" s="72"/>
      <c r="F1267" s="72"/>
      <c r="G1267" s="72"/>
      <c r="H1267" s="72"/>
      <c r="I1267" s="72"/>
      <c r="J1267" s="72"/>
      <c r="K1267" s="72"/>
      <c r="L1267" s="72"/>
      <c r="M1267" s="72"/>
      <c r="N1267" s="72"/>
      <c r="O1267" s="72"/>
    </row>
    <row r="1268" spans="1:15">
      <c r="A1268" s="72"/>
      <c r="B1268" s="72"/>
      <c r="C1268" s="72"/>
      <c r="D1268" s="72"/>
      <c r="E1268" s="72"/>
      <c r="F1268" s="72"/>
      <c r="G1268" s="72"/>
      <c r="H1268" s="72"/>
      <c r="I1268" s="72"/>
      <c r="J1268" s="72"/>
      <c r="K1268" s="72"/>
      <c r="L1268" s="72"/>
      <c r="M1268" s="72"/>
      <c r="N1268" s="72"/>
      <c r="O1268" s="72"/>
    </row>
    <row r="1269" spans="1:15">
      <c r="A1269" s="72"/>
      <c r="B1269" s="72"/>
      <c r="C1269" s="72"/>
      <c r="D1269" s="72"/>
      <c r="E1269" s="72"/>
      <c r="F1269" s="72"/>
      <c r="G1269" s="72"/>
      <c r="H1269" s="72"/>
      <c r="I1269" s="72"/>
      <c r="J1269" s="72"/>
      <c r="K1269" s="72"/>
      <c r="L1269" s="72"/>
      <c r="M1269" s="72"/>
      <c r="N1269" s="72"/>
      <c r="O1269" s="72"/>
    </row>
    <row r="1270" spans="1:15">
      <c r="A1270" s="72"/>
      <c r="B1270" s="72"/>
      <c r="C1270" s="72"/>
      <c r="D1270" s="72"/>
      <c r="E1270" s="72"/>
      <c r="F1270" s="72"/>
      <c r="G1270" s="72"/>
      <c r="H1270" s="72"/>
      <c r="I1270" s="72"/>
      <c r="J1270" s="72"/>
      <c r="K1270" s="72"/>
      <c r="L1270" s="72"/>
      <c r="M1270" s="72"/>
      <c r="N1270" s="72"/>
      <c r="O1270" s="72"/>
    </row>
    <row r="1271" spans="1:15">
      <c r="A1271" s="72"/>
      <c r="B1271" s="72"/>
      <c r="C1271" s="72"/>
      <c r="D1271" s="72"/>
      <c r="E1271" s="72"/>
      <c r="F1271" s="72"/>
      <c r="G1271" s="72"/>
      <c r="H1271" s="72"/>
      <c r="I1271" s="72"/>
      <c r="J1271" s="72"/>
      <c r="K1271" s="72"/>
      <c r="L1271" s="72"/>
      <c r="M1271" s="72"/>
      <c r="N1271" s="72"/>
      <c r="O1271" s="72"/>
    </row>
    <row r="1272" spans="1:15">
      <c r="A1272" s="72"/>
      <c r="B1272" s="72"/>
      <c r="C1272" s="72"/>
      <c r="D1272" s="72"/>
      <c r="E1272" s="72"/>
      <c r="F1272" s="72"/>
      <c r="G1272" s="72"/>
      <c r="H1272" s="72"/>
      <c r="I1272" s="72"/>
      <c r="J1272" s="72"/>
      <c r="K1272" s="72"/>
      <c r="L1272" s="72"/>
      <c r="M1272" s="72"/>
      <c r="N1272" s="72"/>
      <c r="O1272" s="72"/>
    </row>
    <row r="1273" spans="1:15">
      <c r="A1273" s="72"/>
      <c r="B1273" s="72"/>
      <c r="C1273" s="72"/>
      <c r="D1273" s="72"/>
      <c r="E1273" s="72"/>
      <c r="F1273" s="72"/>
      <c r="G1273" s="72"/>
      <c r="H1273" s="72"/>
      <c r="I1273" s="72"/>
      <c r="J1273" s="72"/>
      <c r="K1273" s="72"/>
      <c r="L1273" s="72"/>
      <c r="M1273" s="72"/>
      <c r="N1273" s="72"/>
      <c r="O1273" s="72"/>
    </row>
    <row r="1274" spans="1:15">
      <c r="A1274" s="72"/>
      <c r="B1274" s="72"/>
      <c r="C1274" s="72"/>
      <c r="D1274" s="72"/>
      <c r="E1274" s="72"/>
      <c r="F1274" s="72"/>
      <c r="G1274" s="72"/>
      <c r="H1274" s="72"/>
      <c r="I1274" s="72"/>
      <c r="J1274" s="72"/>
      <c r="K1274" s="72"/>
      <c r="L1274" s="72"/>
      <c r="M1274" s="72"/>
      <c r="N1274" s="72"/>
      <c r="O1274" s="72"/>
    </row>
    <row r="1275" spans="1:15">
      <c r="A1275" s="72"/>
      <c r="B1275" s="72"/>
      <c r="C1275" s="72"/>
      <c r="D1275" s="72"/>
      <c r="E1275" s="72"/>
      <c r="F1275" s="72"/>
      <c r="G1275" s="72"/>
      <c r="H1275" s="72"/>
      <c r="I1275" s="72"/>
      <c r="J1275" s="72"/>
      <c r="K1275" s="72"/>
      <c r="L1275" s="72"/>
      <c r="M1275" s="72"/>
      <c r="N1275" s="72"/>
      <c r="O1275" s="72"/>
    </row>
    <row r="1276" spans="1:15">
      <c r="A1276" s="72"/>
      <c r="B1276" s="72"/>
      <c r="C1276" s="72"/>
      <c r="D1276" s="72"/>
      <c r="E1276" s="72"/>
      <c r="F1276" s="72"/>
      <c r="G1276" s="72"/>
      <c r="H1276" s="72"/>
      <c r="I1276" s="72"/>
      <c r="J1276" s="72"/>
      <c r="K1276" s="72"/>
      <c r="L1276" s="72"/>
      <c r="M1276" s="72"/>
      <c r="N1276" s="72"/>
      <c r="O1276" s="72"/>
    </row>
    <row r="1277" spans="1:15">
      <c r="A1277" s="72"/>
      <c r="B1277" s="72"/>
      <c r="C1277" s="72"/>
      <c r="D1277" s="72"/>
      <c r="E1277" s="72"/>
      <c r="F1277" s="72"/>
      <c r="G1277" s="72"/>
      <c r="H1277" s="72"/>
      <c r="I1277" s="72"/>
      <c r="J1277" s="72"/>
      <c r="K1277" s="72"/>
      <c r="L1277" s="72"/>
      <c r="M1277" s="72"/>
      <c r="N1277" s="72"/>
      <c r="O1277" s="72"/>
    </row>
    <row r="1278" spans="1:15">
      <c r="A1278" s="72"/>
      <c r="B1278" s="72"/>
      <c r="C1278" s="72"/>
      <c r="D1278" s="72"/>
      <c r="E1278" s="72"/>
      <c r="F1278" s="72"/>
      <c r="G1278" s="72"/>
      <c r="H1278" s="72"/>
      <c r="I1278" s="72"/>
      <c r="J1278" s="72"/>
      <c r="K1278" s="72"/>
      <c r="L1278" s="72"/>
      <c r="M1278" s="72"/>
      <c r="N1278" s="72"/>
      <c r="O1278" s="72"/>
    </row>
    <row r="1279" spans="1:15">
      <c r="A1279" s="72"/>
      <c r="B1279" s="72"/>
      <c r="C1279" s="72"/>
      <c r="D1279" s="72"/>
      <c r="E1279" s="72"/>
      <c r="F1279" s="72"/>
      <c r="G1279" s="72"/>
      <c r="H1279" s="72"/>
      <c r="I1279" s="72"/>
      <c r="J1279" s="72"/>
      <c r="K1279" s="72"/>
      <c r="L1279" s="72"/>
      <c r="M1279" s="72"/>
      <c r="N1279" s="72"/>
      <c r="O1279" s="72"/>
    </row>
    <row r="1280" spans="1:15">
      <c r="A1280" s="72"/>
      <c r="B1280" s="72"/>
      <c r="C1280" s="72"/>
      <c r="D1280" s="72"/>
      <c r="E1280" s="72"/>
      <c r="F1280" s="72"/>
      <c r="G1280" s="72"/>
      <c r="H1280" s="72"/>
      <c r="I1280" s="72"/>
      <c r="J1280" s="72"/>
      <c r="K1280" s="72"/>
      <c r="L1280" s="72"/>
      <c r="M1280" s="72"/>
      <c r="N1280" s="72"/>
      <c r="O1280" s="72"/>
    </row>
    <row r="1281" spans="1:15">
      <c r="A1281" s="72"/>
      <c r="B1281" s="72"/>
      <c r="C1281" s="72"/>
      <c r="D1281" s="72"/>
      <c r="E1281" s="72"/>
      <c r="F1281" s="72"/>
      <c r="G1281" s="72"/>
      <c r="H1281" s="72"/>
      <c r="I1281" s="72"/>
      <c r="J1281" s="72"/>
      <c r="K1281" s="72"/>
      <c r="L1281" s="72"/>
      <c r="M1281" s="72"/>
      <c r="N1281" s="72"/>
      <c r="O1281" s="72"/>
    </row>
    <row r="1282" spans="1:15">
      <c r="A1282" s="72"/>
      <c r="B1282" s="72"/>
      <c r="C1282" s="72"/>
      <c r="D1282" s="72"/>
      <c r="E1282" s="72"/>
      <c r="F1282" s="72"/>
      <c r="G1282" s="72"/>
      <c r="H1282" s="72"/>
      <c r="I1282" s="72"/>
      <c r="J1282" s="72"/>
      <c r="K1282" s="72"/>
      <c r="L1282" s="72"/>
      <c r="M1282" s="72"/>
      <c r="N1282" s="72"/>
      <c r="O1282" s="72"/>
    </row>
    <row r="1283" spans="1:15">
      <c r="A1283" s="72"/>
      <c r="B1283" s="72"/>
      <c r="C1283" s="72"/>
      <c r="D1283" s="72"/>
      <c r="E1283" s="72"/>
      <c r="F1283" s="72"/>
      <c r="G1283" s="72"/>
      <c r="H1283" s="72"/>
      <c r="I1283" s="72"/>
      <c r="J1283" s="72"/>
      <c r="K1283" s="72"/>
      <c r="L1283" s="72"/>
      <c r="M1283" s="72"/>
      <c r="N1283" s="72"/>
      <c r="O1283" s="72"/>
    </row>
    <row r="1284" spans="1:15">
      <c r="A1284" s="72"/>
      <c r="B1284" s="72"/>
      <c r="C1284" s="72"/>
      <c r="D1284" s="72"/>
      <c r="E1284" s="72"/>
      <c r="F1284" s="72"/>
      <c r="G1284" s="72"/>
      <c r="H1284" s="72"/>
      <c r="I1284" s="72"/>
      <c r="J1284" s="72"/>
      <c r="K1284" s="72"/>
      <c r="L1284" s="72"/>
      <c r="M1284" s="72"/>
      <c r="N1284" s="72"/>
      <c r="O1284" s="72"/>
    </row>
    <row r="1285" spans="1:15">
      <c r="A1285" s="72"/>
      <c r="B1285" s="72"/>
      <c r="C1285" s="72"/>
      <c r="D1285" s="72"/>
      <c r="E1285" s="72"/>
      <c r="F1285" s="72"/>
      <c r="G1285" s="72"/>
      <c r="H1285" s="72"/>
      <c r="I1285" s="72"/>
      <c r="J1285" s="72"/>
      <c r="K1285" s="72"/>
      <c r="L1285" s="72"/>
      <c r="M1285" s="72"/>
      <c r="N1285" s="72"/>
      <c r="O1285" s="72"/>
    </row>
    <row r="1286" spans="1:15">
      <c r="A1286" s="72"/>
      <c r="B1286" s="72"/>
      <c r="C1286" s="72"/>
      <c r="D1286" s="72"/>
      <c r="E1286" s="72"/>
      <c r="F1286" s="72"/>
      <c r="G1286" s="72"/>
      <c r="H1286" s="72"/>
      <c r="I1286" s="72"/>
      <c r="J1286" s="72"/>
      <c r="K1286" s="72"/>
      <c r="L1286" s="72"/>
      <c r="M1286" s="72"/>
      <c r="N1286" s="72"/>
      <c r="O1286" s="72"/>
    </row>
    <row r="1287" spans="1:15">
      <c r="A1287" s="72"/>
      <c r="B1287" s="72"/>
      <c r="C1287" s="72"/>
      <c r="D1287" s="72"/>
      <c r="E1287" s="72"/>
      <c r="F1287" s="72"/>
      <c r="G1287" s="72"/>
      <c r="H1287" s="72"/>
      <c r="I1287" s="72"/>
      <c r="J1287" s="72"/>
      <c r="K1287" s="72"/>
      <c r="L1287" s="72"/>
      <c r="M1287" s="72"/>
      <c r="N1287" s="72"/>
      <c r="O1287" s="72"/>
    </row>
    <row r="1288" spans="1:15">
      <c r="A1288" s="72"/>
      <c r="B1288" s="72"/>
      <c r="C1288" s="72"/>
      <c r="D1288" s="72"/>
      <c r="E1288" s="72"/>
      <c r="F1288" s="72"/>
      <c r="G1288" s="72"/>
      <c r="H1288" s="72"/>
      <c r="I1288" s="72"/>
      <c r="J1288" s="72"/>
      <c r="K1288" s="72"/>
      <c r="L1288" s="72"/>
      <c r="M1288" s="72"/>
      <c r="N1288" s="72"/>
      <c r="O1288" s="72"/>
    </row>
    <row r="1289" spans="1:15">
      <c r="A1289" s="72"/>
      <c r="B1289" s="72"/>
      <c r="C1289" s="72"/>
      <c r="D1289" s="72"/>
      <c r="E1289" s="72"/>
      <c r="F1289" s="72"/>
      <c r="G1289" s="72"/>
      <c r="H1289" s="72"/>
      <c r="I1289" s="72"/>
      <c r="J1289" s="72"/>
      <c r="K1289" s="72"/>
      <c r="L1289" s="72"/>
      <c r="M1289" s="72"/>
      <c r="N1289" s="72"/>
      <c r="O1289" s="72"/>
    </row>
    <row r="1290" spans="1:15">
      <c r="A1290" s="72"/>
      <c r="B1290" s="72"/>
      <c r="C1290" s="72"/>
      <c r="D1290" s="72"/>
      <c r="E1290" s="72"/>
      <c r="F1290" s="72"/>
      <c r="G1290" s="72"/>
      <c r="H1290" s="72"/>
      <c r="I1290" s="72"/>
      <c r="J1290" s="72"/>
      <c r="K1290" s="72"/>
      <c r="L1290" s="72"/>
      <c r="M1290" s="72"/>
      <c r="N1290" s="72"/>
      <c r="O1290" s="72"/>
    </row>
    <row r="1291" spans="1:15">
      <c r="A1291" s="72"/>
      <c r="B1291" s="72"/>
      <c r="C1291" s="72"/>
      <c r="D1291" s="72"/>
      <c r="E1291" s="72"/>
      <c r="F1291" s="72"/>
      <c r="G1291" s="72"/>
      <c r="H1291" s="72"/>
      <c r="I1291" s="72"/>
      <c r="J1291" s="72"/>
      <c r="K1291" s="72"/>
      <c r="L1291" s="72"/>
      <c r="M1291" s="72"/>
      <c r="N1291" s="72"/>
      <c r="O1291" s="72"/>
    </row>
    <row r="1292" spans="1:15">
      <c r="A1292" s="72"/>
      <c r="B1292" s="72"/>
      <c r="C1292" s="72"/>
      <c r="D1292" s="72"/>
      <c r="E1292" s="72"/>
      <c r="F1292" s="72"/>
      <c r="G1292" s="72"/>
      <c r="H1292" s="72"/>
      <c r="I1292" s="72"/>
      <c r="J1292" s="72"/>
      <c r="K1292" s="72"/>
      <c r="L1292" s="72"/>
      <c r="M1292" s="72"/>
      <c r="N1292" s="72"/>
      <c r="O1292" s="72"/>
    </row>
    <row r="1293" spans="1:15">
      <c r="A1293" s="72"/>
      <c r="B1293" s="72"/>
      <c r="C1293" s="72"/>
      <c r="D1293" s="72"/>
      <c r="E1293" s="72"/>
      <c r="F1293" s="72"/>
      <c r="G1293" s="72"/>
      <c r="H1293" s="72"/>
      <c r="I1293" s="72"/>
      <c r="J1293" s="72"/>
      <c r="K1293" s="72"/>
      <c r="L1293" s="72"/>
      <c r="M1293" s="72"/>
      <c r="N1293" s="72"/>
      <c r="O1293" s="72"/>
    </row>
    <row r="1294" spans="1:15">
      <c r="A1294" s="72"/>
      <c r="B1294" s="72"/>
      <c r="C1294" s="72"/>
      <c r="D1294" s="72"/>
      <c r="E1294" s="72"/>
      <c r="F1294" s="72"/>
      <c r="G1294" s="72"/>
      <c r="H1294" s="72"/>
      <c r="I1294" s="72"/>
      <c r="J1294" s="72"/>
      <c r="K1294" s="72"/>
      <c r="L1294" s="72"/>
      <c r="M1294" s="72"/>
      <c r="N1294" s="72"/>
      <c r="O1294" s="72"/>
    </row>
    <row r="1295" spans="1:15">
      <c r="A1295" s="72"/>
      <c r="B1295" s="72"/>
      <c r="C1295" s="72"/>
      <c r="D1295" s="72"/>
      <c r="E1295" s="72"/>
      <c r="F1295" s="72"/>
      <c r="G1295" s="72"/>
      <c r="H1295" s="72"/>
      <c r="I1295" s="72"/>
      <c r="J1295" s="72"/>
      <c r="K1295" s="72"/>
      <c r="L1295" s="72"/>
      <c r="M1295" s="72"/>
      <c r="N1295" s="72"/>
      <c r="O1295" s="72"/>
    </row>
    <row r="1296" spans="1:15">
      <c r="A1296" s="72"/>
      <c r="B1296" s="72"/>
      <c r="C1296" s="72"/>
      <c r="D1296" s="72"/>
      <c r="E1296" s="72"/>
      <c r="F1296" s="72"/>
      <c r="G1296" s="72"/>
      <c r="H1296" s="72"/>
      <c r="I1296" s="72"/>
      <c r="J1296" s="72"/>
      <c r="K1296" s="72"/>
      <c r="L1296" s="72"/>
      <c r="M1296" s="72"/>
      <c r="N1296" s="72"/>
      <c r="O1296" s="72"/>
    </row>
    <row r="1297" spans="1:15">
      <c r="A1297" s="72"/>
      <c r="B1297" s="72"/>
      <c r="C1297" s="72"/>
      <c r="D1297" s="72"/>
      <c r="E1297" s="72"/>
      <c r="F1297" s="72"/>
      <c r="G1297" s="72"/>
      <c r="H1297" s="72"/>
      <c r="I1297" s="72"/>
      <c r="J1297" s="72"/>
      <c r="K1297" s="72"/>
      <c r="L1297" s="72"/>
      <c r="M1297" s="72"/>
      <c r="N1297" s="72"/>
      <c r="O1297" s="72"/>
    </row>
    <row r="1298" spans="1:15">
      <c r="A1298" s="72"/>
      <c r="B1298" s="72"/>
      <c r="C1298" s="72"/>
      <c r="D1298" s="72"/>
      <c r="E1298" s="72"/>
      <c r="F1298" s="72"/>
      <c r="G1298" s="72"/>
      <c r="H1298" s="72"/>
      <c r="I1298" s="72"/>
      <c r="J1298" s="72"/>
      <c r="K1298" s="72"/>
      <c r="L1298" s="72"/>
      <c r="M1298" s="72"/>
      <c r="N1298" s="72"/>
      <c r="O1298" s="72"/>
    </row>
    <row r="1299" spans="1:15">
      <c r="A1299" s="72"/>
      <c r="B1299" s="72"/>
      <c r="C1299" s="72"/>
      <c r="D1299" s="72"/>
      <c r="E1299" s="72"/>
      <c r="F1299" s="72"/>
      <c r="G1299" s="72"/>
      <c r="H1299" s="72"/>
      <c r="I1299" s="72"/>
      <c r="J1299" s="72"/>
      <c r="K1299" s="72"/>
      <c r="L1299" s="72"/>
      <c r="M1299" s="72"/>
      <c r="N1299" s="72"/>
      <c r="O1299" s="72"/>
    </row>
    <row r="1300" spans="1:15">
      <c r="A1300" s="72"/>
      <c r="B1300" s="72"/>
      <c r="C1300" s="72"/>
      <c r="D1300" s="72"/>
      <c r="E1300" s="72"/>
      <c r="F1300" s="72"/>
      <c r="G1300" s="72"/>
      <c r="H1300" s="72"/>
      <c r="I1300" s="72"/>
      <c r="J1300" s="72"/>
      <c r="K1300" s="72"/>
      <c r="L1300" s="72"/>
      <c r="M1300" s="72"/>
      <c r="N1300" s="72"/>
      <c r="O1300" s="72"/>
    </row>
    <row r="1301" spans="1:15">
      <c r="A1301" s="72"/>
      <c r="B1301" s="72"/>
      <c r="C1301" s="72"/>
      <c r="D1301" s="72"/>
      <c r="E1301" s="72"/>
      <c r="F1301" s="72"/>
      <c r="G1301" s="72"/>
      <c r="H1301" s="72"/>
      <c r="I1301" s="72"/>
      <c r="J1301" s="72"/>
      <c r="K1301" s="72"/>
      <c r="L1301" s="72"/>
      <c r="M1301" s="72"/>
      <c r="N1301" s="72"/>
      <c r="O1301" s="72"/>
    </row>
    <row r="1302" spans="1:15">
      <c r="A1302" s="72"/>
      <c r="B1302" s="72"/>
      <c r="C1302" s="72"/>
      <c r="D1302" s="72"/>
      <c r="E1302" s="72"/>
      <c r="F1302" s="72"/>
      <c r="G1302" s="72"/>
      <c r="H1302" s="72"/>
      <c r="I1302" s="72"/>
      <c r="J1302" s="72"/>
      <c r="K1302" s="72"/>
      <c r="L1302" s="72"/>
      <c r="M1302" s="72"/>
      <c r="N1302" s="72"/>
      <c r="O1302" s="72"/>
    </row>
    <row r="1303" spans="1:15">
      <c r="A1303" s="72"/>
      <c r="B1303" s="72"/>
      <c r="C1303" s="72"/>
      <c r="D1303" s="72"/>
      <c r="E1303" s="72"/>
      <c r="F1303" s="72"/>
      <c r="G1303" s="72"/>
      <c r="H1303" s="72"/>
      <c r="I1303" s="72"/>
      <c r="J1303" s="72"/>
      <c r="K1303" s="72"/>
      <c r="L1303" s="72"/>
      <c r="M1303" s="72"/>
      <c r="N1303" s="72"/>
      <c r="O1303" s="72"/>
    </row>
    <row r="1304" spans="1:15">
      <c r="A1304" s="72"/>
      <c r="B1304" s="72"/>
      <c r="C1304" s="72"/>
      <c r="D1304" s="72"/>
      <c r="E1304" s="72"/>
      <c r="F1304" s="72"/>
      <c r="G1304" s="72"/>
      <c r="H1304" s="72"/>
      <c r="I1304" s="72"/>
      <c r="J1304" s="72"/>
      <c r="K1304" s="72"/>
      <c r="L1304" s="72"/>
      <c r="M1304" s="72"/>
      <c r="N1304" s="72"/>
      <c r="O1304" s="72"/>
    </row>
    <row r="1305" spans="1:15">
      <c r="A1305" s="72"/>
      <c r="B1305" s="72"/>
      <c r="C1305" s="72"/>
      <c r="D1305" s="72"/>
      <c r="E1305" s="72"/>
      <c r="F1305" s="72"/>
      <c r="G1305" s="72"/>
      <c r="H1305" s="72"/>
      <c r="I1305" s="72"/>
      <c r="J1305" s="72"/>
      <c r="K1305" s="72"/>
      <c r="L1305" s="72"/>
      <c r="M1305" s="72"/>
      <c r="N1305" s="72"/>
      <c r="O1305" s="72"/>
    </row>
    <row r="1306" spans="1:15">
      <c r="A1306" s="72"/>
      <c r="B1306" s="72"/>
      <c r="C1306" s="72"/>
      <c r="D1306" s="72"/>
      <c r="E1306" s="72"/>
      <c r="F1306" s="72"/>
      <c r="G1306" s="72"/>
      <c r="H1306" s="72"/>
      <c r="I1306" s="72"/>
      <c r="J1306" s="72"/>
      <c r="K1306" s="72"/>
      <c r="L1306" s="72"/>
      <c r="M1306" s="72"/>
      <c r="N1306" s="72"/>
      <c r="O1306" s="72"/>
    </row>
    <row r="1307" spans="1:15">
      <c r="A1307" s="72"/>
      <c r="B1307" s="72"/>
      <c r="C1307" s="72"/>
      <c r="D1307" s="72"/>
      <c r="E1307" s="72"/>
      <c r="F1307" s="72"/>
      <c r="G1307" s="72"/>
      <c r="H1307" s="72"/>
      <c r="I1307" s="72"/>
      <c r="J1307" s="72"/>
      <c r="K1307" s="72"/>
      <c r="L1307" s="72"/>
      <c r="M1307" s="72"/>
      <c r="N1307" s="72"/>
      <c r="O1307" s="72"/>
    </row>
    <row r="1308" spans="1:15">
      <c r="A1308" s="72"/>
      <c r="B1308" s="72"/>
      <c r="C1308" s="72"/>
      <c r="D1308" s="72"/>
      <c r="E1308" s="72"/>
      <c r="F1308" s="72"/>
      <c r="G1308" s="72"/>
      <c r="H1308" s="72"/>
      <c r="I1308" s="72"/>
      <c r="J1308" s="72"/>
      <c r="K1308" s="72"/>
      <c r="L1308" s="72"/>
      <c r="M1308" s="72"/>
      <c r="N1308" s="72"/>
      <c r="O1308" s="72"/>
    </row>
    <row r="1309" spans="1:15">
      <c r="A1309" s="72"/>
      <c r="B1309" s="72"/>
      <c r="C1309" s="72"/>
      <c r="D1309" s="72"/>
      <c r="E1309" s="72"/>
      <c r="F1309" s="72"/>
      <c r="G1309" s="72"/>
      <c r="H1309" s="72"/>
      <c r="I1309" s="72"/>
      <c r="J1309" s="72"/>
      <c r="K1309" s="72"/>
      <c r="L1309" s="72"/>
      <c r="M1309" s="72"/>
      <c r="N1309" s="72"/>
      <c r="O1309" s="72"/>
    </row>
    <row r="1310" spans="1:15">
      <c r="A1310" s="72"/>
      <c r="B1310" s="72"/>
      <c r="C1310" s="72"/>
      <c r="D1310" s="72"/>
      <c r="E1310" s="72"/>
      <c r="F1310" s="72"/>
      <c r="G1310" s="72"/>
      <c r="H1310" s="72"/>
      <c r="I1310" s="72"/>
      <c r="J1310" s="72"/>
      <c r="K1310" s="72"/>
      <c r="L1310" s="72"/>
      <c r="M1310" s="72"/>
      <c r="N1310" s="72"/>
      <c r="O1310" s="72"/>
    </row>
    <row r="1311" spans="1:15">
      <c r="A1311" s="72"/>
      <c r="B1311" s="72"/>
      <c r="C1311" s="72"/>
      <c r="D1311" s="72"/>
      <c r="E1311" s="72"/>
      <c r="F1311" s="72"/>
      <c r="G1311" s="72"/>
      <c r="H1311" s="72"/>
      <c r="I1311" s="72"/>
      <c r="J1311" s="72"/>
      <c r="K1311" s="72"/>
      <c r="L1311" s="72"/>
      <c r="M1311" s="72"/>
      <c r="N1311" s="72"/>
      <c r="O1311" s="72"/>
    </row>
    <row r="1312" spans="1:15">
      <c r="A1312" s="72"/>
      <c r="B1312" s="72"/>
      <c r="C1312" s="72"/>
      <c r="D1312" s="72"/>
      <c r="E1312" s="72"/>
      <c r="F1312" s="72"/>
      <c r="G1312" s="72"/>
      <c r="H1312" s="72"/>
      <c r="I1312" s="72"/>
      <c r="J1312" s="72"/>
      <c r="K1312" s="72"/>
      <c r="L1312" s="72"/>
      <c r="M1312" s="72"/>
      <c r="N1312" s="72"/>
      <c r="O1312" s="72"/>
    </row>
    <row r="1313" spans="1:15">
      <c r="A1313" s="72"/>
      <c r="B1313" s="72"/>
      <c r="C1313" s="72"/>
      <c r="D1313" s="72"/>
      <c r="E1313" s="72"/>
      <c r="F1313" s="72"/>
      <c r="G1313" s="72"/>
      <c r="H1313" s="72"/>
      <c r="I1313" s="72"/>
      <c r="J1313" s="72"/>
      <c r="K1313" s="72"/>
      <c r="L1313" s="72"/>
      <c r="M1313" s="72"/>
      <c r="N1313" s="72"/>
      <c r="O1313" s="72"/>
    </row>
    <row r="1314" spans="1:15">
      <c r="A1314" s="72"/>
      <c r="B1314" s="72"/>
      <c r="C1314" s="72"/>
      <c r="D1314" s="72"/>
      <c r="E1314" s="72"/>
      <c r="F1314" s="72"/>
      <c r="G1314" s="72"/>
      <c r="H1314" s="72"/>
      <c r="I1314" s="72"/>
      <c r="J1314" s="72"/>
      <c r="K1314" s="72"/>
      <c r="L1314" s="72"/>
      <c r="M1314" s="72"/>
      <c r="N1314" s="72"/>
      <c r="O1314" s="72"/>
    </row>
    <row r="1315" spans="1:15">
      <c r="A1315" s="72"/>
      <c r="B1315" s="72"/>
      <c r="C1315" s="72"/>
      <c r="D1315" s="72"/>
      <c r="E1315" s="72"/>
      <c r="F1315" s="72"/>
      <c r="G1315" s="72"/>
      <c r="H1315" s="72"/>
      <c r="I1315" s="72"/>
      <c r="J1315" s="72"/>
      <c r="K1315" s="72"/>
      <c r="L1315" s="72"/>
      <c r="M1315" s="72"/>
      <c r="N1315" s="72"/>
      <c r="O1315" s="72"/>
    </row>
    <row r="1316" spans="1:15">
      <c r="A1316" s="72"/>
      <c r="B1316" s="72"/>
      <c r="C1316" s="72"/>
      <c r="D1316" s="72"/>
      <c r="E1316" s="72"/>
      <c r="F1316" s="72"/>
      <c r="G1316" s="72"/>
      <c r="H1316" s="72"/>
      <c r="I1316" s="72"/>
      <c r="J1316" s="72"/>
      <c r="K1316" s="72"/>
      <c r="L1316" s="72"/>
      <c r="M1316" s="72"/>
      <c r="N1316" s="72"/>
      <c r="O1316" s="72"/>
    </row>
    <row r="1317" spans="1:15">
      <c r="A1317" s="72"/>
      <c r="B1317" s="72"/>
      <c r="C1317" s="72"/>
      <c r="D1317" s="72"/>
      <c r="E1317" s="72"/>
      <c r="F1317" s="72"/>
      <c r="G1317" s="72"/>
      <c r="H1317" s="72"/>
      <c r="I1317" s="72"/>
      <c r="J1317" s="72"/>
      <c r="K1317" s="72"/>
      <c r="L1317" s="72"/>
      <c r="M1317" s="72"/>
      <c r="N1317" s="72"/>
      <c r="O1317" s="72"/>
    </row>
    <row r="1318" spans="1:15">
      <c r="A1318" s="72"/>
      <c r="B1318" s="72"/>
      <c r="C1318" s="72"/>
      <c r="D1318" s="72"/>
      <c r="E1318" s="72"/>
      <c r="F1318" s="72"/>
      <c r="G1318" s="72"/>
      <c r="H1318" s="72"/>
      <c r="I1318" s="72"/>
      <c r="J1318" s="72"/>
      <c r="K1318" s="72"/>
      <c r="L1318" s="72"/>
      <c r="M1318" s="72"/>
      <c r="N1318" s="72"/>
      <c r="O1318" s="72"/>
    </row>
    <row r="1319" spans="1:15">
      <c r="A1319" s="72"/>
      <c r="B1319" s="72"/>
      <c r="C1319" s="72"/>
      <c r="D1319" s="72"/>
      <c r="E1319" s="72"/>
      <c r="F1319" s="72"/>
      <c r="G1319" s="72"/>
      <c r="H1319" s="72"/>
      <c r="I1319" s="72"/>
      <c r="J1319" s="72"/>
      <c r="K1319" s="72"/>
      <c r="L1319" s="72"/>
      <c r="M1319" s="72"/>
      <c r="N1319" s="72"/>
      <c r="O1319" s="72"/>
    </row>
    <row r="1320" spans="1:15">
      <c r="A1320" s="72"/>
      <c r="B1320" s="72"/>
      <c r="C1320" s="72"/>
      <c r="D1320" s="72"/>
      <c r="E1320" s="72"/>
      <c r="F1320" s="72"/>
      <c r="G1320" s="72"/>
      <c r="H1320" s="72"/>
      <c r="I1320" s="72"/>
      <c r="J1320" s="72"/>
      <c r="K1320" s="72"/>
      <c r="L1320" s="72"/>
      <c r="M1320" s="72"/>
      <c r="N1320" s="72"/>
      <c r="O1320" s="72"/>
    </row>
    <row r="1321" spans="1:15">
      <c r="A1321" s="72"/>
      <c r="B1321" s="72"/>
      <c r="C1321" s="72"/>
      <c r="D1321" s="72"/>
      <c r="E1321" s="72"/>
      <c r="F1321" s="72"/>
      <c r="G1321" s="72"/>
      <c r="H1321" s="72"/>
      <c r="I1321" s="72"/>
      <c r="J1321" s="72"/>
      <c r="K1321" s="72"/>
      <c r="L1321" s="72"/>
      <c r="M1321" s="72"/>
      <c r="N1321" s="72"/>
      <c r="O1321" s="72"/>
    </row>
    <row r="1322" spans="1:15">
      <c r="A1322" s="72"/>
      <c r="B1322" s="72"/>
      <c r="C1322" s="72"/>
      <c r="D1322" s="72"/>
      <c r="E1322" s="72"/>
      <c r="F1322" s="72"/>
      <c r="G1322" s="72"/>
      <c r="H1322" s="72"/>
      <c r="I1322" s="72"/>
      <c r="J1322" s="72"/>
      <c r="K1322" s="72"/>
      <c r="L1322" s="72"/>
      <c r="M1322" s="72"/>
      <c r="N1322" s="72"/>
      <c r="O1322" s="72"/>
    </row>
    <row r="1323" spans="1:15">
      <c r="A1323" s="72"/>
      <c r="B1323" s="72"/>
      <c r="C1323" s="72"/>
      <c r="D1323" s="72"/>
      <c r="E1323" s="72"/>
      <c r="F1323" s="72"/>
      <c r="G1323" s="72"/>
      <c r="H1323" s="72"/>
      <c r="I1323" s="72"/>
      <c r="J1323" s="72"/>
      <c r="K1323" s="72"/>
      <c r="L1323" s="72"/>
      <c r="M1323" s="72"/>
      <c r="N1323" s="72"/>
      <c r="O1323" s="72"/>
    </row>
    <row r="1324" spans="1:15">
      <c r="A1324" s="72"/>
      <c r="B1324" s="72"/>
      <c r="C1324" s="72"/>
      <c r="D1324" s="72"/>
      <c r="E1324" s="72"/>
      <c r="F1324" s="72"/>
      <c r="G1324" s="72"/>
      <c r="H1324" s="72"/>
      <c r="I1324" s="72"/>
      <c r="J1324" s="72"/>
      <c r="K1324" s="72"/>
      <c r="L1324" s="72"/>
      <c r="M1324" s="72"/>
      <c r="N1324" s="72"/>
      <c r="O1324" s="72"/>
    </row>
    <row r="1325" spans="1:15">
      <c r="A1325" s="72"/>
      <c r="B1325" s="72"/>
      <c r="C1325" s="72"/>
      <c r="D1325" s="72"/>
      <c r="E1325" s="72"/>
      <c r="F1325" s="72"/>
      <c r="G1325" s="72"/>
      <c r="H1325" s="72"/>
      <c r="I1325" s="72"/>
      <c r="J1325" s="72"/>
      <c r="K1325" s="72"/>
      <c r="L1325" s="72"/>
      <c r="M1325" s="72"/>
      <c r="N1325" s="72"/>
      <c r="O1325" s="72"/>
    </row>
    <row r="1326" spans="1:15">
      <c r="A1326" s="72"/>
      <c r="B1326" s="72"/>
      <c r="C1326" s="72"/>
      <c r="D1326" s="72"/>
      <c r="E1326" s="72"/>
      <c r="F1326" s="72"/>
      <c r="G1326" s="72"/>
      <c r="H1326" s="72"/>
      <c r="I1326" s="72"/>
      <c r="J1326" s="72"/>
      <c r="K1326" s="72"/>
      <c r="L1326" s="72"/>
      <c r="M1326" s="72"/>
      <c r="N1326" s="72"/>
      <c r="O1326" s="72"/>
    </row>
    <row r="1327" spans="1:15">
      <c r="A1327" s="72"/>
      <c r="B1327" s="72"/>
      <c r="C1327" s="72"/>
      <c r="D1327" s="72"/>
      <c r="E1327" s="72"/>
      <c r="F1327" s="72"/>
      <c r="G1327" s="72"/>
      <c r="H1327" s="72"/>
      <c r="I1327" s="72"/>
      <c r="J1327" s="72"/>
      <c r="K1327" s="72"/>
      <c r="L1327" s="72"/>
      <c r="M1327" s="72"/>
      <c r="N1327" s="72"/>
      <c r="O1327" s="72"/>
    </row>
    <row r="1328" spans="1:15">
      <c r="A1328" s="72"/>
      <c r="B1328" s="72"/>
      <c r="C1328" s="72"/>
      <c r="D1328" s="72"/>
      <c r="E1328" s="72"/>
      <c r="F1328" s="72"/>
      <c r="G1328" s="72"/>
      <c r="H1328" s="72"/>
      <c r="I1328" s="72"/>
      <c r="J1328" s="72"/>
      <c r="K1328" s="72"/>
      <c r="L1328" s="72"/>
      <c r="M1328" s="72"/>
      <c r="N1328" s="72"/>
      <c r="O1328" s="72"/>
    </row>
    <row r="1329" spans="1:15">
      <c r="A1329" s="72"/>
      <c r="B1329" s="72"/>
      <c r="C1329" s="72"/>
      <c r="D1329" s="72"/>
      <c r="E1329" s="72"/>
      <c r="F1329" s="72"/>
      <c r="G1329" s="72"/>
      <c r="H1329" s="72"/>
      <c r="I1329" s="72"/>
      <c r="J1329" s="72"/>
      <c r="K1329" s="72"/>
      <c r="L1329" s="72"/>
      <c r="M1329" s="72"/>
      <c r="N1329" s="72"/>
      <c r="O1329" s="72"/>
    </row>
    <row r="1330" spans="1:15">
      <c r="A1330" s="72"/>
      <c r="B1330" s="72"/>
      <c r="C1330" s="72"/>
      <c r="D1330" s="72"/>
      <c r="E1330" s="72"/>
      <c r="F1330" s="72"/>
      <c r="G1330" s="72"/>
      <c r="H1330" s="72"/>
      <c r="I1330" s="72"/>
      <c r="J1330" s="72"/>
      <c r="K1330" s="72"/>
      <c r="L1330" s="72"/>
      <c r="M1330" s="72"/>
      <c r="N1330" s="72"/>
      <c r="O1330" s="72"/>
    </row>
    <row r="1331" spans="1:15">
      <c r="A1331" s="72"/>
      <c r="B1331" s="72"/>
      <c r="C1331" s="72"/>
      <c r="D1331" s="72"/>
      <c r="E1331" s="72"/>
      <c r="F1331" s="72"/>
      <c r="G1331" s="72"/>
      <c r="H1331" s="72"/>
      <c r="I1331" s="72"/>
      <c r="J1331" s="72"/>
      <c r="K1331" s="72"/>
      <c r="L1331" s="72"/>
      <c r="M1331" s="72"/>
      <c r="N1331" s="72"/>
      <c r="O1331" s="72"/>
    </row>
    <row r="1332" spans="1:15">
      <c r="A1332" s="72"/>
      <c r="B1332" s="72"/>
      <c r="C1332" s="72"/>
      <c r="D1332" s="72"/>
      <c r="E1332" s="72"/>
      <c r="F1332" s="72"/>
      <c r="G1332" s="72"/>
      <c r="H1332" s="72"/>
      <c r="I1332" s="72"/>
      <c r="J1332" s="72"/>
      <c r="K1332" s="72"/>
      <c r="L1332" s="72"/>
      <c r="M1332" s="72"/>
      <c r="N1332" s="72"/>
      <c r="O1332" s="72"/>
    </row>
    <row r="1333" spans="1:15">
      <c r="A1333" s="72"/>
      <c r="B1333" s="72"/>
      <c r="C1333" s="72"/>
      <c r="D1333" s="72"/>
      <c r="E1333" s="72"/>
      <c r="F1333" s="72"/>
      <c r="G1333" s="72"/>
      <c r="H1333" s="72"/>
      <c r="I1333" s="72"/>
      <c r="J1333" s="72"/>
      <c r="K1333" s="72"/>
      <c r="L1333" s="72"/>
      <c r="M1333" s="72"/>
      <c r="N1333" s="72"/>
      <c r="O1333" s="72"/>
    </row>
    <row r="1334" spans="1:15">
      <c r="A1334" s="72"/>
      <c r="B1334" s="72"/>
      <c r="C1334" s="72"/>
      <c r="D1334" s="72"/>
      <c r="E1334" s="72"/>
      <c r="F1334" s="72"/>
      <c r="G1334" s="72"/>
      <c r="H1334" s="72"/>
      <c r="I1334" s="72"/>
      <c r="J1334" s="72"/>
      <c r="K1334" s="72"/>
      <c r="L1334" s="72"/>
      <c r="M1334" s="72"/>
      <c r="N1334" s="72"/>
      <c r="O1334" s="72"/>
    </row>
    <row r="1335" spans="1:15">
      <c r="A1335" s="72"/>
      <c r="B1335" s="72"/>
      <c r="C1335" s="72"/>
      <c r="D1335" s="72"/>
      <c r="E1335" s="72"/>
      <c r="F1335" s="72"/>
      <c r="G1335" s="72"/>
      <c r="H1335" s="72"/>
      <c r="I1335" s="72"/>
      <c r="J1335" s="72"/>
      <c r="K1335" s="72"/>
      <c r="L1335" s="72"/>
      <c r="M1335" s="72"/>
      <c r="N1335" s="72"/>
      <c r="O1335" s="72"/>
    </row>
    <row r="1336" spans="1:15">
      <c r="A1336" s="72"/>
      <c r="B1336" s="72"/>
      <c r="C1336" s="72"/>
      <c r="D1336" s="72"/>
      <c r="E1336" s="72"/>
      <c r="F1336" s="72"/>
      <c r="G1336" s="72"/>
      <c r="H1336" s="72"/>
      <c r="I1336" s="72"/>
      <c r="J1336" s="72"/>
      <c r="K1336" s="72"/>
      <c r="L1336" s="72"/>
      <c r="M1336" s="72"/>
      <c r="N1336" s="72"/>
      <c r="O1336" s="72"/>
    </row>
    <row r="1337" spans="1:15">
      <c r="A1337" s="72"/>
      <c r="B1337" s="72"/>
      <c r="C1337" s="72"/>
      <c r="D1337" s="72"/>
      <c r="E1337" s="72"/>
      <c r="F1337" s="72"/>
      <c r="G1337" s="72"/>
      <c r="H1337" s="72"/>
      <c r="I1337" s="72"/>
      <c r="J1337" s="72"/>
      <c r="K1337" s="72"/>
      <c r="L1337" s="72"/>
      <c r="M1337" s="72"/>
      <c r="N1337" s="72"/>
      <c r="O1337" s="72"/>
    </row>
    <row r="1338" spans="1:15">
      <c r="A1338" s="72"/>
      <c r="B1338" s="72"/>
      <c r="C1338" s="72"/>
      <c r="D1338" s="72"/>
      <c r="E1338" s="72"/>
      <c r="F1338" s="72"/>
      <c r="G1338" s="72"/>
      <c r="H1338" s="72"/>
      <c r="I1338" s="72"/>
      <c r="J1338" s="72"/>
      <c r="K1338" s="72"/>
      <c r="L1338" s="72"/>
      <c r="M1338" s="72"/>
      <c r="N1338" s="72"/>
      <c r="O1338" s="72"/>
    </row>
    <row r="1339" spans="1:15">
      <c r="A1339" s="72"/>
      <c r="B1339" s="72"/>
      <c r="C1339" s="72"/>
      <c r="D1339" s="72"/>
      <c r="E1339" s="72"/>
      <c r="F1339" s="72"/>
      <c r="G1339" s="72"/>
      <c r="H1339" s="72"/>
      <c r="I1339" s="72"/>
      <c r="J1339" s="72"/>
      <c r="K1339" s="72"/>
      <c r="L1339" s="72"/>
      <c r="M1339" s="72"/>
      <c r="N1339" s="72"/>
      <c r="O1339" s="72"/>
    </row>
    <row r="1340" spans="1:15">
      <c r="A1340" s="72"/>
      <c r="B1340" s="72"/>
      <c r="C1340" s="72"/>
      <c r="D1340" s="72"/>
      <c r="E1340" s="72"/>
      <c r="F1340" s="72"/>
      <c r="G1340" s="72"/>
      <c r="H1340" s="72"/>
      <c r="I1340" s="72"/>
      <c r="J1340" s="72"/>
      <c r="K1340" s="72"/>
      <c r="L1340" s="72"/>
      <c r="M1340" s="72"/>
      <c r="N1340" s="72"/>
      <c r="O1340" s="72"/>
    </row>
    <row r="1341" spans="1:15">
      <c r="A1341" s="72"/>
      <c r="B1341" s="72"/>
      <c r="C1341" s="72"/>
      <c r="D1341" s="72"/>
      <c r="E1341" s="72"/>
      <c r="F1341" s="72"/>
      <c r="G1341" s="72"/>
      <c r="H1341" s="72"/>
      <c r="I1341" s="72"/>
      <c r="J1341" s="72"/>
      <c r="K1341" s="72"/>
      <c r="L1341" s="72"/>
      <c r="M1341" s="72"/>
      <c r="N1341" s="72"/>
      <c r="O1341" s="72"/>
    </row>
    <row r="1342" spans="1:15">
      <c r="A1342" s="72"/>
      <c r="B1342" s="72"/>
      <c r="C1342" s="72"/>
      <c r="D1342" s="72"/>
      <c r="E1342" s="72"/>
      <c r="F1342" s="72"/>
      <c r="G1342" s="72"/>
      <c r="H1342" s="72"/>
      <c r="I1342" s="72"/>
      <c r="J1342" s="72"/>
      <c r="K1342" s="72"/>
      <c r="L1342" s="72"/>
      <c r="M1342" s="72"/>
      <c r="N1342" s="72"/>
      <c r="O1342" s="72"/>
    </row>
    <row r="1343" spans="1:15">
      <c r="A1343" s="72"/>
      <c r="B1343" s="72"/>
      <c r="C1343" s="72"/>
      <c r="D1343" s="72"/>
      <c r="E1343" s="72"/>
      <c r="F1343" s="72"/>
      <c r="G1343" s="72"/>
      <c r="H1343" s="72"/>
      <c r="I1343" s="72"/>
      <c r="J1343" s="72"/>
      <c r="K1343" s="72"/>
      <c r="L1343" s="72"/>
      <c r="M1343" s="72"/>
      <c r="N1343" s="72"/>
      <c r="O1343" s="72"/>
    </row>
    <row r="1344" spans="1:15">
      <c r="A1344" s="72"/>
      <c r="B1344" s="72"/>
      <c r="C1344" s="72"/>
      <c r="D1344" s="72"/>
      <c r="E1344" s="72"/>
      <c r="F1344" s="72"/>
      <c r="G1344" s="72"/>
      <c r="H1344" s="72"/>
      <c r="I1344" s="72"/>
      <c r="J1344" s="72"/>
      <c r="K1344" s="72"/>
      <c r="L1344" s="72"/>
      <c r="M1344" s="72"/>
      <c r="N1344" s="72"/>
      <c r="O1344" s="72"/>
    </row>
    <row r="1345" spans="1:15">
      <c r="A1345" s="72"/>
      <c r="B1345" s="72"/>
      <c r="C1345" s="72"/>
      <c r="D1345" s="72"/>
      <c r="E1345" s="72"/>
      <c r="F1345" s="72"/>
      <c r="G1345" s="72"/>
      <c r="H1345" s="72"/>
      <c r="I1345" s="72"/>
      <c r="J1345" s="72"/>
      <c r="K1345" s="72"/>
      <c r="L1345" s="72"/>
      <c r="M1345" s="72"/>
      <c r="N1345" s="72"/>
      <c r="O1345" s="72"/>
    </row>
    <row r="1346" spans="1:15">
      <c r="A1346" s="72"/>
      <c r="B1346" s="72"/>
      <c r="C1346" s="72"/>
      <c r="D1346" s="72"/>
      <c r="E1346" s="72"/>
      <c r="F1346" s="72"/>
      <c r="G1346" s="72"/>
      <c r="H1346" s="72"/>
      <c r="I1346" s="72"/>
      <c r="J1346" s="72"/>
      <c r="K1346" s="72"/>
      <c r="L1346" s="72"/>
      <c r="M1346" s="72"/>
      <c r="N1346" s="72"/>
      <c r="O1346" s="72"/>
    </row>
    <row r="1347" spans="1:15">
      <c r="A1347" s="72"/>
      <c r="B1347" s="72"/>
      <c r="C1347" s="72"/>
      <c r="D1347" s="72"/>
      <c r="E1347" s="72"/>
      <c r="F1347" s="72"/>
      <c r="G1347" s="72"/>
      <c r="H1347" s="72"/>
      <c r="I1347" s="72"/>
      <c r="J1347" s="72"/>
      <c r="K1347" s="72"/>
      <c r="L1347" s="72"/>
      <c r="M1347" s="72"/>
      <c r="N1347" s="72"/>
      <c r="O1347" s="72"/>
    </row>
    <row r="1348" spans="1:15">
      <c r="A1348" s="72"/>
      <c r="B1348" s="72"/>
      <c r="C1348" s="72"/>
      <c r="D1348" s="72"/>
      <c r="E1348" s="72"/>
      <c r="F1348" s="72"/>
      <c r="G1348" s="72"/>
      <c r="H1348" s="72"/>
      <c r="I1348" s="72"/>
      <c r="J1348" s="72"/>
      <c r="K1348" s="72"/>
      <c r="L1348" s="72"/>
      <c r="M1348" s="72"/>
      <c r="N1348" s="72"/>
      <c r="O1348" s="72"/>
    </row>
    <row r="1349" spans="1:15">
      <c r="A1349" s="72"/>
      <c r="B1349" s="72"/>
      <c r="C1349" s="72"/>
      <c r="D1349" s="72"/>
      <c r="E1349" s="72"/>
      <c r="F1349" s="72"/>
      <c r="G1349" s="72"/>
      <c r="H1349" s="72"/>
      <c r="I1349" s="72"/>
      <c r="J1349" s="72"/>
      <c r="K1349" s="72"/>
      <c r="L1349" s="72"/>
      <c r="M1349" s="72"/>
      <c r="N1349" s="72"/>
      <c r="O1349" s="72"/>
    </row>
    <row r="1350" spans="1:15">
      <c r="A1350" s="72"/>
      <c r="B1350" s="72"/>
      <c r="C1350" s="72"/>
      <c r="D1350" s="72"/>
      <c r="E1350" s="72"/>
      <c r="F1350" s="72"/>
      <c r="G1350" s="72"/>
      <c r="H1350" s="72"/>
      <c r="I1350" s="72"/>
      <c r="J1350" s="72"/>
      <c r="K1350" s="72"/>
      <c r="L1350" s="72"/>
      <c r="M1350" s="72"/>
      <c r="N1350" s="72"/>
      <c r="O1350" s="72"/>
    </row>
    <row r="1351" spans="1:15">
      <c r="A1351" s="72"/>
      <c r="B1351" s="72"/>
      <c r="C1351" s="72"/>
      <c r="D1351" s="72"/>
      <c r="E1351" s="72"/>
      <c r="F1351" s="72"/>
      <c r="G1351" s="72"/>
      <c r="H1351" s="72"/>
      <c r="I1351" s="72"/>
      <c r="J1351" s="72"/>
      <c r="K1351" s="72"/>
      <c r="L1351" s="72"/>
      <c r="M1351" s="72"/>
      <c r="N1351" s="72"/>
      <c r="O1351" s="72"/>
    </row>
    <row r="1352" spans="1:15">
      <c r="A1352" s="72"/>
      <c r="B1352" s="72"/>
      <c r="C1352" s="72"/>
      <c r="D1352" s="72"/>
      <c r="E1352" s="72"/>
      <c r="F1352" s="72"/>
      <c r="G1352" s="72"/>
      <c r="H1352" s="72"/>
      <c r="I1352" s="72"/>
      <c r="J1352" s="72"/>
      <c r="K1352" s="72"/>
      <c r="L1352" s="72"/>
      <c r="M1352" s="72"/>
      <c r="N1352" s="72"/>
      <c r="O1352" s="72"/>
    </row>
    <row r="1353" spans="1:15">
      <c r="A1353" s="72"/>
      <c r="B1353" s="72"/>
      <c r="C1353" s="72"/>
      <c r="D1353" s="72"/>
      <c r="E1353" s="72"/>
      <c r="F1353" s="72"/>
      <c r="G1353" s="72"/>
      <c r="H1353" s="72"/>
      <c r="I1353" s="72"/>
      <c r="J1353" s="72"/>
      <c r="K1353" s="72"/>
      <c r="L1353" s="72"/>
      <c r="M1353" s="72"/>
      <c r="N1353" s="72"/>
      <c r="O1353" s="72"/>
    </row>
    <row r="1354" spans="1:15">
      <c r="A1354" s="72"/>
      <c r="B1354" s="72"/>
      <c r="C1354" s="72"/>
      <c r="D1354" s="72"/>
      <c r="E1354" s="72"/>
      <c r="F1354" s="72"/>
      <c r="G1354" s="72"/>
      <c r="H1354" s="72"/>
      <c r="I1354" s="72"/>
      <c r="J1354" s="72"/>
      <c r="K1354" s="72"/>
      <c r="L1354" s="72"/>
      <c r="M1354" s="72"/>
      <c r="N1354" s="72"/>
      <c r="O1354" s="72"/>
    </row>
    <row r="1355" spans="1:15">
      <c r="A1355" s="72"/>
      <c r="B1355" s="72"/>
      <c r="C1355" s="72"/>
      <c r="D1355" s="72"/>
      <c r="E1355" s="72"/>
      <c r="F1355" s="72"/>
      <c r="G1355" s="72"/>
      <c r="H1355" s="72"/>
      <c r="I1355" s="72"/>
      <c r="J1355" s="72"/>
      <c r="K1355" s="72"/>
      <c r="L1355" s="72"/>
      <c r="M1355" s="72"/>
      <c r="N1355" s="72"/>
      <c r="O1355" s="72"/>
    </row>
    <row r="1356" spans="1:15">
      <c r="A1356" s="72"/>
      <c r="B1356" s="72"/>
      <c r="C1356" s="72"/>
      <c r="D1356" s="72"/>
      <c r="E1356" s="72"/>
      <c r="F1356" s="72"/>
      <c r="G1356" s="72"/>
      <c r="H1356" s="72"/>
      <c r="I1356" s="72"/>
      <c r="J1356" s="72"/>
      <c r="K1356" s="72"/>
      <c r="L1356" s="72"/>
      <c r="M1356" s="72"/>
      <c r="N1356" s="72"/>
      <c r="O1356" s="72"/>
    </row>
    <row r="1357" spans="1:15">
      <c r="A1357" s="72"/>
      <c r="B1357" s="72"/>
      <c r="C1357" s="72"/>
      <c r="D1357" s="72"/>
      <c r="E1357" s="72"/>
      <c r="F1357" s="72"/>
      <c r="G1357" s="72"/>
      <c r="H1357" s="72"/>
      <c r="I1357" s="72"/>
      <c r="J1357" s="72"/>
      <c r="K1357" s="72"/>
      <c r="L1357" s="72"/>
      <c r="M1357" s="72"/>
      <c r="N1357" s="72"/>
      <c r="O1357" s="72"/>
    </row>
    <row r="1358" spans="1:15">
      <c r="A1358" s="72"/>
      <c r="B1358" s="72"/>
      <c r="C1358" s="72"/>
      <c r="D1358" s="72"/>
      <c r="E1358" s="72"/>
      <c r="F1358" s="72"/>
      <c r="G1358" s="72"/>
      <c r="H1358" s="72"/>
      <c r="I1358" s="72"/>
      <c r="J1358" s="72"/>
      <c r="K1358" s="72"/>
      <c r="L1358" s="72"/>
      <c r="M1358" s="72"/>
      <c r="N1358" s="72"/>
      <c r="O1358" s="72"/>
    </row>
    <row r="1359" spans="1:15">
      <c r="A1359" s="72"/>
      <c r="B1359" s="72"/>
      <c r="C1359" s="72"/>
      <c r="D1359" s="72"/>
      <c r="E1359" s="72"/>
      <c r="F1359" s="72"/>
      <c r="G1359" s="72"/>
      <c r="H1359" s="72"/>
      <c r="I1359" s="72"/>
      <c r="J1359" s="72"/>
      <c r="K1359" s="72"/>
      <c r="L1359" s="72"/>
      <c r="M1359" s="72"/>
      <c r="N1359" s="72"/>
      <c r="O1359" s="72"/>
    </row>
    <row r="1360" spans="1:15">
      <c r="A1360" s="72"/>
      <c r="B1360" s="72"/>
      <c r="C1360" s="72"/>
      <c r="D1360" s="72"/>
      <c r="E1360" s="72"/>
      <c r="F1360" s="72"/>
      <c r="G1360" s="72"/>
      <c r="H1360" s="72"/>
      <c r="I1360" s="72"/>
      <c r="J1360" s="72"/>
      <c r="K1360" s="72"/>
      <c r="L1360" s="72"/>
      <c r="M1360" s="72"/>
      <c r="N1360" s="72"/>
      <c r="O1360" s="72"/>
    </row>
    <row r="1361" spans="1:15">
      <c r="A1361" s="72"/>
      <c r="B1361" s="72"/>
      <c r="C1361" s="72"/>
      <c r="D1361" s="72"/>
      <c r="E1361" s="72"/>
      <c r="F1361" s="72"/>
      <c r="G1361" s="72"/>
      <c r="H1361" s="72"/>
      <c r="I1361" s="72"/>
      <c r="J1361" s="72"/>
      <c r="K1361" s="72"/>
      <c r="L1361" s="72"/>
      <c r="M1361" s="72"/>
      <c r="N1361" s="72"/>
      <c r="O1361" s="72"/>
    </row>
    <row r="1362" spans="1:15">
      <c r="A1362" s="72"/>
      <c r="B1362" s="72"/>
      <c r="C1362" s="72"/>
      <c r="D1362" s="72"/>
      <c r="E1362" s="72"/>
      <c r="F1362" s="72"/>
      <c r="G1362" s="72"/>
      <c r="H1362" s="72"/>
      <c r="I1362" s="72"/>
      <c r="J1362" s="72"/>
      <c r="K1362" s="72"/>
      <c r="L1362" s="72"/>
      <c r="M1362" s="72"/>
      <c r="N1362" s="72"/>
      <c r="O1362" s="72"/>
    </row>
    <row r="1363" spans="1:15">
      <c r="A1363" s="72"/>
      <c r="B1363" s="72"/>
      <c r="C1363" s="72"/>
      <c r="D1363" s="72"/>
      <c r="E1363" s="72"/>
      <c r="F1363" s="72"/>
      <c r="G1363" s="72"/>
      <c r="H1363" s="72"/>
      <c r="I1363" s="72"/>
      <c r="J1363" s="72"/>
      <c r="K1363" s="72"/>
      <c r="L1363" s="72"/>
      <c r="M1363" s="72"/>
      <c r="N1363" s="72"/>
      <c r="O1363" s="72"/>
    </row>
    <row r="1364" spans="1:15">
      <c r="A1364" s="72"/>
      <c r="B1364" s="72"/>
      <c r="C1364" s="72"/>
      <c r="D1364" s="72"/>
      <c r="E1364" s="72"/>
      <c r="F1364" s="72"/>
      <c r="G1364" s="72"/>
      <c r="H1364" s="72"/>
      <c r="I1364" s="72"/>
      <c r="J1364" s="72"/>
      <c r="K1364" s="72"/>
      <c r="L1364" s="72"/>
      <c r="M1364" s="72"/>
      <c r="N1364" s="72"/>
      <c r="O1364" s="72"/>
    </row>
    <row r="1365" spans="1:15">
      <c r="A1365" s="72"/>
      <c r="B1365" s="72"/>
      <c r="C1365" s="72"/>
      <c r="D1365" s="72"/>
      <c r="E1365" s="72"/>
      <c r="F1365" s="72"/>
      <c r="G1365" s="72"/>
      <c r="H1365" s="72"/>
      <c r="I1365" s="72"/>
      <c r="J1365" s="72"/>
      <c r="K1365" s="72"/>
      <c r="L1365" s="72"/>
      <c r="M1365" s="72"/>
      <c r="N1365" s="72"/>
      <c r="O1365" s="72"/>
    </row>
    <row r="1366" spans="1:15">
      <c r="A1366" s="72"/>
      <c r="B1366" s="72"/>
      <c r="C1366" s="72"/>
      <c r="D1366" s="72"/>
      <c r="E1366" s="72"/>
      <c r="F1366" s="72"/>
      <c r="G1366" s="72"/>
      <c r="H1366" s="72"/>
      <c r="I1366" s="72"/>
      <c r="J1366" s="72"/>
      <c r="K1366" s="72"/>
      <c r="L1366" s="72"/>
      <c r="M1366" s="72"/>
      <c r="N1366" s="72"/>
      <c r="O1366" s="72"/>
    </row>
    <row r="1367" spans="1:15">
      <c r="A1367" s="72"/>
      <c r="B1367" s="72"/>
      <c r="C1367" s="72"/>
      <c r="D1367" s="72"/>
      <c r="E1367" s="72"/>
      <c r="F1367" s="72"/>
      <c r="G1367" s="72"/>
      <c r="H1367" s="72"/>
      <c r="I1367" s="72"/>
      <c r="J1367" s="72"/>
      <c r="K1367" s="72"/>
      <c r="L1367" s="72"/>
      <c r="M1367" s="72"/>
      <c r="N1367" s="72"/>
      <c r="O1367" s="72"/>
    </row>
    <row r="1368" spans="1:15">
      <c r="A1368" s="72"/>
      <c r="B1368" s="72"/>
      <c r="C1368" s="72"/>
      <c r="D1368" s="72"/>
      <c r="E1368" s="72"/>
      <c r="F1368" s="72"/>
      <c r="G1368" s="72"/>
      <c r="H1368" s="72"/>
      <c r="I1368" s="72"/>
      <c r="J1368" s="72"/>
      <c r="K1368" s="72"/>
      <c r="L1368" s="72"/>
      <c r="M1368" s="72"/>
      <c r="N1368" s="72"/>
      <c r="O1368" s="72"/>
    </row>
    <row r="1369" spans="1:15">
      <c r="A1369" s="72"/>
      <c r="B1369" s="72"/>
      <c r="C1369" s="72"/>
      <c r="D1369" s="72"/>
      <c r="E1369" s="72"/>
      <c r="F1369" s="72"/>
      <c r="G1369" s="72"/>
      <c r="H1369" s="72"/>
      <c r="I1369" s="72"/>
      <c r="J1369" s="72"/>
      <c r="K1369" s="72"/>
      <c r="L1369" s="72"/>
      <c r="M1369" s="72"/>
      <c r="N1369" s="72"/>
      <c r="O1369" s="72"/>
    </row>
    <row r="1370" spans="1:15">
      <c r="A1370" s="72"/>
      <c r="B1370" s="72"/>
      <c r="C1370" s="72"/>
      <c r="D1370" s="72"/>
      <c r="E1370" s="72"/>
      <c r="F1370" s="72"/>
      <c r="G1370" s="72"/>
      <c r="H1370" s="72"/>
      <c r="I1370" s="72"/>
      <c r="J1370" s="72"/>
      <c r="K1370" s="72"/>
      <c r="L1370" s="72"/>
      <c r="M1370" s="72"/>
      <c r="N1370" s="72"/>
      <c r="O1370" s="72"/>
    </row>
    <row r="1371" spans="1:15">
      <c r="A1371" s="72"/>
      <c r="B1371" s="72"/>
      <c r="C1371" s="72"/>
      <c r="D1371" s="72"/>
      <c r="E1371" s="72"/>
      <c r="F1371" s="72"/>
      <c r="G1371" s="72"/>
      <c r="H1371" s="72"/>
      <c r="I1371" s="72"/>
      <c r="J1371" s="72"/>
      <c r="K1371" s="72"/>
      <c r="L1371" s="72"/>
      <c r="M1371" s="72"/>
      <c r="N1371" s="72"/>
      <c r="O1371" s="72"/>
    </row>
    <row r="1372" spans="1:15">
      <c r="A1372" s="72"/>
      <c r="B1372" s="72"/>
      <c r="C1372" s="72"/>
      <c r="D1372" s="72"/>
      <c r="E1372" s="72"/>
      <c r="F1372" s="72"/>
      <c r="G1372" s="72"/>
      <c r="H1372" s="72"/>
      <c r="I1372" s="72"/>
      <c r="J1372" s="72"/>
      <c r="K1372" s="72"/>
      <c r="L1372" s="72"/>
      <c r="M1372" s="72"/>
      <c r="N1372" s="72"/>
      <c r="O1372" s="72"/>
    </row>
    <row r="1373" spans="1:15">
      <c r="A1373" s="72"/>
      <c r="B1373" s="72"/>
      <c r="C1373" s="72"/>
      <c r="D1373" s="72"/>
      <c r="E1373" s="72"/>
      <c r="F1373" s="72"/>
      <c r="G1373" s="72"/>
      <c r="H1373" s="72"/>
      <c r="I1373" s="72"/>
      <c r="J1373" s="72"/>
      <c r="K1373" s="72"/>
      <c r="L1373" s="72"/>
      <c r="M1373" s="72"/>
      <c r="N1373" s="72"/>
      <c r="O1373" s="72"/>
    </row>
    <row r="1374" spans="1:15">
      <c r="A1374" s="72"/>
      <c r="B1374" s="72"/>
      <c r="C1374" s="72"/>
      <c r="D1374" s="72"/>
      <c r="E1374" s="72"/>
      <c r="F1374" s="72"/>
      <c r="G1374" s="72"/>
      <c r="H1374" s="72"/>
      <c r="I1374" s="72"/>
      <c r="J1374" s="72"/>
      <c r="K1374" s="72"/>
      <c r="L1374" s="72"/>
      <c r="M1374" s="72"/>
      <c r="N1374" s="72"/>
      <c r="O1374" s="72"/>
    </row>
    <row r="1375" spans="1:15">
      <c r="A1375" s="72"/>
      <c r="B1375" s="72"/>
      <c r="C1375" s="72"/>
      <c r="D1375" s="72"/>
      <c r="E1375" s="72"/>
      <c r="F1375" s="72"/>
      <c r="G1375" s="72"/>
      <c r="H1375" s="72"/>
      <c r="I1375" s="72"/>
      <c r="J1375" s="72"/>
      <c r="K1375" s="72"/>
      <c r="L1375" s="72"/>
      <c r="M1375" s="72"/>
      <c r="N1375" s="72"/>
      <c r="O1375" s="72"/>
    </row>
    <row r="1376" spans="1:15">
      <c r="A1376" s="72"/>
      <c r="B1376" s="72"/>
      <c r="C1376" s="72"/>
      <c r="D1376" s="72"/>
      <c r="E1376" s="72"/>
      <c r="F1376" s="72"/>
      <c r="G1376" s="72"/>
      <c r="H1376" s="72"/>
      <c r="I1376" s="72"/>
      <c r="J1376" s="72"/>
      <c r="K1376" s="72"/>
      <c r="L1376" s="72"/>
      <c r="M1376" s="72"/>
      <c r="N1376" s="72"/>
      <c r="O1376" s="72"/>
    </row>
    <row r="1377" spans="1:15">
      <c r="A1377" s="72"/>
      <c r="B1377" s="72"/>
      <c r="C1377" s="72"/>
      <c r="D1377" s="72"/>
      <c r="E1377" s="72"/>
      <c r="F1377" s="72"/>
      <c r="G1377" s="72"/>
      <c r="H1377" s="72"/>
      <c r="I1377" s="72"/>
      <c r="J1377" s="72"/>
      <c r="K1377" s="72"/>
      <c r="L1377" s="72"/>
      <c r="M1377" s="72"/>
      <c r="N1377" s="72"/>
      <c r="O1377" s="72"/>
    </row>
    <row r="1378" spans="1:15">
      <c r="A1378" s="72"/>
      <c r="B1378" s="72"/>
      <c r="C1378" s="72"/>
      <c r="D1378" s="72"/>
      <c r="E1378" s="72"/>
      <c r="F1378" s="72"/>
      <c r="G1378" s="72"/>
      <c r="H1378" s="72"/>
      <c r="I1378" s="72"/>
      <c r="J1378" s="72"/>
      <c r="K1378" s="72"/>
      <c r="L1378" s="72"/>
      <c r="M1378" s="72"/>
      <c r="N1378" s="72"/>
      <c r="O1378" s="72"/>
    </row>
    <row r="1379" spans="1:15">
      <c r="A1379" s="72"/>
      <c r="B1379" s="72"/>
      <c r="C1379" s="72"/>
      <c r="D1379" s="72"/>
      <c r="E1379" s="72"/>
      <c r="F1379" s="72"/>
      <c r="G1379" s="72"/>
      <c r="H1379" s="72"/>
      <c r="I1379" s="72"/>
      <c r="J1379" s="72"/>
      <c r="K1379" s="72"/>
      <c r="L1379" s="72"/>
      <c r="M1379" s="72"/>
      <c r="N1379" s="72"/>
      <c r="O1379" s="72"/>
    </row>
    <row r="1380" spans="1:15">
      <c r="A1380" s="72"/>
      <c r="B1380" s="72"/>
      <c r="C1380" s="72"/>
      <c r="D1380" s="72"/>
      <c r="E1380" s="72"/>
      <c r="F1380" s="72"/>
      <c r="G1380" s="72"/>
      <c r="H1380" s="72"/>
      <c r="I1380" s="72"/>
      <c r="J1380" s="72"/>
      <c r="K1380" s="72"/>
      <c r="L1380" s="72"/>
      <c r="M1380" s="72"/>
      <c r="N1380" s="72"/>
      <c r="O1380" s="72"/>
    </row>
    <row r="1381" spans="1:15">
      <c r="A1381" s="72"/>
      <c r="B1381" s="72"/>
      <c r="C1381" s="72"/>
      <c r="D1381" s="72"/>
      <c r="E1381" s="72"/>
      <c r="F1381" s="72"/>
      <c r="G1381" s="72"/>
      <c r="H1381" s="72"/>
      <c r="I1381" s="72"/>
      <c r="J1381" s="72"/>
      <c r="K1381" s="72"/>
      <c r="L1381" s="72"/>
      <c r="M1381" s="72"/>
      <c r="N1381" s="72"/>
      <c r="O1381" s="72"/>
    </row>
    <row r="1382" spans="1:15">
      <c r="A1382" s="72"/>
      <c r="B1382" s="72"/>
      <c r="C1382" s="72"/>
      <c r="D1382" s="72"/>
      <c r="E1382" s="72"/>
      <c r="F1382" s="72"/>
      <c r="G1382" s="72"/>
      <c r="H1382" s="72"/>
      <c r="I1382" s="72"/>
      <c r="J1382" s="72"/>
      <c r="K1382" s="72"/>
      <c r="L1382" s="72"/>
      <c r="M1382" s="72"/>
      <c r="N1382" s="72"/>
      <c r="O1382" s="72"/>
    </row>
    <row r="1383" spans="1:15">
      <c r="A1383" s="72"/>
      <c r="B1383" s="72"/>
      <c r="C1383" s="72"/>
      <c r="D1383" s="72"/>
      <c r="E1383" s="72"/>
      <c r="F1383" s="72"/>
      <c r="G1383" s="72"/>
      <c r="H1383" s="72"/>
      <c r="I1383" s="72"/>
      <c r="J1383" s="72"/>
      <c r="K1383" s="72"/>
      <c r="L1383" s="72"/>
      <c r="M1383" s="72"/>
      <c r="N1383" s="72"/>
      <c r="O1383" s="72"/>
    </row>
    <row r="1384" spans="1:15">
      <c r="A1384" s="72"/>
      <c r="B1384" s="72"/>
      <c r="C1384" s="72"/>
      <c r="D1384" s="72"/>
      <c r="E1384" s="72"/>
      <c r="F1384" s="72"/>
      <c r="G1384" s="72"/>
      <c r="H1384" s="72"/>
      <c r="I1384" s="72"/>
      <c r="J1384" s="72"/>
      <c r="K1384" s="72"/>
      <c r="L1384" s="72"/>
      <c r="M1384" s="72"/>
      <c r="N1384" s="72"/>
      <c r="O1384" s="72"/>
    </row>
    <row r="1385" spans="1:15">
      <c r="A1385" s="72"/>
      <c r="B1385" s="72"/>
      <c r="C1385" s="72"/>
      <c r="D1385" s="72"/>
      <c r="E1385" s="72"/>
      <c r="F1385" s="72"/>
      <c r="G1385" s="72"/>
      <c r="H1385" s="72"/>
      <c r="I1385" s="72"/>
      <c r="J1385" s="72"/>
      <c r="K1385" s="72"/>
      <c r="L1385" s="72"/>
      <c r="M1385" s="72"/>
      <c r="N1385" s="72"/>
      <c r="O1385" s="72"/>
    </row>
    <row r="1386" spans="1:15">
      <c r="A1386" s="72"/>
      <c r="B1386" s="72"/>
      <c r="C1386" s="72"/>
      <c r="D1386" s="72"/>
      <c r="E1386" s="72"/>
      <c r="F1386" s="72"/>
      <c r="G1386" s="72"/>
      <c r="H1386" s="72"/>
      <c r="I1386" s="72"/>
      <c r="J1386" s="72"/>
      <c r="K1386" s="72"/>
      <c r="L1386" s="72"/>
      <c r="M1386" s="72"/>
      <c r="N1386" s="72"/>
      <c r="O1386" s="72"/>
    </row>
    <row r="1387" spans="1:15">
      <c r="A1387" s="72"/>
      <c r="B1387" s="72"/>
      <c r="C1387" s="72"/>
      <c r="D1387" s="72"/>
      <c r="E1387" s="72"/>
      <c r="F1387" s="72"/>
      <c r="G1387" s="72"/>
      <c r="H1387" s="72"/>
      <c r="I1387" s="72"/>
      <c r="J1387" s="72"/>
      <c r="K1387" s="72"/>
      <c r="L1387" s="72"/>
      <c r="M1387" s="72"/>
      <c r="N1387" s="72"/>
      <c r="O1387" s="72"/>
    </row>
    <row r="1388" spans="1:15">
      <c r="A1388" s="72"/>
      <c r="B1388" s="72"/>
      <c r="C1388" s="72"/>
      <c r="D1388" s="72"/>
      <c r="E1388" s="72"/>
      <c r="F1388" s="72"/>
      <c r="G1388" s="72"/>
      <c r="H1388" s="72"/>
      <c r="I1388" s="72"/>
      <c r="J1388" s="72"/>
      <c r="K1388" s="72"/>
      <c r="L1388" s="72"/>
      <c r="M1388" s="72"/>
      <c r="N1388" s="72"/>
      <c r="O1388" s="72"/>
    </row>
    <row r="1389" spans="1:15">
      <c r="A1389" s="72"/>
      <c r="B1389" s="72"/>
      <c r="C1389" s="72"/>
      <c r="D1389" s="72"/>
      <c r="E1389" s="72"/>
      <c r="F1389" s="72"/>
      <c r="G1389" s="72"/>
      <c r="H1389" s="72"/>
      <c r="I1389" s="72"/>
      <c r="J1389" s="72"/>
      <c r="K1389" s="72"/>
      <c r="L1389" s="72"/>
      <c r="M1389" s="72"/>
      <c r="N1389" s="72"/>
      <c r="O1389" s="72"/>
    </row>
    <row r="1390" spans="1:15">
      <c r="A1390" s="72"/>
      <c r="B1390" s="72"/>
      <c r="C1390" s="72"/>
      <c r="D1390" s="72"/>
      <c r="E1390" s="72"/>
      <c r="F1390" s="72"/>
      <c r="G1390" s="72"/>
      <c r="H1390" s="72"/>
      <c r="I1390" s="72"/>
      <c r="J1390" s="72"/>
      <c r="K1390" s="72"/>
      <c r="L1390" s="72"/>
      <c r="M1390" s="72"/>
      <c r="N1390" s="72"/>
      <c r="O1390" s="72"/>
    </row>
    <row r="1391" spans="1:15">
      <c r="A1391" s="72"/>
      <c r="B1391" s="72"/>
      <c r="C1391" s="72"/>
      <c r="D1391" s="72"/>
      <c r="E1391" s="72"/>
      <c r="F1391" s="72"/>
      <c r="G1391" s="72"/>
      <c r="H1391" s="72"/>
      <c r="I1391" s="72"/>
      <c r="J1391" s="72"/>
      <c r="K1391" s="72"/>
      <c r="L1391" s="72"/>
      <c r="M1391" s="72"/>
      <c r="N1391" s="72"/>
      <c r="O1391" s="72"/>
    </row>
    <row r="1392" spans="1:15">
      <c r="A1392" s="72"/>
      <c r="B1392" s="72"/>
      <c r="C1392" s="72"/>
      <c r="D1392" s="72"/>
      <c r="E1392" s="72"/>
      <c r="F1392" s="72"/>
      <c r="G1392" s="72"/>
      <c r="H1392" s="72"/>
      <c r="I1392" s="72"/>
      <c r="J1392" s="72"/>
      <c r="K1392" s="72"/>
      <c r="L1392" s="72"/>
      <c r="M1392" s="72"/>
      <c r="N1392" s="72"/>
      <c r="O1392" s="72"/>
    </row>
    <row r="1393" spans="1:15">
      <c r="A1393" s="72"/>
      <c r="B1393" s="72"/>
      <c r="C1393" s="72"/>
      <c r="D1393" s="72"/>
      <c r="E1393" s="72"/>
      <c r="F1393" s="72"/>
      <c r="G1393" s="72"/>
      <c r="H1393" s="72"/>
      <c r="I1393" s="72"/>
      <c r="J1393" s="72"/>
      <c r="K1393" s="72"/>
      <c r="L1393" s="72"/>
      <c r="M1393" s="72"/>
      <c r="N1393" s="72"/>
      <c r="O1393" s="72"/>
    </row>
    <row r="1394" spans="1:15">
      <c r="A1394" s="72"/>
      <c r="B1394" s="72"/>
      <c r="C1394" s="72"/>
      <c r="D1394" s="72"/>
      <c r="E1394" s="72"/>
      <c r="F1394" s="72"/>
      <c r="G1394" s="72"/>
      <c r="H1394" s="72"/>
      <c r="I1394" s="72"/>
      <c r="J1394" s="72"/>
      <c r="K1394" s="72"/>
      <c r="L1394" s="72"/>
      <c r="M1394" s="72"/>
      <c r="N1394" s="72"/>
      <c r="O1394" s="72"/>
    </row>
    <row r="1395" spans="1:15">
      <c r="A1395" s="72"/>
      <c r="B1395" s="72"/>
      <c r="C1395" s="72"/>
      <c r="D1395" s="72"/>
      <c r="E1395" s="72"/>
      <c r="F1395" s="72"/>
      <c r="G1395" s="72"/>
      <c r="H1395" s="72"/>
      <c r="I1395" s="72"/>
      <c r="J1395" s="72"/>
      <c r="K1395" s="72"/>
      <c r="L1395" s="72"/>
      <c r="M1395" s="72"/>
      <c r="N1395" s="72"/>
      <c r="O1395" s="72"/>
    </row>
    <row r="1396" spans="1:15">
      <c r="A1396" s="72"/>
      <c r="B1396" s="72"/>
      <c r="C1396" s="72"/>
      <c r="D1396" s="72"/>
      <c r="E1396" s="72"/>
      <c r="F1396" s="72"/>
      <c r="G1396" s="72"/>
      <c r="H1396" s="72"/>
      <c r="I1396" s="72"/>
      <c r="J1396" s="72"/>
      <c r="K1396" s="72"/>
      <c r="L1396" s="72"/>
      <c r="M1396" s="72"/>
      <c r="N1396" s="72"/>
      <c r="O1396" s="72"/>
    </row>
    <row r="1397" spans="1:15">
      <c r="A1397" s="72"/>
      <c r="B1397" s="72"/>
      <c r="C1397" s="72"/>
      <c r="D1397" s="72"/>
      <c r="E1397" s="72"/>
      <c r="F1397" s="72"/>
      <c r="G1397" s="72"/>
      <c r="H1397" s="72"/>
      <c r="I1397" s="72"/>
      <c r="J1397" s="72"/>
      <c r="K1397" s="72"/>
      <c r="L1397" s="72"/>
      <c r="M1397" s="72"/>
      <c r="N1397" s="72"/>
      <c r="O1397" s="72"/>
    </row>
    <row r="1398" spans="1:15">
      <c r="A1398" s="72"/>
      <c r="B1398" s="72"/>
      <c r="C1398" s="72"/>
      <c r="D1398" s="72"/>
      <c r="E1398" s="72"/>
      <c r="F1398" s="72"/>
      <c r="G1398" s="72"/>
      <c r="H1398" s="72"/>
      <c r="I1398" s="72"/>
      <c r="J1398" s="72"/>
      <c r="K1398" s="72"/>
      <c r="L1398" s="72"/>
      <c r="M1398" s="72"/>
      <c r="N1398" s="72"/>
      <c r="O1398" s="72"/>
    </row>
    <row r="1399" spans="1:15">
      <c r="A1399" s="72"/>
      <c r="B1399" s="72"/>
      <c r="C1399" s="72"/>
      <c r="D1399" s="72"/>
      <c r="E1399" s="72"/>
      <c r="F1399" s="72"/>
      <c r="G1399" s="72"/>
      <c r="H1399" s="72"/>
      <c r="I1399" s="72"/>
      <c r="J1399" s="72"/>
      <c r="K1399" s="72"/>
      <c r="L1399" s="72"/>
      <c r="M1399" s="72"/>
      <c r="N1399" s="72"/>
      <c r="O1399" s="72"/>
    </row>
    <row r="1400" spans="1:15">
      <c r="A1400" s="72"/>
      <c r="B1400" s="72"/>
      <c r="C1400" s="72"/>
      <c r="D1400" s="72"/>
      <c r="E1400" s="72"/>
      <c r="F1400" s="72"/>
      <c r="G1400" s="72"/>
      <c r="H1400" s="72"/>
      <c r="I1400" s="72"/>
      <c r="J1400" s="72"/>
      <c r="K1400" s="72"/>
      <c r="L1400" s="72"/>
      <c r="M1400" s="72"/>
      <c r="N1400" s="72"/>
      <c r="O1400" s="72"/>
    </row>
    <row r="1401" spans="1:15">
      <c r="A1401" s="72"/>
      <c r="B1401" s="72"/>
      <c r="C1401" s="72"/>
      <c r="D1401" s="72"/>
      <c r="E1401" s="72"/>
      <c r="F1401" s="72"/>
      <c r="G1401" s="72"/>
      <c r="H1401" s="72"/>
      <c r="I1401" s="72"/>
      <c r="J1401" s="72"/>
      <c r="K1401" s="72"/>
      <c r="L1401" s="72"/>
      <c r="M1401" s="72"/>
      <c r="N1401" s="72"/>
      <c r="O1401" s="72"/>
    </row>
    <row r="1402" spans="1:15">
      <c r="A1402" s="72"/>
      <c r="B1402" s="72"/>
      <c r="C1402" s="72"/>
      <c r="D1402" s="72"/>
      <c r="E1402" s="72"/>
      <c r="F1402" s="72"/>
      <c r="G1402" s="72"/>
      <c r="H1402" s="72"/>
      <c r="I1402" s="72"/>
      <c r="J1402" s="72"/>
      <c r="K1402" s="72"/>
      <c r="L1402" s="72"/>
      <c r="M1402" s="72"/>
      <c r="N1402" s="72"/>
      <c r="O1402" s="72"/>
    </row>
    <row r="1403" spans="1:15">
      <c r="A1403" s="72"/>
      <c r="B1403" s="72"/>
      <c r="C1403" s="72"/>
      <c r="D1403" s="72"/>
      <c r="E1403" s="72"/>
      <c r="F1403" s="72"/>
      <c r="G1403" s="72"/>
      <c r="H1403" s="72"/>
      <c r="I1403" s="72"/>
      <c r="J1403" s="72"/>
      <c r="K1403" s="72"/>
      <c r="L1403" s="72"/>
      <c r="M1403" s="72"/>
      <c r="N1403" s="72"/>
      <c r="O1403" s="72"/>
    </row>
    <row r="1404" spans="1:15">
      <c r="A1404" s="72"/>
      <c r="B1404" s="72"/>
      <c r="C1404" s="72"/>
      <c r="D1404" s="72"/>
      <c r="E1404" s="72"/>
      <c r="F1404" s="72"/>
      <c r="G1404" s="72"/>
      <c r="H1404" s="72"/>
      <c r="I1404" s="72"/>
      <c r="J1404" s="72"/>
      <c r="K1404" s="72"/>
      <c r="L1404" s="72"/>
      <c r="M1404" s="72"/>
      <c r="N1404" s="72"/>
      <c r="O1404" s="72"/>
    </row>
    <row r="1405" spans="1:15">
      <c r="A1405" s="72"/>
      <c r="B1405" s="72"/>
      <c r="C1405" s="72"/>
      <c r="D1405" s="72"/>
      <c r="E1405" s="72"/>
      <c r="F1405" s="72"/>
      <c r="G1405" s="72"/>
      <c r="H1405" s="72"/>
      <c r="I1405" s="72"/>
      <c r="J1405" s="72"/>
      <c r="K1405" s="72"/>
      <c r="L1405" s="72"/>
      <c r="M1405" s="72"/>
      <c r="N1405" s="72"/>
      <c r="O1405" s="72"/>
    </row>
    <row r="1406" spans="1:15">
      <c r="A1406" s="72"/>
      <c r="B1406" s="72"/>
      <c r="C1406" s="72"/>
      <c r="D1406" s="72"/>
      <c r="E1406" s="72"/>
      <c r="F1406" s="72"/>
      <c r="G1406" s="72"/>
      <c r="H1406" s="72"/>
      <c r="I1406" s="72"/>
      <c r="J1406" s="72"/>
      <c r="K1406" s="72"/>
      <c r="L1406" s="72"/>
      <c r="M1406" s="72"/>
      <c r="N1406" s="72"/>
      <c r="O1406" s="72"/>
    </row>
    <row r="1407" spans="1:15">
      <c r="A1407" s="72"/>
      <c r="B1407" s="72"/>
      <c r="C1407" s="72"/>
      <c r="D1407" s="72"/>
      <c r="E1407" s="72"/>
      <c r="F1407" s="72"/>
      <c r="G1407" s="72"/>
      <c r="H1407" s="72"/>
      <c r="I1407" s="72"/>
      <c r="J1407" s="72"/>
      <c r="K1407" s="72"/>
      <c r="L1407" s="72"/>
      <c r="M1407" s="72"/>
      <c r="N1407" s="72"/>
      <c r="O1407" s="72"/>
    </row>
    <row r="1408" spans="1:15">
      <c r="A1408" s="72"/>
      <c r="B1408" s="72"/>
      <c r="C1408" s="72"/>
      <c r="D1408" s="72"/>
      <c r="E1408" s="72"/>
      <c r="F1408" s="72"/>
      <c r="G1408" s="72"/>
      <c r="H1408" s="72"/>
      <c r="I1408" s="72"/>
      <c r="J1408" s="72"/>
      <c r="K1408" s="72"/>
      <c r="L1408" s="72"/>
      <c r="M1408" s="72"/>
      <c r="N1408" s="72"/>
      <c r="O1408" s="72"/>
    </row>
    <row r="1409" spans="1:15">
      <c r="A1409" s="72"/>
      <c r="B1409" s="72"/>
      <c r="C1409" s="72"/>
      <c r="D1409" s="72"/>
      <c r="E1409" s="72"/>
      <c r="F1409" s="72"/>
      <c r="G1409" s="72"/>
      <c r="H1409" s="72"/>
      <c r="I1409" s="72"/>
      <c r="J1409" s="72"/>
      <c r="K1409" s="72"/>
      <c r="L1409" s="72"/>
      <c r="M1409" s="72"/>
      <c r="N1409" s="72"/>
      <c r="O1409" s="72"/>
    </row>
    <row r="1410" spans="1:15">
      <c r="A1410" s="72"/>
      <c r="B1410" s="72"/>
      <c r="C1410" s="72"/>
      <c r="D1410" s="72"/>
      <c r="E1410" s="72"/>
      <c r="F1410" s="72"/>
      <c r="G1410" s="72"/>
      <c r="H1410" s="72"/>
      <c r="I1410" s="72"/>
      <c r="J1410" s="72"/>
      <c r="K1410" s="72"/>
      <c r="L1410" s="72"/>
      <c r="M1410" s="72"/>
      <c r="N1410" s="72"/>
      <c r="O1410" s="72"/>
    </row>
    <row r="1411" spans="1:15">
      <c r="A1411" s="72"/>
      <c r="B1411" s="72"/>
      <c r="C1411" s="72"/>
      <c r="D1411" s="72"/>
      <c r="E1411" s="72"/>
      <c r="F1411" s="72"/>
      <c r="G1411" s="72"/>
      <c r="H1411" s="72"/>
      <c r="I1411" s="72"/>
      <c r="J1411" s="72"/>
      <c r="K1411" s="72"/>
      <c r="L1411" s="72"/>
      <c r="M1411" s="72"/>
      <c r="N1411" s="72"/>
      <c r="O1411" s="72"/>
    </row>
    <row r="1412" spans="1:15">
      <c r="A1412" s="72"/>
      <c r="B1412" s="72"/>
      <c r="C1412" s="72"/>
      <c r="D1412" s="72"/>
      <c r="E1412" s="72"/>
      <c r="F1412" s="72"/>
      <c r="G1412" s="72"/>
      <c r="H1412" s="72"/>
      <c r="I1412" s="72"/>
      <c r="J1412" s="72"/>
      <c r="K1412" s="72"/>
      <c r="L1412" s="72"/>
      <c r="M1412" s="72"/>
      <c r="N1412" s="72"/>
      <c r="O1412" s="72"/>
    </row>
    <row r="1413" spans="1:15">
      <c r="A1413" s="72"/>
      <c r="B1413" s="72"/>
      <c r="C1413" s="72"/>
      <c r="D1413" s="72"/>
      <c r="E1413" s="72"/>
      <c r="F1413" s="72"/>
      <c r="G1413" s="72"/>
      <c r="H1413" s="72"/>
      <c r="I1413" s="72"/>
      <c r="J1413" s="72"/>
      <c r="K1413" s="72"/>
      <c r="L1413" s="72"/>
      <c r="M1413" s="72"/>
      <c r="N1413" s="72"/>
      <c r="O1413" s="72"/>
    </row>
    <row r="1414" spans="1:15">
      <c r="A1414" s="72"/>
      <c r="B1414" s="72"/>
      <c r="C1414" s="72"/>
      <c r="D1414" s="72"/>
      <c r="E1414" s="72"/>
      <c r="F1414" s="72"/>
      <c r="G1414" s="72"/>
      <c r="H1414" s="72"/>
      <c r="I1414" s="72"/>
      <c r="J1414" s="72"/>
      <c r="K1414" s="72"/>
      <c r="L1414" s="72"/>
      <c r="M1414" s="72"/>
      <c r="N1414" s="72"/>
      <c r="O1414" s="72"/>
    </row>
    <row r="1415" spans="1:15">
      <c r="A1415" s="72"/>
      <c r="B1415" s="72"/>
      <c r="C1415" s="72"/>
      <c r="D1415" s="72"/>
      <c r="E1415" s="72"/>
      <c r="F1415" s="72"/>
      <c r="G1415" s="72"/>
      <c r="H1415" s="72"/>
      <c r="I1415" s="72"/>
      <c r="J1415" s="72"/>
      <c r="K1415" s="72"/>
      <c r="L1415" s="72"/>
      <c r="M1415" s="72"/>
      <c r="N1415" s="72"/>
      <c r="O1415" s="72"/>
    </row>
    <row r="1416" spans="1:15">
      <c r="A1416" s="72"/>
      <c r="B1416" s="72"/>
      <c r="C1416" s="72"/>
      <c r="D1416" s="72"/>
      <c r="E1416" s="72"/>
      <c r="F1416" s="72"/>
      <c r="G1416" s="72"/>
      <c r="H1416" s="72"/>
      <c r="I1416" s="72"/>
      <c r="J1416" s="72"/>
      <c r="K1416" s="72"/>
      <c r="L1416" s="72"/>
      <c r="M1416" s="72"/>
      <c r="N1416" s="72"/>
      <c r="O1416" s="72"/>
    </row>
    <row r="1417" spans="1:15">
      <c r="A1417" s="72"/>
      <c r="B1417" s="72"/>
      <c r="C1417" s="72"/>
      <c r="D1417" s="72"/>
      <c r="E1417" s="72"/>
      <c r="F1417" s="72"/>
      <c r="G1417" s="72"/>
      <c r="H1417" s="72"/>
      <c r="I1417" s="72"/>
      <c r="J1417" s="72"/>
      <c r="K1417" s="72"/>
      <c r="L1417" s="72"/>
      <c r="M1417" s="72"/>
      <c r="N1417" s="72"/>
      <c r="O1417" s="72"/>
    </row>
    <row r="1418" spans="1:15">
      <c r="A1418" s="72"/>
      <c r="B1418" s="72"/>
      <c r="C1418" s="72"/>
      <c r="D1418" s="72"/>
      <c r="E1418" s="72"/>
      <c r="F1418" s="72"/>
      <c r="G1418" s="72"/>
      <c r="H1418" s="72"/>
      <c r="I1418" s="72"/>
      <c r="J1418" s="72"/>
      <c r="K1418" s="72"/>
      <c r="L1418" s="72"/>
      <c r="M1418" s="72"/>
      <c r="N1418" s="72"/>
      <c r="O1418" s="72"/>
    </row>
    <row r="1419" spans="1:15">
      <c r="A1419" s="72"/>
      <c r="B1419" s="72"/>
      <c r="C1419" s="72"/>
      <c r="D1419" s="72"/>
      <c r="E1419" s="72"/>
      <c r="F1419" s="72"/>
      <c r="G1419" s="72"/>
      <c r="H1419" s="72"/>
      <c r="I1419" s="72"/>
      <c r="J1419" s="72"/>
      <c r="K1419" s="72"/>
      <c r="L1419" s="72"/>
      <c r="M1419" s="72"/>
      <c r="N1419" s="72"/>
      <c r="O1419" s="72"/>
    </row>
    <row r="1420" spans="1:15">
      <c r="A1420" s="72"/>
      <c r="B1420" s="72"/>
      <c r="C1420" s="72"/>
      <c r="D1420" s="72"/>
      <c r="E1420" s="72"/>
      <c r="F1420" s="72"/>
      <c r="G1420" s="72"/>
      <c r="H1420" s="72"/>
      <c r="I1420" s="72"/>
      <c r="J1420" s="72"/>
      <c r="K1420" s="72"/>
      <c r="L1420" s="72"/>
      <c r="M1420" s="72"/>
      <c r="N1420" s="72"/>
      <c r="O1420" s="72"/>
    </row>
    <row r="1421" spans="1:15">
      <c r="A1421" s="72"/>
      <c r="B1421" s="72"/>
      <c r="C1421" s="72"/>
      <c r="D1421" s="72"/>
      <c r="E1421" s="72"/>
      <c r="F1421" s="72"/>
      <c r="G1421" s="72"/>
      <c r="H1421" s="72"/>
      <c r="I1421" s="72"/>
      <c r="J1421" s="72"/>
      <c r="K1421" s="72"/>
      <c r="L1421" s="72"/>
      <c r="M1421" s="72"/>
      <c r="N1421" s="72"/>
      <c r="O1421" s="72"/>
    </row>
    <row r="1422" spans="1:15">
      <c r="A1422" s="72"/>
      <c r="B1422" s="72"/>
      <c r="C1422" s="72"/>
      <c r="D1422" s="72"/>
      <c r="E1422" s="72"/>
      <c r="F1422" s="72"/>
      <c r="G1422" s="72"/>
      <c r="H1422" s="72"/>
      <c r="I1422" s="72"/>
      <c r="J1422" s="72"/>
      <c r="K1422" s="72"/>
      <c r="L1422" s="72"/>
      <c r="M1422" s="72"/>
      <c r="N1422" s="72"/>
      <c r="O1422" s="72"/>
    </row>
    <row r="1423" spans="1:15">
      <c r="A1423" s="72"/>
      <c r="B1423" s="72"/>
      <c r="C1423" s="72"/>
      <c r="D1423" s="72"/>
      <c r="E1423" s="72"/>
      <c r="F1423" s="72"/>
      <c r="G1423" s="72"/>
      <c r="H1423" s="72"/>
      <c r="I1423" s="72"/>
      <c r="J1423" s="72"/>
      <c r="K1423" s="72"/>
      <c r="L1423" s="72"/>
      <c r="M1423" s="72"/>
      <c r="N1423" s="72"/>
      <c r="O1423" s="72"/>
    </row>
    <row r="1424" spans="1:15">
      <c r="A1424" s="72"/>
      <c r="B1424" s="72"/>
      <c r="C1424" s="72"/>
      <c r="D1424" s="72"/>
      <c r="E1424" s="72"/>
      <c r="F1424" s="72"/>
      <c r="G1424" s="72"/>
      <c r="H1424" s="72"/>
      <c r="I1424" s="72"/>
      <c r="J1424" s="72"/>
      <c r="K1424" s="72"/>
      <c r="L1424" s="72"/>
      <c r="M1424" s="72"/>
      <c r="N1424" s="72"/>
      <c r="O1424" s="72"/>
    </row>
    <row r="1425" spans="1:15">
      <c r="A1425" s="72"/>
      <c r="B1425" s="72"/>
      <c r="C1425" s="72"/>
      <c r="D1425" s="72"/>
      <c r="E1425" s="72"/>
      <c r="F1425" s="72"/>
      <c r="G1425" s="72"/>
      <c r="H1425" s="72"/>
      <c r="I1425" s="72"/>
      <c r="J1425" s="72"/>
      <c r="K1425" s="72"/>
      <c r="L1425" s="72"/>
      <c r="M1425" s="72"/>
      <c r="N1425" s="72"/>
      <c r="O1425" s="72"/>
    </row>
    <row r="1426" spans="1:15">
      <c r="A1426" s="72"/>
      <c r="B1426" s="72"/>
      <c r="C1426" s="72"/>
      <c r="D1426" s="72"/>
      <c r="E1426" s="72"/>
      <c r="F1426" s="72"/>
      <c r="G1426" s="72"/>
      <c r="H1426" s="72"/>
      <c r="I1426" s="72"/>
      <c r="J1426" s="72"/>
      <c r="K1426" s="72"/>
      <c r="L1426" s="72"/>
      <c r="M1426" s="72"/>
      <c r="N1426" s="72"/>
      <c r="O1426" s="72"/>
    </row>
    <row r="1427" spans="1:15">
      <c r="A1427" s="72"/>
      <c r="B1427" s="72"/>
      <c r="C1427" s="72"/>
      <c r="D1427" s="72"/>
      <c r="E1427" s="72"/>
      <c r="F1427" s="72"/>
      <c r="G1427" s="72"/>
      <c r="H1427" s="72"/>
      <c r="I1427" s="72"/>
      <c r="J1427" s="72"/>
      <c r="K1427" s="72"/>
      <c r="L1427" s="72"/>
      <c r="M1427" s="72"/>
      <c r="N1427" s="72"/>
      <c r="O1427" s="72"/>
    </row>
    <row r="1428" spans="1:15">
      <c r="A1428" s="72"/>
      <c r="B1428" s="72"/>
      <c r="C1428" s="72"/>
      <c r="D1428" s="72"/>
      <c r="E1428" s="72"/>
      <c r="F1428" s="72"/>
      <c r="G1428" s="72"/>
      <c r="H1428" s="72"/>
      <c r="I1428" s="72"/>
      <c r="J1428" s="72"/>
      <c r="K1428" s="72"/>
      <c r="L1428" s="72"/>
      <c r="M1428" s="72"/>
      <c r="N1428" s="72"/>
      <c r="O1428" s="72"/>
    </row>
    <row r="1429" spans="1:15">
      <c r="A1429" s="72"/>
      <c r="B1429" s="72"/>
      <c r="C1429" s="72"/>
      <c r="D1429" s="72"/>
      <c r="E1429" s="72"/>
      <c r="F1429" s="72"/>
      <c r="G1429" s="72"/>
      <c r="H1429" s="72"/>
      <c r="I1429" s="72"/>
      <c r="J1429" s="72"/>
      <c r="K1429" s="72"/>
      <c r="L1429" s="72"/>
      <c r="M1429" s="72"/>
      <c r="N1429" s="72"/>
      <c r="O1429" s="72"/>
    </row>
    <row r="1430" spans="1:15">
      <c r="A1430" s="72"/>
      <c r="B1430" s="72"/>
      <c r="C1430" s="72"/>
      <c r="D1430" s="72"/>
      <c r="E1430" s="72"/>
      <c r="F1430" s="72"/>
      <c r="G1430" s="72"/>
      <c r="H1430" s="72"/>
      <c r="I1430" s="72"/>
      <c r="J1430" s="72"/>
      <c r="K1430" s="72"/>
      <c r="L1430" s="72"/>
      <c r="M1430" s="72"/>
      <c r="N1430" s="72"/>
      <c r="O1430" s="72"/>
    </row>
    <row r="1431" spans="1:15">
      <c r="A1431" s="72"/>
      <c r="B1431" s="72"/>
      <c r="C1431" s="72"/>
      <c r="D1431" s="72"/>
      <c r="E1431" s="72"/>
      <c r="F1431" s="72"/>
      <c r="G1431" s="72"/>
      <c r="H1431" s="72"/>
      <c r="I1431" s="72"/>
      <c r="J1431" s="72"/>
      <c r="K1431" s="72"/>
      <c r="L1431" s="72"/>
      <c r="M1431" s="72"/>
      <c r="N1431" s="72"/>
      <c r="O1431" s="72"/>
    </row>
    <row r="1432" spans="1:15">
      <c r="A1432" s="72"/>
      <c r="B1432" s="72"/>
      <c r="C1432" s="72"/>
      <c r="D1432" s="72"/>
      <c r="E1432" s="72"/>
      <c r="F1432" s="72"/>
      <c r="G1432" s="72"/>
      <c r="H1432" s="72"/>
      <c r="I1432" s="72"/>
      <c r="J1432" s="72"/>
      <c r="K1432" s="72"/>
      <c r="L1432" s="72"/>
      <c r="M1432" s="72"/>
      <c r="N1432" s="72"/>
      <c r="O1432" s="72"/>
    </row>
    <row r="1433" spans="1:15">
      <c r="A1433" s="72"/>
      <c r="B1433" s="72"/>
      <c r="C1433" s="72"/>
      <c r="D1433" s="72"/>
      <c r="E1433" s="72"/>
      <c r="F1433" s="72"/>
      <c r="G1433" s="72"/>
      <c r="H1433" s="72"/>
      <c r="I1433" s="72"/>
      <c r="J1433" s="72"/>
      <c r="K1433" s="72"/>
      <c r="L1433" s="72"/>
      <c r="M1433" s="72"/>
      <c r="N1433" s="72"/>
      <c r="O1433" s="72"/>
    </row>
    <row r="1434" spans="1:15">
      <c r="A1434" s="72"/>
      <c r="B1434" s="72"/>
      <c r="C1434" s="72"/>
      <c r="D1434" s="72"/>
      <c r="E1434" s="72"/>
      <c r="F1434" s="72"/>
      <c r="G1434" s="72"/>
      <c r="H1434" s="72"/>
      <c r="I1434" s="72"/>
      <c r="J1434" s="72"/>
      <c r="K1434" s="72"/>
      <c r="L1434" s="72"/>
      <c r="M1434" s="72"/>
      <c r="N1434" s="72"/>
      <c r="O1434" s="72"/>
    </row>
    <row r="1435" spans="1:15">
      <c r="A1435" s="72"/>
      <c r="B1435" s="72"/>
      <c r="C1435" s="72"/>
      <c r="D1435" s="72"/>
      <c r="E1435" s="72"/>
      <c r="F1435" s="72"/>
      <c r="G1435" s="72"/>
      <c r="H1435" s="72"/>
      <c r="I1435" s="72"/>
      <c r="J1435" s="72"/>
      <c r="K1435" s="72"/>
      <c r="L1435" s="72"/>
      <c r="M1435" s="72"/>
      <c r="N1435" s="72"/>
      <c r="O1435" s="72"/>
    </row>
    <row r="1436" spans="1:15">
      <c r="A1436" s="72"/>
      <c r="B1436" s="72"/>
      <c r="C1436" s="72"/>
      <c r="D1436" s="72"/>
      <c r="E1436" s="72"/>
      <c r="F1436" s="72"/>
      <c r="G1436" s="72"/>
      <c r="H1436" s="72"/>
      <c r="I1436" s="72"/>
      <c r="J1436" s="72"/>
      <c r="K1436" s="72"/>
      <c r="L1436" s="72"/>
      <c r="M1436" s="72"/>
      <c r="N1436" s="72"/>
      <c r="O1436" s="72"/>
    </row>
    <row r="1437" spans="1:15">
      <c r="A1437" s="72"/>
      <c r="B1437" s="72"/>
      <c r="C1437" s="72"/>
      <c r="D1437" s="72"/>
      <c r="E1437" s="72"/>
      <c r="F1437" s="72"/>
      <c r="G1437" s="72"/>
      <c r="H1437" s="72"/>
      <c r="I1437" s="72"/>
      <c r="J1437" s="72"/>
      <c r="K1437" s="72"/>
      <c r="L1437" s="72"/>
      <c r="M1437" s="72"/>
      <c r="N1437" s="72"/>
      <c r="O1437" s="72"/>
    </row>
    <row r="1438" spans="1:15">
      <c r="A1438" s="72"/>
      <c r="B1438" s="72"/>
      <c r="C1438" s="72"/>
      <c r="D1438" s="72"/>
      <c r="E1438" s="72"/>
      <c r="F1438" s="72"/>
      <c r="G1438" s="72"/>
      <c r="H1438" s="72"/>
      <c r="I1438" s="72"/>
      <c r="J1438" s="72"/>
      <c r="K1438" s="72"/>
      <c r="L1438" s="72"/>
      <c r="M1438" s="72"/>
      <c r="N1438" s="72"/>
      <c r="O1438" s="72"/>
    </row>
    <row r="1439" spans="1:15">
      <c r="A1439" s="72"/>
      <c r="B1439" s="72"/>
      <c r="C1439" s="72"/>
      <c r="D1439" s="72"/>
      <c r="E1439" s="72"/>
      <c r="F1439" s="72"/>
      <c r="G1439" s="72"/>
      <c r="H1439" s="72"/>
      <c r="I1439" s="72"/>
      <c r="J1439" s="72"/>
      <c r="K1439" s="72"/>
      <c r="L1439" s="72"/>
      <c r="M1439" s="72"/>
      <c r="N1439" s="72"/>
      <c r="O1439" s="72"/>
    </row>
    <row r="1440" spans="1:15">
      <c r="A1440" s="72"/>
      <c r="B1440" s="72"/>
      <c r="C1440" s="72"/>
      <c r="D1440" s="72"/>
      <c r="E1440" s="72"/>
      <c r="F1440" s="72"/>
      <c r="G1440" s="72"/>
      <c r="H1440" s="72"/>
      <c r="I1440" s="72"/>
      <c r="J1440" s="72"/>
      <c r="K1440" s="72"/>
      <c r="L1440" s="72"/>
      <c r="M1440" s="72"/>
      <c r="N1440" s="72"/>
      <c r="O1440" s="72"/>
    </row>
    <row r="1441" spans="1:15">
      <c r="A1441" s="72"/>
      <c r="B1441" s="72"/>
      <c r="C1441" s="72"/>
      <c r="D1441" s="72"/>
      <c r="E1441" s="72"/>
      <c r="F1441" s="72"/>
      <c r="G1441" s="72"/>
      <c r="H1441" s="72"/>
      <c r="I1441" s="72"/>
      <c r="J1441" s="72"/>
      <c r="K1441" s="72"/>
      <c r="L1441" s="72"/>
      <c r="M1441" s="72"/>
      <c r="N1441" s="72"/>
      <c r="O1441" s="72"/>
    </row>
    <row r="1442" spans="1:15">
      <c r="A1442" s="72"/>
      <c r="B1442" s="72"/>
      <c r="C1442" s="72"/>
      <c r="D1442" s="72"/>
      <c r="E1442" s="72"/>
      <c r="F1442" s="72"/>
      <c r="G1442" s="72"/>
      <c r="H1442" s="72"/>
      <c r="I1442" s="72"/>
      <c r="J1442" s="72"/>
      <c r="K1442" s="72"/>
      <c r="L1442" s="72"/>
      <c r="M1442" s="72"/>
      <c r="N1442" s="72"/>
      <c r="O1442" s="72"/>
    </row>
    <row r="1443" spans="1:15">
      <c r="A1443" s="72"/>
      <c r="B1443" s="72"/>
      <c r="C1443" s="72"/>
      <c r="D1443" s="72"/>
      <c r="E1443" s="72"/>
      <c r="F1443" s="72"/>
      <c r="G1443" s="72"/>
      <c r="H1443" s="72"/>
      <c r="I1443" s="72"/>
      <c r="J1443" s="72"/>
      <c r="K1443" s="72"/>
      <c r="L1443" s="72"/>
      <c r="M1443" s="72"/>
      <c r="N1443" s="72"/>
      <c r="O1443" s="72"/>
    </row>
    <row r="1444" spans="1:15">
      <c r="A1444" s="72"/>
      <c r="B1444" s="72"/>
      <c r="C1444" s="72"/>
      <c r="D1444" s="72"/>
      <c r="E1444" s="72"/>
      <c r="F1444" s="72"/>
      <c r="G1444" s="72"/>
      <c r="H1444" s="72"/>
      <c r="I1444" s="72"/>
      <c r="J1444" s="72"/>
      <c r="K1444" s="72"/>
      <c r="L1444" s="72"/>
      <c r="M1444" s="72"/>
      <c r="N1444" s="72"/>
      <c r="O1444" s="72"/>
    </row>
    <row r="1445" spans="1:15">
      <c r="A1445" s="72"/>
      <c r="B1445" s="72"/>
      <c r="C1445" s="72"/>
      <c r="D1445" s="72"/>
      <c r="E1445" s="72"/>
      <c r="F1445" s="72"/>
      <c r="G1445" s="72"/>
      <c r="H1445" s="72"/>
      <c r="I1445" s="72"/>
      <c r="J1445" s="72"/>
      <c r="K1445" s="72"/>
      <c r="L1445" s="72"/>
      <c r="M1445" s="72"/>
      <c r="N1445" s="72"/>
      <c r="O1445" s="72"/>
    </row>
    <row r="1446" spans="1:15">
      <c r="A1446" s="72"/>
      <c r="B1446" s="72"/>
      <c r="C1446" s="72"/>
      <c r="D1446" s="72"/>
      <c r="E1446" s="72"/>
      <c r="F1446" s="72"/>
      <c r="G1446" s="72"/>
      <c r="H1446" s="72"/>
      <c r="I1446" s="72"/>
      <c r="J1446" s="72"/>
      <c r="K1446" s="72"/>
      <c r="L1446" s="72"/>
      <c r="M1446" s="72"/>
      <c r="N1446" s="72"/>
      <c r="O1446" s="72"/>
    </row>
    <row r="1447" spans="1:15">
      <c r="A1447" s="72"/>
      <c r="B1447" s="72"/>
      <c r="C1447" s="72"/>
      <c r="D1447" s="72"/>
      <c r="E1447" s="72"/>
      <c r="F1447" s="72"/>
      <c r="G1447" s="72"/>
      <c r="H1447" s="72"/>
      <c r="I1447" s="72"/>
      <c r="J1447" s="72"/>
      <c r="K1447" s="72"/>
      <c r="L1447" s="72"/>
      <c r="M1447" s="72"/>
      <c r="N1447" s="72"/>
      <c r="O1447" s="72"/>
    </row>
    <row r="1448" spans="1:15">
      <c r="A1448" s="72"/>
      <c r="B1448" s="72"/>
      <c r="C1448" s="72"/>
      <c r="D1448" s="72"/>
      <c r="E1448" s="72"/>
      <c r="F1448" s="72"/>
      <c r="G1448" s="72"/>
      <c r="H1448" s="72"/>
      <c r="I1448" s="72"/>
      <c r="J1448" s="72"/>
      <c r="K1448" s="72"/>
      <c r="L1448" s="72"/>
      <c r="M1448" s="72"/>
      <c r="N1448" s="72"/>
      <c r="O1448" s="72"/>
    </row>
    <row r="1449" spans="1:15">
      <c r="A1449" s="72"/>
      <c r="B1449" s="72"/>
      <c r="C1449" s="72"/>
      <c r="D1449" s="72"/>
      <c r="E1449" s="72"/>
      <c r="F1449" s="72"/>
      <c r="G1449" s="72"/>
      <c r="H1449" s="72"/>
      <c r="I1449" s="72"/>
      <c r="J1449" s="72"/>
      <c r="K1449" s="72"/>
      <c r="L1449" s="72"/>
      <c r="M1449" s="72"/>
      <c r="N1449" s="72"/>
      <c r="O1449" s="72"/>
    </row>
    <row r="1450" spans="1:15">
      <c r="A1450" s="72"/>
      <c r="B1450" s="72"/>
      <c r="C1450" s="72"/>
      <c r="D1450" s="72"/>
      <c r="E1450" s="72"/>
      <c r="F1450" s="72"/>
      <c r="G1450" s="72"/>
      <c r="H1450" s="72"/>
      <c r="I1450" s="72"/>
      <c r="J1450" s="72"/>
      <c r="K1450" s="72"/>
      <c r="L1450" s="72"/>
      <c r="M1450" s="72"/>
      <c r="N1450" s="72"/>
      <c r="O1450" s="72"/>
    </row>
    <row r="1451" spans="1:15">
      <c r="A1451" s="72"/>
      <c r="B1451" s="72"/>
      <c r="C1451" s="72"/>
      <c r="D1451" s="72"/>
      <c r="E1451" s="72"/>
      <c r="F1451" s="72"/>
      <c r="G1451" s="72"/>
      <c r="H1451" s="72"/>
      <c r="I1451" s="72"/>
      <c r="J1451" s="72"/>
      <c r="K1451" s="72"/>
      <c r="L1451" s="72"/>
      <c r="M1451" s="72"/>
      <c r="N1451" s="72"/>
      <c r="O1451" s="72"/>
    </row>
    <row r="1452" spans="1:15">
      <c r="A1452" s="72"/>
      <c r="B1452" s="72"/>
      <c r="C1452" s="72"/>
      <c r="D1452" s="72"/>
      <c r="E1452" s="72"/>
      <c r="F1452" s="72"/>
      <c r="G1452" s="72"/>
      <c r="H1452" s="72"/>
      <c r="I1452" s="72"/>
      <c r="J1452" s="72"/>
      <c r="K1452" s="72"/>
      <c r="L1452" s="72"/>
      <c r="M1452" s="72"/>
      <c r="N1452" s="72"/>
      <c r="O1452" s="72"/>
    </row>
    <row r="1453" spans="1:15">
      <c r="A1453" s="72"/>
      <c r="B1453" s="72"/>
      <c r="C1453" s="72"/>
      <c r="D1453" s="72"/>
      <c r="E1453" s="72"/>
      <c r="F1453" s="72"/>
      <c r="G1453" s="72"/>
      <c r="H1453" s="72"/>
      <c r="I1453" s="72"/>
      <c r="J1453" s="72"/>
      <c r="K1453" s="72"/>
      <c r="L1453" s="72"/>
      <c r="M1453" s="72"/>
      <c r="N1453" s="72"/>
      <c r="O1453" s="72"/>
    </row>
    <row r="1454" spans="1:15">
      <c r="A1454" s="72"/>
      <c r="B1454" s="72"/>
      <c r="C1454" s="72"/>
      <c r="D1454" s="72"/>
      <c r="E1454" s="72"/>
      <c r="F1454" s="72"/>
      <c r="G1454" s="72"/>
      <c r="H1454" s="72"/>
      <c r="I1454" s="72"/>
      <c r="J1454" s="72"/>
      <c r="K1454" s="72"/>
      <c r="L1454" s="72"/>
      <c r="M1454" s="72"/>
      <c r="N1454" s="72"/>
      <c r="O1454" s="72"/>
    </row>
    <row r="1455" spans="1:15">
      <c r="A1455" s="72"/>
      <c r="B1455" s="72"/>
      <c r="C1455" s="72"/>
      <c r="D1455" s="72"/>
      <c r="E1455" s="72"/>
      <c r="F1455" s="72"/>
      <c r="G1455" s="72"/>
      <c r="H1455" s="72"/>
      <c r="I1455" s="72"/>
      <c r="J1455" s="72"/>
      <c r="K1455" s="72"/>
      <c r="L1455" s="72"/>
      <c r="M1455" s="72"/>
      <c r="N1455" s="72"/>
      <c r="O1455" s="72"/>
    </row>
    <row r="1456" spans="1:15">
      <c r="A1456" s="72"/>
      <c r="B1456" s="72"/>
      <c r="C1456" s="72"/>
      <c r="D1456" s="72"/>
      <c r="E1456" s="72"/>
      <c r="F1456" s="72"/>
      <c r="G1456" s="72"/>
      <c r="H1456" s="72"/>
      <c r="I1456" s="72"/>
      <c r="J1456" s="72"/>
      <c r="K1456" s="72"/>
      <c r="L1456" s="72"/>
      <c r="M1456" s="72"/>
      <c r="N1456" s="72"/>
      <c r="O1456" s="72"/>
    </row>
    <row r="1457" spans="1:15">
      <c r="A1457" s="72"/>
      <c r="B1457" s="72"/>
      <c r="C1457" s="72"/>
      <c r="D1457" s="72"/>
      <c r="E1457" s="72"/>
      <c r="F1457" s="72"/>
      <c r="G1457" s="72"/>
      <c r="H1457" s="72"/>
      <c r="I1457" s="72"/>
      <c r="J1457" s="72"/>
      <c r="K1457" s="72"/>
      <c r="L1457" s="72"/>
      <c r="M1457" s="72"/>
      <c r="N1457" s="72"/>
      <c r="O1457" s="72"/>
    </row>
    <row r="1458" spans="1:15">
      <c r="A1458" s="72"/>
      <c r="B1458" s="72"/>
      <c r="C1458" s="72"/>
      <c r="D1458" s="72"/>
      <c r="E1458" s="72"/>
      <c r="F1458" s="72"/>
      <c r="G1458" s="72"/>
      <c r="H1458" s="72"/>
      <c r="I1458" s="72"/>
      <c r="J1458" s="72"/>
      <c r="K1458" s="72"/>
      <c r="L1458" s="72"/>
      <c r="M1458" s="72"/>
      <c r="N1458" s="72"/>
      <c r="O1458" s="72"/>
    </row>
    <row r="1459" spans="1:15">
      <c r="A1459" s="72"/>
      <c r="B1459" s="72"/>
      <c r="C1459" s="72"/>
      <c r="D1459" s="72"/>
      <c r="E1459" s="72"/>
      <c r="F1459" s="72"/>
      <c r="G1459" s="72"/>
      <c r="H1459" s="72"/>
      <c r="I1459" s="72"/>
      <c r="J1459" s="72"/>
      <c r="K1459" s="72"/>
      <c r="L1459" s="72"/>
      <c r="M1459" s="72"/>
      <c r="N1459" s="72"/>
      <c r="O1459" s="72"/>
    </row>
    <row r="1460" spans="1:15">
      <c r="A1460" s="72"/>
      <c r="B1460" s="72"/>
      <c r="C1460" s="72"/>
      <c r="D1460" s="72"/>
      <c r="E1460" s="72"/>
      <c r="F1460" s="72"/>
      <c r="G1460" s="72"/>
      <c r="H1460" s="72"/>
      <c r="I1460" s="72"/>
      <c r="J1460" s="72"/>
      <c r="K1460" s="72"/>
      <c r="L1460" s="72"/>
      <c r="M1460" s="72"/>
      <c r="N1460" s="72"/>
      <c r="O1460" s="72"/>
    </row>
    <row r="1461" spans="1:15">
      <c r="A1461" s="72"/>
      <c r="B1461" s="72"/>
      <c r="C1461" s="72"/>
      <c r="D1461" s="72"/>
      <c r="E1461" s="72"/>
      <c r="F1461" s="72"/>
      <c r="G1461" s="72"/>
      <c r="H1461" s="72"/>
      <c r="I1461" s="72"/>
      <c r="J1461" s="72"/>
      <c r="K1461" s="72"/>
      <c r="L1461" s="72"/>
      <c r="M1461" s="72"/>
      <c r="N1461" s="72"/>
      <c r="O1461" s="72"/>
    </row>
    <row r="1462" spans="1:15">
      <c r="A1462" s="72"/>
      <c r="B1462" s="72"/>
      <c r="C1462" s="72"/>
      <c r="D1462" s="72"/>
      <c r="E1462" s="72"/>
      <c r="F1462" s="72"/>
      <c r="G1462" s="72"/>
      <c r="H1462" s="72"/>
      <c r="I1462" s="72"/>
      <c r="J1462" s="72"/>
      <c r="K1462" s="72"/>
      <c r="L1462" s="72"/>
      <c r="M1462" s="72"/>
      <c r="N1462" s="72"/>
      <c r="O1462" s="72"/>
    </row>
    <row r="1463" spans="1:15">
      <c r="A1463" s="72"/>
      <c r="B1463" s="72"/>
      <c r="C1463" s="72"/>
      <c r="D1463" s="72"/>
      <c r="E1463" s="72"/>
      <c r="F1463" s="72"/>
      <c r="G1463" s="72"/>
      <c r="H1463" s="72"/>
      <c r="I1463" s="72"/>
      <c r="J1463" s="72"/>
      <c r="K1463" s="72"/>
      <c r="L1463" s="72"/>
      <c r="M1463" s="72"/>
      <c r="N1463" s="72"/>
      <c r="O1463" s="72"/>
    </row>
    <row r="1464" spans="1:15">
      <c r="A1464" s="72"/>
      <c r="B1464" s="72"/>
      <c r="C1464" s="72"/>
      <c r="D1464" s="72"/>
      <c r="E1464" s="72"/>
      <c r="F1464" s="72"/>
      <c r="G1464" s="72"/>
      <c r="H1464" s="72"/>
      <c r="I1464" s="72"/>
      <c r="J1464" s="72"/>
      <c r="K1464" s="72"/>
      <c r="L1464" s="72"/>
      <c r="M1464" s="72"/>
      <c r="N1464" s="72"/>
      <c r="O1464" s="72"/>
    </row>
    <row r="1465" spans="1:15">
      <c r="A1465" s="72"/>
      <c r="B1465" s="72"/>
      <c r="C1465" s="72"/>
      <c r="D1465" s="72"/>
      <c r="E1465" s="72"/>
      <c r="F1465" s="72"/>
      <c r="G1465" s="72"/>
      <c r="H1465" s="72"/>
      <c r="I1465" s="72"/>
      <c r="J1465" s="72"/>
      <c r="K1465" s="72"/>
      <c r="L1465" s="72"/>
      <c r="M1465" s="72"/>
      <c r="N1465" s="72"/>
      <c r="O1465" s="72"/>
    </row>
    <row r="1466" spans="1:15">
      <c r="A1466" s="72"/>
      <c r="B1466" s="72"/>
      <c r="C1466" s="72"/>
      <c r="D1466" s="72"/>
      <c r="E1466" s="72"/>
      <c r="F1466" s="72"/>
      <c r="G1466" s="72"/>
      <c r="H1466" s="72"/>
      <c r="I1466" s="72"/>
      <c r="J1466" s="72"/>
      <c r="K1466" s="72"/>
      <c r="L1466" s="72"/>
      <c r="M1466" s="72"/>
      <c r="N1466" s="72"/>
      <c r="O1466" s="72"/>
    </row>
    <row r="1467" spans="1:15">
      <c r="A1467" s="72"/>
      <c r="B1467" s="72"/>
      <c r="C1467" s="72"/>
      <c r="D1467" s="72"/>
      <c r="E1467" s="72"/>
      <c r="F1467" s="72"/>
      <c r="G1467" s="72"/>
      <c r="H1467" s="72"/>
      <c r="I1467" s="72"/>
      <c r="J1467" s="72"/>
      <c r="K1467" s="72"/>
      <c r="L1467" s="72"/>
      <c r="M1467" s="72"/>
      <c r="N1467" s="72"/>
      <c r="O1467" s="72"/>
    </row>
    <row r="1468" spans="1:15">
      <c r="A1468" s="72"/>
      <c r="B1468" s="72"/>
      <c r="C1468" s="72"/>
      <c r="D1468" s="72"/>
      <c r="E1468" s="72"/>
      <c r="F1468" s="72"/>
      <c r="G1468" s="72"/>
      <c r="H1468" s="72"/>
      <c r="I1468" s="72"/>
      <c r="J1468" s="72"/>
      <c r="K1468" s="72"/>
      <c r="L1468" s="72"/>
      <c r="M1468" s="72"/>
      <c r="N1468" s="72"/>
      <c r="O1468" s="72"/>
    </row>
    <row r="1469" spans="1:15">
      <c r="A1469" s="72"/>
      <c r="B1469" s="72"/>
      <c r="C1469" s="72"/>
      <c r="D1469" s="72"/>
      <c r="E1469" s="72"/>
      <c r="F1469" s="72"/>
      <c r="G1469" s="72"/>
      <c r="H1469" s="72"/>
      <c r="I1469" s="72"/>
      <c r="J1469" s="72"/>
      <c r="K1469" s="72"/>
      <c r="L1469" s="72"/>
      <c r="M1469" s="72"/>
      <c r="N1469" s="72"/>
      <c r="O1469" s="72"/>
    </row>
    <row r="1470" spans="1:15">
      <c r="A1470" s="72"/>
      <c r="B1470" s="72"/>
      <c r="C1470" s="72"/>
      <c r="D1470" s="72"/>
      <c r="E1470" s="72"/>
      <c r="F1470" s="72"/>
      <c r="G1470" s="72"/>
      <c r="H1470" s="72"/>
      <c r="I1470" s="72"/>
      <c r="J1470" s="72"/>
      <c r="K1470" s="72"/>
      <c r="L1470" s="72"/>
      <c r="M1470" s="72"/>
      <c r="N1470" s="72"/>
      <c r="O1470" s="72"/>
    </row>
    <row r="1471" spans="1:15">
      <c r="A1471" s="72"/>
      <c r="B1471" s="72"/>
      <c r="C1471" s="72"/>
      <c r="D1471" s="72"/>
      <c r="E1471" s="72"/>
      <c r="F1471" s="72"/>
      <c r="G1471" s="72"/>
      <c r="H1471" s="72"/>
      <c r="I1471" s="72"/>
      <c r="J1471" s="72"/>
      <c r="K1471" s="72"/>
      <c r="L1471" s="72"/>
      <c r="M1471" s="72"/>
      <c r="N1471" s="72"/>
      <c r="O1471" s="72"/>
    </row>
    <row r="1472" spans="1:15">
      <c r="A1472" s="72"/>
      <c r="B1472" s="72"/>
      <c r="C1472" s="72"/>
      <c r="D1472" s="72"/>
      <c r="E1472" s="72"/>
      <c r="F1472" s="72"/>
      <c r="G1472" s="72"/>
      <c r="H1472" s="72"/>
      <c r="I1472" s="72"/>
      <c r="J1472" s="72"/>
      <c r="K1472" s="72"/>
      <c r="L1472" s="72"/>
      <c r="M1472" s="72"/>
      <c r="N1472" s="72"/>
      <c r="O1472" s="72"/>
    </row>
    <row r="1473" spans="1:15">
      <c r="A1473" s="72"/>
      <c r="B1473" s="72"/>
      <c r="C1473" s="72"/>
      <c r="D1473" s="72"/>
      <c r="E1473" s="72"/>
      <c r="F1473" s="72"/>
      <c r="G1473" s="72"/>
      <c r="H1473" s="72"/>
      <c r="I1473" s="72"/>
      <c r="J1473" s="72"/>
      <c r="K1473" s="72"/>
      <c r="L1473" s="72"/>
      <c r="M1473" s="72"/>
      <c r="N1473" s="72"/>
      <c r="O1473" s="72"/>
    </row>
    <row r="1474" spans="1:15">
      <c r="A1474" s="72"/>
      <c r="B1474" s="72"/>
      <c r="C1474" s="72"/>
      <c r="D1474" s="72"/>
      <c r="E1474" s="72"/>
      <c r="F1474" s="72"/>
      <c r="G1474" s="72"/>
      <c r="H1474" s="72"/>
      <c r="I1474" s="72"/>
      <c r="J1474" s="72"/>
      <c r="K1474" s="72"/>
      <c r="L1474" s="72"/>
      <c r="M1474" s="72"/>
      <c r="N1474" s="72"/>
      <c r="O1474" s="72"/>
    </row>
    <row r="1475" spans="1:15">
      <c r="A1475" s="72"/>
      <c r="B1475" s="72"/>
      <c r="C1475" s="72"/>
      <c r="D1475" s="72"/>
      <c r="E1475" s="72"/>
      <c r="F1475" s="72"/>
      <c r="G1475" s="72"/>
      <c r="H1475" s="72"/>
      <c r="I1475" s="72"/>
      <c r="J1475" s="72"/>
      <c r="K1475" s="72"/>
      <c r="L1475" s="72"/>
      <c r="M1475" s="72"/>
      <c r="N1475" s="72"/>
      <c r="O1475" s="72"/>
    </row>
    <row r="1476" spans="1:15">
      <c r="A1476" s="72"/>
      <c r="B1476" s="72"/>
      <c r="C1476" s="72"/>
      <c r="D1476" s="72"/>
      <c r="E1476" s="72"/>
      <c r="F1476" s="72"/>
      <c r="G1476" s="72"/>
      <c r="H1476" s="72"/>
      <c r="I1476" s="72"/>
      <c r="J1476" s="72"/>
      <c r="K1476" s="72"/>
      <c r="L1476" s="72"/>
      <c r="M1476" s="72"/>
      <c r="N1476" s="72"/>
      <c r="O1476" s="72"/>
    </row>
    <row r="1477" spans="1:15">
      <c r="A1477" s="72"/>
      <c r="B1477" s="72"/>
      <c r="C1477" s="72"/>
      <c r="D1477" s="72"/>
      <c r="E1477" s="72"/>
      <c r="F1477" s="72"/>
      <c r="G1477" s="72"/>
      <c r="H1477" s="72"/>
      <c r="I1477" s="72"/>
      <c r="J1477" s="72"/>
      <c r="K1477" s="72"/>
      <c r="L1477" s="72"/>
      <c r="M1477" s="72"/>
      <c r="N1477" s="72"/>
      <c r="O1477" s="72"/>
    </row>
    <row r="1478" spans="1:15">
      <c r="A1478" s="72"/>
      <c r="B1478" s="72"/>
      <c r="C1478" s="72"/>
      <c r="D1478" s="72"/>
      <c r="E1478" s="72"/>
      <c r="F1478" s="72"/>
      <c r="G1478" s="72"/>
      <c r="H1478" s="72"/>
      <c r="I1478" s="72"/>
      <c r="J1478" s="72"/>
      <c r="K1478" s="72"/>
      <c r="L1478" s="72"/>
      <c r="M1478" s="72"/>
      <c r="N1478" s="72"/>
      <c r="O1478" s="72"/>
    </row>
    <row r="1479" spans="1:15">
      <c r="A1479" s="72"/>
      <c r="B1479" s="72"/>
      <c r="C1479" s="72"/>
      <c r="D1479" s="72"/>
      <c r="E1479" s="72"/>
      <c r="F1479" s="72"/>
      <c r="G1479" s="72"/>
      <c r="H1479" s="72"/>
      <c r="I1479" s="72"/>
      <c r="J1479" s="72"/>
      <c r="K1479" s="72"/>
      <c r="L1479" s="72"/>
      <c r="M1479" s="72"/>
      <c r="N1479" s="72"/>
      <c r="O1479" s="72"/>
    </row>
    <row r="1480" spans="1:15">
      <c r="A1480" s="72"/>
      <c r="B1480" s="72"/>
      <c r="C1480" s="72"/>
      <c r="D1480" s="72"/>
      <c r="E1480" s="72"/>
      <c r="F1480" s="72"/>
      <c r="G1480" s="72"/>
      <c r="H1480" s="72"/>
      <c r="I1480" s="72"/>
      <c r="J1480" s="72"/>
      <c r="K1480" s="72"/>
      <c r="L1480" s="72"/>
      <c r="M1480" s="72"/>
      <c r="N1480" s="72"/>
      <c r="O1480" s="72"/>
    </row>
    <row r="1481" spans="1:15">
      <c r="A1481" s="72"/>
      <c r="B1481" s="72"/>
      <c r="C1481" s="72"/>
      <c r="D1481" s="72"/>
      <c r="E1481" s="72"/>
      <c r="F1481" s="72"/>
      <c r="G1481" s="72"/>
      <c r="H1481" s="72"/>
      <c r="I1481" s="72"/>
      <c r="J1481" s="72"/>
      <c r="K1481" s="72"/>
      <c r="L1481" s="72"/>
      <c r="M1481" s="72"/>
      <c r="N1481" s="72"/>
      <c r="O1481" s="72"/>
    </row>
    <row r="1482" spans="1:15">
      <c r="A1482" s="72"/>
      <c r="B1482" s="72"/>
      <c r="C1482" s="72"/>
      <c r="D1482" s="72"/>
      <c r="E1482" s="72"/>
      <c r="F1482" s="72"/>
      <c r="G1482" s="72"/>
      <c r="H1482" s="72"/>
      <c r="I1482" s="72"/>
      <c r="J1482" s="72"/>
      <c r="K1482" s="72"/>
      <c r="L1482" s="72"/>
      <c r="M1482" s="72"/>
      <c r="N1482" s="72"/>
      <c r="O1482" s="72"/>
    </row>
    <row r="1483" spans="1:15">
      <c r="A1483" s="72"/>
      <c r="B1483" s="72"/>
      <c r="C1483" s="72"/>
      <c r="D1483" s="72"/>
      <c r="E1483" s="72"/>
      <c r="F1483" s="72"/>
      <c r="G1483" s="72"/>
      <c r="H1483" s="72"/>
      <c r="I1483" s="72"/>
      <c r="J1483" s="72"/>
      <c r="K1483" s="72"/>
      <c r="L1483" s="72"/>
      <c r="M1483" s="72"/>
      <c r="N1483" s="72"/>
      <c r="O1483" s="72"/>
    </row>
    <row r="1484" spans="1:15">
      <c r="A1484" s="72"/>
      <c r="B1484" s="72"/>
      <c r="C1484" s="72"/>
      <c r="D1484" s="72"/>
      <c r="E1484" s="72"/>
      <c r="F1484" s="72"/>
      <c r="G1484" s="72"/>
      <c r="H1484" s="72"/>
      <c r="I1484" s="72"/>
      <c r="J1484" s="72"/>
      <c r="K1484" s="72"/>
      <c r="L1484" s="72"/>
      <c r="M1484" s="72"/>
      <c r="N1484" s="72"/>
      <c r="O1484" s="72"/>
    </row>
    <row r="1485" spans="1:15">
      <c r="A1485" s="72"/>
      <c r="B1485" s="72"/>
      <c r="C1485" s="72"/>
      <c r="D1485" s="72"/>
      <c r="E1485" s="72"/>
      <c r="F1485" s="72"/>
      <c r="G1485" s="72"/>
      <c r="H1485" s="72"/>
      <c r="I1485" s="72"/>
      <c r="J1485" s="72"/>
      <c r="K1485" s="72"/>
      <c r="L1485" s="72"/>
      <c r="M1485" s="72"/>
      <c r="N1485" s="72"/>
      <c r="O1485" s="72"/>
    </row>
    <row r="1486" spans="1:15">
      <c r="A1486" s="72"/>
      <c r="B1486" s="72"/>
      <c r="C1486" s="72"/>
      <c r="D1486" s="72"/>
      <c r="E1486" s="72"/>
      <c r="F1486" s="72"/>
      <c r="G1486" s="72"/>
      <c r="H1486" s="72"/>
      <c r="I1486" s="72"/>
      <c r="J1486" s="72"/>
      <c r="K1486" s="72"/>
      <c r="L1486" s="72"/>
      <c r="M1486" s="72"/>
      <c r="N1486" s="72"/>
      <c r="O1486" s="72"/>
    </row>
    <row r="1487" spans="1:15">
      <c r="A1487" s="72"/>
      <c r="B1487" s="72"/>
      <c r="C1487" s="72"/>
      <c r="D1487" s="72"/>
      <c r="E1487" s="72"/>
      <c r="F1487" s="72"/>
      <c r="G1487" s="72"/>
      <c r="H1487" s="72"/>
      <c r="I1487" s="72"/>
      <c r="J1487" s="72"/>
      <c r="K1487" s="72"/>
      <c r="L1487" s="72"/>
      <c r="M1487" s="72"/>
      <c r="N1487" s="72"/>
      <c r="O1487" s="72"/>
    </row>
    <row r="1488" spans="1:15">
      <c r="A1488" s="72"/>
      <c r="B1488" s="72"/>
      <c r="C1488" s="72"/>
      <c r="D1488" s="72"/>
      <c r="E1488" s="72"/>
      <c r="F1488" s="72"/>
      <c r="G1488" s="72"/>
      <c r="H1488" s="72"/>
      <c r="I1488" s="72"/>
      <c r="J1488" s="72"/>
      <c r="K1488" s="72"/>
      <c r="L1488" s="72"/>
      <c r="M1488" s="72"/>
      <c r="N1488" s="72"/>
      <c r="O1488" s="72"/>
    </row>
    <row r="1489" spans="1:15">
      <c r="A1489" s="72"/>
      <c r="B1489" s="72"/>
      <c r="C1489" s="72"/>
      <c r="D1489" s="72"/>
      <c r="E1489" s="72"/>
      <c r="F1489" s="72"/>
      <c r="G1489" s="72"/>
      <c r="H1489" s="72"/>
      <c r="I1489" s="72"/>
      <c r="J1489" s="72"/>
      <c r="K1489" s="72"/>
      <c r="L1489" s="72"/>
      <c r="M1489" s="72"/>
      <c r="N1489" s="72"/>
      <c r="O1489" s="72"/>
    </row>
    <row r="1490" spans="1:15">
      <c r="A1490" s="72"/>
      <c r="B1490" s="72"/>
      <c r="C1490" s="72"/>
      <c r="D1490" s="72"/>
      <c r="E1490" s="72"/>
      <c r="F1490" s="72"/>
      <c r="G1490" s="72"/>
      <c r="H1490" s="72"/>
      <c r="I1490" s="72"/>
      <c r="J1490" s="72"/>
      <c r="K1490" s="72"/>
      <c r="L1490" s="72"/>
      <c r="M1490" s="72"/>
      <c r="N1490" s="72"/>
      <c r="O1490" s="72"/>
    </row>
    <row r="1491" spans="1:15">
      <c r="A1491" s="72"/>
      <c r="B1491" s="72"/>
      <c r="C1491" s="72"/>
      <c r="D1491" s="72"/>
      <c r="E1491" s="72"/>
      <c r="F1491" s="72"/>
      <c r="G1491" s="72"/>
      <c r="H1491" s="72"/>
      <c r="I1491" s="72"/>
      <c r="J1491" s="72"/>
      <c r="K1491" s="72"/>
      <c r="L1491" s="72"/>
      <c r="M1491" s="72"/>
      <c r="N1491" s="72"/>
      <c r="O1491" s="72"/>
    </row>
    <row r="1492" spans="1:15">
      <c r="A1492" s="72"/>
      <c r="B1492" s="72"/>
      <c r="C1492" s="72"/>
      <c r="D1492" s="72"/>
      <c r="E1492" s="72"/>
      <c r="F1492" s="72"/>
      <c r="G1492" s="72"/>
      <c r="H1492" s="72"/>
      <c r="I1492" s="72"/>
      <c r="J1492" s="72"/>
      <c r="K1492" s="72"/>
      <c r="L1492" s="72"/>
      <c r="M1492" s="72"/>
      <c r="N1492" s="72"/>
      <c r="O1492" s="72"/>
    </row>
    <row r="1493" spans="1:15">
      <c r="A1493" s="72"/>
      <c r="B1493" s="72"/>
      <c r="C1493" s="72"/>
      <c r="D1493" s="72"/>
      <c r="E1493" s="72"/>
      <c r="F1493" s="72"/>
      <c r="G1493" s="72"/>
      <c r="H1493" s="72"/>
      <c r="I1493" s="72"/>
      <c r="J1493" s="72"/>
      <c r="K1493" s="72"/>
      <c r="L1493" s="72"/>
      <c r="M1493" s="72"/>
      <c r="N1493" s="72"/>
      <c r="O1493" s="72"/>
    </row>
    <row r="1494" spans="1:15">
      <c r="A1494" s="72"/>
      <c r="B1494" s="72"/>
      <c r="C1494" s="72"/>
      <c r="D1494" s="72"/>
      <c r="E1494" s="72"/>
      <c r="F1494" s="72"/>
      <c r="G1494" s="72"/>
      <c r="H1494" s="72"/>
      <c r="I1494" s="72"/>
      <c r="J1494" s="72"/>
      <c r="K1494" s="72"/>
      <c r="L1494" s="72"/>
      <c r="M1494" s="72"/>
      <c r="N1494" s="72"/>
      <c r="O1494" s="72"/>
    </row>
    <row r="1495" spans="1:15">
      <c r="A1495" s="72"/>
      <c r="B1495" s="72"/>
      <c r="C1495" s="72"/>
      <c r="D1495" s="72"/>
      <c r="E1495" s="72"/>
      <c r="F1495" s="72"/>
      <c r="G1495" s="72"/>
      <c r="H1495" s="72"/>
      <c r="I1495" s="72"/>
      <c r="J1495" s="72"/>
      <c r="K1495" s="72"/>
      <c r="L1495" s="72"/>
      <c r="M1495" s="72"/>
      <c r="N1495" s="72"/>
      <c r="O1495" s="72"/>
    </row>
    <row r="1496" spans="1:15">
      <c r="A1496" s="72"/>
      <c r="B1496" s="72"/>
      <c r="C1496" s="72"/>
      <c r="D1496" s="72"/>
      <c r="E1496" s="72"/>
      <c r="F1496" s="72"/>
      <c r="G1496" s="72"/>
      <c r="H1496" s="72"/>
      <c r="I1496" s="72"/>
      <c r="J1496" s="72"/>
      <c r="K1496" s="72"/>
      <c r="L1496" s="72"/>
      <c r="M1496" s="72"/>
      <c r="N1496" s="72"/>
      <c r="O1496" s="72"/>
    </row>
    <row r="1497" spans="1:15">
      <c r="A1497" s="72"/>
      <c r="B1497" s="72"/>
      <c r="C1497" s="72"/>
      <c r="D1497" s="72"/>
      <c r="E1497" s="72"/>
      <c r="F1497" s="72"/>
      <c r="G1497" s="72"/>
      <c r="H1497" s="72"/>
      <c r="I1497" s="72"/>
      <c r="J1497" s="72"/>
      <c r="K1497" s="72"/>
      <c r="L1497" s="72"/>
      <c r="M1497" s="72"/>
      <c r="N1497" s="72"/>
      <c r="O1497" s="72"/>
    </row>
    <row r="1498" spans="1:15">
      <c r="A1498" s="72"/>
      <c r="B1498" s="72"/>
      <c r="C1498" s="72"/>
      <c r="D1498" s="72"/>
      <c r="E1498" s="72"/>
      <c r="F1498" s="72"/>
      <c r="G1498" s="72"/>
      <c r="H1498" s="72"/>
      <c r="I1498" s="72"/>
      <c r="J1498" s="72"/>
      <c r="K1498" s="72"/>
      <c r="L1498" s="72"/>
      <c r="M1498" s="72"/>
      <c r="N1498" s="72"/>
      <c r="O1498" s="72"/>
    </row>
    <row r="1499" spans="1:15">
      <c r="A1499" s="72"/>
      <c r="B1499" s="72"/>
      <c r="C1499" s="72"/>
      <c r="D1499" s="72"/>
      <c r="E1499" s="72"/>
      <c r="F1499" s="72"/>
      <c r="G1499" s="72"/>
      <c r="H1499" s="72"/>
      <c r="I1499" s="72"/>
      <c r="J1499" s="72"/>
      <c r="K1499" s="72"/>
      <c r="L1499" s="72"/>
      <c r="M1499" s="72"/>
      <c r="N1499" s="72"/>
      <c r="O1499" s="72"/>
    </row>
    <row r="1500" spans="1:15">
      <c r="A1500" s="72"/>
      <c r="B1500" s="72"/>
      <c r="C1500" s="72"/>
      <c r="D1500" s="72"/>
      <c r="E1500" s="72"/>
      <c r="F1500" s="72"/>
      <c r="G1500" s="72"/>
      <c r="H1500" s="72"/>
      <c r="I1500" s="72"/>
      <c r="J1500" s="72"/>
      <c r="K1500" s="72"/>
      <c r="L1500" s="72"/>
      <c r="M1500" s="72"/>
      <c r="N1500" s="72"/>
      <c r="O1500" s="72"/>
    </row>
    <row r="1501" spans="1:15">
      <c r="A1501" s="72"/>
      <c r="B1501" s="72"/>
      <c r="C1501" s="72"/>
      <c r="D1501" s="72"/>
      <c r="E1501" s="72"/>
      <c r="F1501" s="72"/>
      <c r="G1501" s="72"/>
      <c r="H1501" s="72"/>
      <c r="I1501" s="72"/>
      <c r="J1501" s="72"/>
      <c r="K1501" s="72"/>
      <c r="L1501" s="72"/>
      <c r="M1501" s="72"/>
      <c r="N1501" s="72"/>
      <c r="O1501" s="72"/>
    </row>
    <row r="1502" spans="1:15">
      <c r="A1502" s="72"/>
      <c r="B1502" s="72"/>
      <c r="C1502" s="72"/>
      <c r="D1502" s="72"/>
      <c r="E1502" s="72"/>
      <c r="F1502" s="72"/>
      <c r="G1502" s="72"/>
      <c r="H1502" s="72"/>
      <c r="I1502" s="72"/>
      <c r="J1502" s="72"/>
      <c r="K1502" s="72"/>
      <c r="L1502" s="72"/>
      <c r="M1502" s="72"/>
      <c r="N1502" s="72"/>
      <c r="O1502" s="72"/>
    </row>
    <row r="1503" spans="1:15">
      <c r="A1503" s="72"/>
      <c r="B1503" s="72"/>
      <c r="C1503" s="72"/>
      <c r="D1503" s="72"/>
      <c r="E1503" s="72"/>
      <c r="F1503" s="72"/>
      <c r="G1503" s="72"/>
      <c r="H1503" s="72"/>
      <c r="I1503" s="72"/>
      <c r="J1503" s="72"/>
      <c r="K1503" s="72"/>
      <c r="L1503" s="72"/>
      <c r="M1503" s="72"/>
      <c r="N1503" s="72"/>
      <c r="O1503" s="72"/>
    </row>
    <row r="1504" spans="1:15">
      <c r="A1504" s="72"/>
      <c r="B1504" s="72"/>
      <c r="C1504" s="72"/>
      <c r="D1504" s="72"/>
      <c r="E1504" s="72"/>
      <c r="F1504" s="72"/>
      <c r="G1504" s="72"/>
      <c r="H1504" s="72"/>
      <c r="I1504" s="72"/>
      <c r="J1504" s="72"/>
      <c r="K1504" s="72"/>
      <c r="L1504" s="72"/>
      <c r="M1504" s="72"/>
      <c r="N1504" s="72"/>
      <c r="O1504" s="72"/>
    </row>
    <row r="1505" spans="1:15">
      <c r="A1505" s="72"/>
      <c r="B1505" s="72"/>
      <c r="C1505" s="72"/>
      <c r="D1505" s="72"/>
      <c r="E1505" s="72"/>
      <c r="F1505" s="72"/>
      <c r="G1505" s="72"/>
      <c r="H1505" s="72"/>
      <c r="I1505" s="72"/>
      <c r="J1505" s="72"/>
      <c r="K1505" s="72"/>
      <c r="L1505" s="72"/>
      <c r="M1505" s="72"/>
      <c r="N1505" s="72"/>
      <c r="O1505" s="72"/>
    </row>
    <row r="1506" spans="1:15">
      <c r="A1506" s="72"/>
      <c r="B1506" s="72"/>
      <c r="C1506" s="72"/>
      <c r="D1506" s="72"/>
      <c r="E1506" s="72"/>
      <c r="F1506" s="72"/>
      <c r="G1506" s="72"/>
      <c r="H1506" s="72"/>
      <c r="I1506" s="72"/>
      <c r="J1506" s="72"/>
      <c r="K1506" s="72"/>
      <c r="L1506" s="72"/>
      <c r="M1506" s="72"/>
      <c r="N1506" s="72"/>
      <c r="O1506" s="72"/>
    </row>
    <row r="1507" spans="1:15">
      <c r="A1507" s="72"/>
      <c r="B1507" s="72"/>
      <c r="C1507" s="72"/>
      <c r="D1507" s="72"/>
      <c r="E1507" s="72"/>
      <c r="F1507" s="72"/>
      <c r="G1507" s="72"/>
      <c r="H1507" s="72"/>
      <c r="I1507" s="72"/>
      <c r="J1507" s="72"/>
      <c r="K1507" s="72"/>
      <c r="L1507" s="72"/>
      <c r="M1507" s="72"/>
      <c r="N1507" s="72"/>
      <c r="O1507" s="72"/>
    </row>
    <row r="1508" spans="1:15">
      <c r="A1508" s="72"/>
      <c r="B1508" s="72"/>
      <c r="C1508" s="72"/>
      <c r="D1508" s="72"/>
      <c r="E1508" s="72"/>
      <c r="F1508" s="72"/>
      <c r="G1508" s="72"/>
      <c r="H1508" s="72"/>
      <c r="I1508" s="72"/>
      <c r="J1508" s="72"/>
      <c r="K1508" s="72"/>
      <c r="L1508" s="72"/>
      <c r="M1508" s="72"/>
      <c r="N1508" s="72"/>
      <c r="O1508" s="72"/>
    </row>
    <row r="1509" spans="1:15">
      <c r="A1509" s="72"/>
      <c r="B1509" s="72"/>
      <c r="C1509" s="72"/>
      <c r="D1509" s="72"/>
      <c r="E1509" s="72"/>
      <c r="F1509" s="72"/>
      <c r="G1509" s="72"/>
      <c r="H1509" s="72"/>
      <c r="I1509" s="72"/>
      <c r="J1509" s="72"/>
      <c r="K1509" s="72"/>
      <c r="L1509" s="72"/>
      <c r="M1509" s="72"/>
      <c r="N1509" s="72"/>
      <c r="O1509" s="72"/>
    </row>
    <row r="1510" spans="1:15">
      <c r="A1510" s="72"/>
      <c r="B1510" s="72"/>
      <c r="C1510" s="72"/>
      <c r="D1510" s="72"/>
      <c r="E1510" s="72"/>
      <c r="F1510" s="72"/>
      <c r="G1510" s="72"/>
      <c r="H1510" s="72"/>
      <c r="I1510" s="72"/>
      <c r="J1510" s="72"/>
      <c r="K1510" s="72"/>
      <c r="L1510" s="72"/>
      <c r="M1510" s="72"/>
      <c r="N1510" s="72"/>
      <c r="O1510" s="72"/>
    </row>
    <row r="1511" spans="1:15">
      <c r="A1511" s="72"/>
      <c r="B1511" s="72"/>
      <c r="C1511" s="72"/>
      <c r="D1511" s="72"/>
      <c r="E1511" s="72"/>
      <c r="F1511" s="72"/>
      <c r="G1511" s="72"/>
      <c r="H1511" s="72"/>
      <c r="I1511" s="72"/>
      <c r="J1511" s="72"/>
      <c r="K1511" s="72"/>
      <c r="L1511" s="72"/>
      <c r="M1511" s="72"/>
      <c r="N1511" s="72"/>
      <c r="O1511" s="72"/>
    </row>
    <row r="1512" spans="1:15">
      <c r="A1512" s="72"/>
      <c r="B1512" s="72"/>
      <c r="C1512" s="72"/>
      <c r="D1512" s="72"/>
      <c r="E1512" s="72"/>
      <c r="F1512" s="72"/>
      <c r="G1512" s="72"/>
      <c r="H1512" s="72"/>
      <c r="I1512" s="72"/>
      <c r="J1512" s="72"/>
      <c r="K1512" s="72"/>
      <c r="L1512" s="72"/>
      <c r="M1512" s="72"/>
      <c r="N1512" s="72"/>
      <c r="O1512" s="72"/>
    </row>
    <row r="1513" spans="1:15">
      <c r="A1513" s="72"/>
      <c r="B1513" s="72"/>
      <c r="C1513" s="72"/>
      <c r="D1513" s="72"/>
      <c r="E1513" s="72"/>
      <c r="F1513" s="72"/>
      <c r="G1513" s="72"/>
      <c r="H1513" s="72"/>
      <c r="I1513" s="72"/>
      <c r="J1513" s="72"/>
      <c r="K1513" s="72"/>
      <c r="L1513" s="72"/>
      <c r="M1513" s="72"/>
      <c r="N1513" s="72"/>
      <c r="O1513" s="72"/>
    </row>
    <row r="1514" spans="1:15">
      <c r="A1514" s="72"/>
      <c r="B1514" s="72"/>
      <c r="C1514" s="72"/>
      <c r="D1514" s="72"/>
      <c r="E1514" s="72"/>
      <c r="F1514" s="72"/>
      <c r="G1514" s="72"/>
      <c r="H1514" s="72"/>
      <c r="I1514" s="72"/>
      <c r="J1514" s="72"/>
      <c r="K1514" s="72"/>
      <c r="L1514" s="72"/>
      <c r="M1514" s="72"/>
      <c r="N1514" s="72"/>
      <c r="O1514" s="72"/>
    </row>
    <row r="1515" spans="1:15">
      <c r="A1515" s="72"/>
      <c r="B1515" s="72"/>
      <c r="C1515" s="72"/>
      <c r="D1515" s="72"/>
      <c r="E1515" s="72"/>
      <c r="F1515" s="72"/>
      <c r="G1515" s="72"/>
      <c r="H1515" s="72"/>
      <c r="I1515" s="72"/>
      <c r="J1515" s="72"/>
      <c r="K1515" s="72"/>
      <c r="L1515" s="72"/>
      <c r="M1515" s="72"/>
      <c r="N1515" s="72"/>
      <c r="O1515" s="72"/>
    </row>
    <row r="1516" spans="1:15">
      <c r="A1516" s="72"/>
      <c r="B1516" s="72"/>
      <c r="C1516" s="72"/>
      <c r="D1516" s="72"/>
      <c r="E1516" s="72"/>
      <c r="F1516" s="72"/>
      <c r="G1516" s="72"/>
      <c r="H1516" s="72"/>
      <c r="I1516" s="72"/>
      <c r="J1516" s="72"/>
      <c r="K1516" s="72"/>
      <c r="L1516" s="72"/>
      <c r="M1516" s="72"/>
      <c r="N1516" s="72"/>
      <c r="O1516" s="72"/>
    </row>
    <row r="1517" spans="1:15">
      <c r="A1517" s="72"/>
      <c r="B1517" s="72"/>
      <c r="C1517" s="72"/>
      <c r="D1517" s="72"/>
      <c r="E1517" s="72"/>
      <c r="F1517" s="72"/>
      <c r="G1517" s="72"/>
      <c r="H1517" s="72"/>
      <c r="I1517" s="72"/>
      <c r="J1517" s="72"/>
      <c r="K1517" s="72"/>
      <c r="L1517" s="72"/>
      <c r="M1517" s="72"/>
      <c r="N1517" s="72"/>
      <c r="O1517" s="72"/>
    </row>
    <row r="1518" spans="1:15">
      <c r="A1518" s="72"/>
      <c r="B1518" s="72"/>
      <c r="C1518" s="72"/>
      <c r="D1518" s="72"/>
      <c r="E1518" s="72"/>
      <c r="F1518" s="72"/>
      <c r="G1518" s="72"/>
      <c r="H1518" s="72"/>
      <c r="I1518" s="72"/>
      <c r="J1518" s="72"/>
      <c r="K1518" s="72"/>
      <c r="L1518" s="72"/>
      <c r="M1518" s="72"/>
      <c r="N1518" s="72"/>
      <c r="O1518" s="72"/>
    </row>
    <row r="1519" spans="1:15">
      <c r="A1519" s="72"/>
      <c r="B1519" s="72"/>
      <c r="C1519" s="72"/>
      <c r="D1519" s="72"/>
      <c r="E1519" s="72"/>
      <c r="F1519" s="72"/>
      <c r="G1519" s="72"/>
      <c r="H1519" s="72"/>
      <c r="I1519" s="72"/>
      <c r="J1519" s="72"/>
      <c r="K1519" s="72"/>
      <c r="L1519" s="72"/>
      <c r="M1519" s="72"/>
      <c r="N1519" s="72"/>
      <c r="O1519" s="72"/>
    </row>
    <row r="1520" spans="1:15">
      <c r="A1520" s="72"/>
      <c r="B1520" s="72"/>
      <c r="C1520" s="72"/>
      <c r="D1520" s="72"/>
      <c r="E1520" s="72"/>
      <c r="F1520" s="72"/>
      <c r="G1520" s="72"/>
      <c r="H1520" s="72"/>
      <c r="I1520" s="72"/>
      <c r="J1520" s="72"/>
      <c r="K1520" s="72"/>
      <c r="L1520" s="72"/>
      <c r="M1520" s="72"/>
      <c r="N1520" s="72"/>
      <c r="O1520" s="72"/>
    </row>
    <row r="1521" spans="1:15">
      <c r="A1521" s="72"/>
      <c r="B1521" s="72"/>
      <c r="C1521" s="72"/>
      <c r="D1521" s="72"/>
      <c r="E1521" s="72"/>
      <c r="F1521" s="72"/>
      <c r="G1521" s="72"/>
      <c r="H1521" s="72"/>
      <c r="I1521" s="72"/>
      <c r="J1521" s="72"/>
      <c r="K1521" s="72"/>
      <c r="L1521" s="72"/>
      <c r="M1521" s="72"/>
      <c r="N1521" s="72"/>
      <c r="O1521" s="72"/>
    </row>
    <row r="1522" spans="1:15">
      <c r="A1522" s="72"/>
      <c r="B1522" s="72"/>
      <c r="C1522" s="72"/>
      <c r="D1522" s="72"/>
      <c r="E1522" s="72"/>
      <c r="F1522" s="72"/>
      <c r="G1522" s="72"/>
      <c r="H1522" s="72"/>
      <c r="I1522" s="72"/>
      <c r="J1522" s="72"/>
      <c r="K1522" s="72"/>
      <c r="L1522" s="72"/>
      <c r="M1522" s="72"/>
      <c r="N1522" s="72"/>
      <c r="O1522" s="72"/>
    </row>
    <row r="1523" spans="1:15">
      <c r="A1523" s="72"/>
      <c r="B1523" s="72"/>
      <c r="C1523" s="72"/>
      <c r="D1523" s="72"/>
      <c r="E1523" s="72"/>
      <c r="F1523" s="72"/>
      <c r="G1523" s="72"/>
      <c r="H1523" s="72"/>
      <c r="I1523" s="72"/>
      <c r="J1523" s="72"/>
      <c r="K1523" s="72"/>
      <c r="L1523" s="72"/>
      <c r="M1523" s="72"/>
      <c r="N1523" s="72"/>
      <c r="O1523" s="72"/>
    </row>
    <row r="1524" spans="1:15">
      <c r="A1524" s="72"/>
      <c r="B1524" s="72"/>
      <c r="C1524" s="72"/>
      <c r="D1524" s="72"/>
      <c r="E1524" s="72"/>
      <c r="F1524" s="72"/>
      <c r="G1524" s="72"/>
      <c r="H1524" s="72"/>
      <c r="I1524" s="72"/>
      <c r="J1524" s="72"/>
      <c r="K1524" s="72"/>
      <c r="L1524" s="72"/>
      <c r="M1524" s="72"/>
      <c r="N1524" s="72"/>
      <c r="O1524" s="72"/>
    </row>
    <row r="1525" spans="1:15">
      <c r="A1525" s="72"/>
      <c r="B1525" s="72"/>
      <c r="C1525" s="72"/>
      <c r="D1525" s="72"/>
      <c r="E1525" s="72"/>
      <c r="F1525" s="72"/>
      <c r="G1525" s="72"/>
      <c r="H1525" s="72"/>
      <c r="I1525" s="72"/>
      <c r="J1525" s="72"/>
      <c r="K1525" s="72"/>
      <c r="L1525" s="72"/>
      <c r="M1525" s="72"/>
      <c r="N1525" s="72"/>
      <c r="O1525" s="72"/>
    </row>
    <row r="1526" spans="1:15">
      <c r="A1526" s="72"/>
      <c r="B1526" s="72"/>
      <c r="C1526" s="72"/>
      <c r="D1526" s="72"/>
      <c r="E1526" s="72"/>
      <c r="F1526" s="72"/>
      <c r="G1526" s="72"/>
      <c r="H1526" s="72"/>
      <c r="I1526" s="72"/>
      <c r="J1526" s="72"/>
      <c r="K1526" s="72"/>
      <c r="L1526" s="72"/>
      <c r="M1526" s="72"/>
      <c r="N1526" s="72"/>
      <c r="O1526" s="72"/>
    </row>
    <row r="1527" spans="1:15">
      <c r="A1527" s="72"/>
      <c r="B1527" s="72"/>
      <c r="C1527" s="72"/>
      <c r="D1527" s="72"/>
      <c r="E1527" s="72"/>
      <c r="F1527" s="72"/>
      <c r="G1527" s="72"/>
      <c r="H1527" s="72"/>
      <c r="I1527" s="72"/>
      <c r="J1527" s="72"/>
      <c r="K1527" s="72"/>
      <c r="L1527" s="72"/>
      <c r="M1527" s="72"/>
      <c r="N1527" s="72"/>
      <c r="O1527" s="72"/>
    </row>
    <row r="1528" spans="1:15">
      <c r="A1528" s="72"/>
      <c r="B1528" s="72"/>
      <c r="C1528" s="72"/>
      <c r="D1528" s="72"/>
      <c r="E1528" s="72"/>
      <c r="F1528" s="72"/>
      <c r="G1528" s="72"/>
      <c r="H1528" s="72"/>
      <c r="I1528" s="72"/>
      <c r="J1528" s="72"/>
      <c r="K1528" s="72"/>
      <c r="L1528" s="72"/>
      <c r="M1528" s="72"/>
      <c r="N1528" s="72"/>
      <c r="O1528" s="72"/>
    </row>
    <row r="1529" spans="1:15">
      <c r="A1529" s="72"/>
      <c r="B1529" s="72"/>
      <c r="C1529" s="72"/>
      <c r="D1529" s="72"/>
      <c r="E1529" s="72"/>
      <c r="F1529" s="72"/>
      <c r="G1529" s="72"/>
      <c r="H1529" s="72"/>
      <c r="I1529" s="72"/>
      <c r="J1529" s="72"/>
      <c r="K1529" s="72"/>
      <c r="L1529" s="72"/>
      <c r="M1529" s="72"/>
      <c r="N1529" s="72"/>
      <c r="O1529" s="72"/>
    </row>
    <row r="1530" spans="1:15">
      <c r="A1530" s="72"/>
      <c r="B1530" s="72"/>
      <c r="C1530" s="72"/>
      <c r="D1530" s="72"/>
      <c r="E1530" s="72"/>
      <c r="F1530" s="72"/>
      <c r="G1530" s="72"/>
      <c r="H1530" s="72"/>
      <c r="I1530" s="72"/>
      <c r="J1530" s="72"/>
      <c r="K1530" s="72"/>
      <c r="L1530" s="72"/>
      <c r="M1530" s="72"/>
      <c r="N1530" s="72"/>
      <c r="O1530" s="72"/>
    </row>
    <row r="1531" spans="1:15">
      <c r="A1531" s="72"/>
      <c r="B1531" s="72"/>
      <c r="C1531" s="72"/>
      <c r="D1531" s="72"/>
      <c r="E1531" s="72"/>
      <c r="F1531" s="72"/>
      <c r="G1531" s="72"/>
      <c r="H1531" s="72"/>
      <c r="I1531" s="72"/>
      <c r="J1531" s="72"/>
      <c r="K1531" s="72"/>
      <c r="L1531" s="72"/>
      <c r="M1531" s="72"/>
      <c r="N1531" s="72"/>
      <c r="O1531" s="72"/>
    </row>
    <row r="1532" spans="1:15">
      <c r="A1532" s="72"/>
      <c r="B1532" s="72"/>
      <c r="C1532" s="72"/>
      <c r="D1532" s="72"/>
      <c r="E1532" s="72"/>
      <c r="F1532" s="72"/>
      <c r="G1532" s="72"/>
      <c r="H1532" s="72"/>
      <c r="I1532" s="72"/>
      <c r="J1532" s="72"/>
      <c r="K1532" s="72"/>
      <c r="L1532" s="72"/>
      <c r="M1532" s="72"/>
      <c r="N1532" s="72"/>
      <c r="O1532" s="72"/>
    </row>
    <row r="1533" spans="1:15">
      <c r="A1533" s="72"/>
      <c r="B1533" s="72"/>
      <c r="C1533" s="72"/>
      <c r="D1533" s="72"/>
      <c r="E1533" s="72"/>
      <c r="F1533" s="72"/>
      <c r="G1533" s="72"/>
      <c r="H1533" s="72"/>
      <c r="I1533" s="72"/>
      <c r="J1533" s="72"/>
      <c r="K1533" s="72"/>
      <c r="L1533" s="72"/>
      <c r="M1533" s="72"/>
      <c r="N1533" s="72"/>
      <c r="O1533" s="72"/>
    </row>
    <row r="1534" spans="1:15">
      <c r="A1534" s="72"/>
      <c r="B1534" s="72"/>
      <c r="C1534" s="72"/>
      <c r="D1534" s="72"/>
      <c r="E1534" s="72"/>
      <c r="F1534" s="72"/>
      <c r="G1534" s="72"/>
      <c r="H1534" s="72"/>
      <c r="I1534" s="72"/>
      <c r="J1534" s="72"/>
      <c r="K1534" s="72"/>
      <c r="L1534" s="72"/>
      <c r="M1534" s="72"/>
      <c r="N1534" s="72"/>
      <c r="O1534" s="72"/>
    </row>
    <row r="1535" spans="1:15">
      <c r="A1535" s="72"/>
      <c r="B1535" s="72"/>
      <c r="C1535" s="72"/>
      <c r="D1535" s="72"/>
      <c r="E1535" s="72"/>
      <c r="F1535" s="72"/>
      <c r="G1535" s="72"/>
      <c r="H1535" s="72"/>
      <c r="I1535" s="72"/>
      <c r="J1535" s="72"/>
      <c r="K1535" s="72"/>
      <c r="L1535" s="72"/>
      <c r="M1535" s="72"/>
      <c r="N1535" s="72"/>
      <c r="O1535" s="72"/>
    </row>
    <row r="1536" spans="1:15">
      <c r="A1536" s="72"/>
      <c r="B1536" s="72"/>
      <c r="C1536" s="72"/>
      <c r="D1536" s="72"/>
      <c r="E1536" s="72"/>
      <c r="F1536" s="72"/>
      <c r="G1536" s="72"/>
      <c r="H1536" s="72"/>
      <c r="I1536" s="72"/>
      <c r="J1536" s="72"/>
      <c r="K1536" s="72"/>
      <c r="L1536" s="72"/>
      <c r="M1536" s="72"/>
      <c r="N1536" s="72"/>
      <c r="O1536" s="72"/>
    </row>
    <row r="1537" spans="1:15">
      <c r="A1537" s="72"/>
      <c r="B1537" s="72"/>
      <c r="C1537" s="72"/>
      <c r="D1537" s="72"/>
      <c r="E1537" s="72"/>
      <c r="F1537" s="72"/>
      <c r="G1537" s="72"/>
      <c r="H1537" s="72"/>
      <c r="I1537" s="72"/>
      <c r="J1537" s="72"/>
      <c r="K1537" s="72"/>
      <c r="L1537" s="72"/>
      <c r="M1537" s="72"/>
      <c r="N1537" s="72"/>
      <c r="O1537" s="72"/>
    </row>
    <row r="1538" spans="1:15">
      <c r="A1538" s="72"/>
      <c r="B1538" s="72"/>
      <c r="C1538" s="72"/>
      <c r="D1538" s="72"/>
      <c r="E1538" s="72"/>
      <c r="F1538" s="72"/>
      <c r="G1538" s="72"/>
      <c r="H1538" s="72"/>
      <c r="I1538" s="72"/>
      <c r="J1538" s="72"/>
      <c r="K1538" s="72"/>
      <c r="L1538" s="72"/>
      <c r="M1538" s="72"/>
      <c r="N1538" s="72"/>
      <c r="O1538" s="72"/>
    </row>
    <row r="1539" spans="1:15">
      <c r="A1539" s="72"/>
      <c r="B1539" s="72"/>
      <c r="C1539" s="72"/>
      <c r="D1539" s="72"/>
      <c r="E1539" s="72"/>
      <c r="F1539" s="72"/>
      <c r="G1539" s="72"/>
      <c r="H1539" s="72"/>
      <c r="I1539" s="72"/>
      <c r="J1539" s="72"/>
      <c r="K1539" s="72"/>
      <c r="L1539" s="72"/>
      <c r="M1539" s="72"/>
      <c r="N1539" s="72"/>
      <c r="O1539" s="72"/>
    </row>
    <row r="1540" spans="1:15">
      <c r="A1540" s="72"/>
      <c r="B1540" s="72"/>
      <c r="C1540" s="72"/>
      <c r="D1540" s="72"/>
      <c r="E1540" s="72"/>
      <c r="F1540" s="72"/>
      <c r="G1540" s="72"/>
      <c r="H1540" s="72"/>
      <c r="I1540" s="72"/>
      <c r="J1540" s="72"/>
      <c r="K1540" s="72"/>
      <c r="L1540" s="72"/>
      <c r="M1540" s="72"/>
      <c r="N1540" s="72"/>
      <c r="O1540" s="72"/>
    </row>
    <row r="1541" spans="1:15">
      <c r="A1541" s="72"/>
      <c r="B1541" s="72"/>
      <c r="C1541" s="72"/>
      <c r="D1541" s="72"/>
      <c r="E1541" s="72"/>
      <c r="F1541" s="72"/>
      <c r="G1541" s="72"/>
      <c r="H1541" s="72"/>
      <c r="I1541" s="72"/>
      <c r="J1541" s="72"/>
      <c r="K1541" s="72"/>
      <c r="L1541" s="72"/>
      <c r="M1541" s="72"/>
      <c r="N1541" s="72"/>
      <c r="O1541" s="72"/>
    </row>
    <row r="1542" spans="1:15">
      <c r="A1542" s="72"/>
      <c r="B1542" s="72"/>
      <c r="C1542" s="72"/>
      <c r="D1542" s="72"/>
      <c r="E1542" s="72"/>
      <c r="F1542" s="72"/>
      <c r="G1542" s="72"/>
      <c r="H1542" s="72"/>
      <c r="I1542" s="72"/>
      <c r="J1542" s="72"/>
      <c r="K1542" s="72"/>
      <c r="L1542" s="72"/>
      <c r="M1542" s="72"/>
      <c r="N1542" s="72"/>
      <c r="O1542" s="72"/>
    </row>
    <row r="1543" spans="1:15">
      <c r="A1543" s="72"/>
      <c r="B1543" s="72"/>
      <c r="C1543" s="72"/>
      <c r="D1543" s="72"/>
      <c r="E1543" s="72"/>
      <c r="F1543" s="72"/>
      <c r="G1543" s="72"/>
      <c r="H1543" s="72"/>
      <c r="I1543" s="72"/>
      <c r="J1543" s="72"/>
      <c r="K1543" s="72"/>
      <c r="L1543" s="72"/>
      <c r="M1543" s="72"/>
      <c r="N1543" s="72"/>
      <c r="O1543" s="72"/>
    </row>
    <row r="1544" spans="1:15">
      <c r="A1544" s="72"/>
      <c r="B1544" s="72"/>
      <c r="C1544" s="72"/>
      <c r="D1544" s="72"/>
      <c r="E1544" s="72"/>
      <c r="F1544" s="72"/>
      <c r="G1544" s="72"/>
      <c r="H1544" s="72"/>
      <c r="I1544" s="72"/>
      <c r="J1544" s="72"/>
      <c r="K1544" s="72"/>
      <c r="L1544" s="72"/>
      <c r="M1544" s="72"/>
      <c r="N1544" s="72"/>
      <c r="O1544" s="72"/>
    </row>
    <row r="1545" spans="1:15">
      <c r="A1545" s="72"/>
      <c r="B1545" s="72"/>
      <c r="C1545" s="72"/>
      <c r="D1545" s="72"/>
      <c r="E1545" s="72"/>
      <c r="F1545" s="72"/>
      <c r="G1545" s="72"/>
      <c r="H1545" s="72"/>
      <c r="I1545" s="72"/>
      <c r="J1545" s="72"/>
      <c r="K1545" s="72"/>
      <c r="L1545" s="72"/>
      <c r="M1545" s="72"/>
      <c r="N1545" s="72"/>
      <c r="O1545" s="72"/>
    </row>
    <row r="1546" spans="1:15">
      <c r="A1546" s="72"/>
      <c r="B1546" s="72"/>
      <c r="C1546" s="72"/>
      <c r="D1546" s="72"/>
      <c r="E1546" s="72"/>
      <c r="F1546" s="72"/>
      <c r="G1546" s="72"/>
      <c r="H1546" s="72"/>
      <c r="I1546" s="72"/>
      <c r="J1546" s="72"/>
      <c r="K1546" s="72"/>
      <c r="L1546" s="72"/>
      <c r="M1546" s="72"/>
      <c r="N1546" s="72"/>
      <c r="O1546" s="72"/>
    </row>
    <row r="1547" spans="1:15">
      <c r="A1547" s="72"/>
      <c r="B1547" s="72"/>
      <c r="C1547" s="72"/>
      <c r="D1547" s="72"/>
      <c r="E1547" s="72"/>
      <c r="F1547" s="72"/>
      <c r="G1547" s="72"/>
      <c r="H1547" s="72"/>
      <c r="I1547" s="72"/>
      <c r="J1547" s="72"/>
      <c r="K1547" s="72"/>
      <c r="L1547" s="72"/>
      <c r="M1547" s="72"/>
      <c r="N1547" s="72"/>
      <c r="O1547" s="72"/>
    </row>
    <row r="1548" spans="1:15">
      <c r="A1548" s="72"/>
      <c r="B1548" s="72"/>
      <c r="C1548" s="72"/>
      <c r="D1548" s="72"/>
      <c r="E1548" s="72"/>
      <c r="F1548" s="72"/>
      <c r="G1548" s="72"/>
      <c r="H1548" s="72"/>
      <c r="I1548" s="72"/>
      <c r="J1548" s="72"/>
      <c r="K1548" s="72"/>
      <c r="L1548" s="72"/>
      <c r="M1548" s="72"/>
      <c r="N1548" s="72"/>
      <c r="O1548" s="72"/>
    </row>
    <row r="1549" spans="1:15">
      <c r="A1549" s="72"/>
      <c r="B1549" s="72"/>
      <c r="C1549" s="72"/>
      <c r="D1549" s="72"/>
      <c r="E1549" s="72"/>
      <c r="F1549" s="72"/>
      <c r="G1549" s="72"/>
      <c r="H1549" s="72"/>
      <c r="I1549" s="72"/>
      <c r="J1549" s="72"/>
      <c r="K1549" s="72"/>
      <c r="L1549" s="72"/>
      <c r="M1549" s="72"/>
      <c r="N1549" s="72"/>
      <c r="O1549" s="72"/>
    </row>
    <row r="1550" spans="1:15">
      <c r="A1550" s="72"/>
      <c r="B1550" s="72"/>
      <c r="C1550" s="72"/>
      <c r="D1550" s="72"/>
      <c r="E1550" s="72"/>
      <c r="F1550" s="72"/>
      <c r="G1550" s="72"/>
      <c r="H1550" s="72"/>
      <c r="I1550" s="72"/>
      <c r="J1550" s="72"/>
      <c r="K1550" s="72"/>
      <c r="L1550" s="72"/>
      <c r="M1550" s="72"/>
      <c r="N1550" s="72"/>
      <c r="O1550" s="72"/>
    </row>
    <row r="1551" spans="1:15">
      <c r="A1551" s="72"/>
      <c r="B1551" s="72"/>
      <c r="C1551" s="72"/>
      <c r="D1551" s="72"/>
      <c r="E1551" s="72"/>
      <c r="F1551" s="72"/>
      <c r="G1551" s="72"/>
      <c r="H1551" s="72"/>
      <c r="I1551" s="72"/>
      <c r="J1551" s="72"/>
      <c r="K1551" s="72"/>
      <c r="L1551" s="72"/>
      <c r="M1551" s="72"/>
      <c r="N1551" s="72"/>
      <c r="O1551" s="72"/>
    </row>
    <row r="1552" spans="1:15">
      <c r="A1552" s="72"/>
      <c r="B1552" s="72"/>
      <c r="C1552" s="72"/>
      <c r="D1552" s="72"/>
      <c r="E1552" s="72"/>
      <c r="F1552" s="72"/>
      <c r="G1552" s="72"/>
      <c r="H1552" s="72"/>
      <c r="I1552" s="72"/>
      <c r="J1552" s="72"/>
      <c r="K1552" s="72"/>
      <c r="L1552" s="72"/>
      <c r="M1552" s="72"/>
      <c r="N1552" s="72"/>
      <c r="O1552" s="72"/>
    </row>
    <row r="1553" spans="1:15">
      <c r="A1553" s="72"/>
      <c r="B1553" s="72"/>
      <c r="C1553" s="72"/>
      <c r="D1553" s="72"/>
      <c r="E1553" s="72"/>
      <c r="F1553" s="72"/>
      <c r="G1553" s="72"/>
      <c r="H1553" s="72"/>
      <c r="I1553" s="72"/>
      <c r="J1553" s="72"/>
      <c r="K1553" s="72"/>
      <c r="L1553" s="72"/>
      <c r="M1553" s="72"/>
      <c r="N1553" s="72"/>
      <c r="O1553" s="72"/>
    </row>
    <row r="1554" spans="1:15">
      <c r="A1554" s="72"/>
      <c r="B1554" s="72"/>
      <c r="C1554" s="72"/>
      <c r="D1554" s="72"/>
      <c r="E1554" s="72"/>
      <c r="F1554" s="72"/>
      <c r="G1554" s="72"/>
      <c r="H1554" s="72"/>
      <c r="I1554" s="72"/>
      <c r="J1554" s="72"/>
      <c r="K1554" s="72"/>
      <c r="L1554" s="72"/>
      <c r="M1554" s="72"/>
      <c r="N1554" s="72"/>
      <c r="O1554" s="72"/>
    </row>
    <row r="1555" spans="1:15">
      <c r="A1555" s="72"/>
      <c r="B1555" s="72"/>
      <c r="C1555" s="72"/>
      <c r="D1555" s="72"/>
      <c r="E1555" s="72"/>
      <c r="F1555" s="72"/>
      <c r="G1555" s="72"/>
      <c r="H1555" s="72"/>
      <c r="I1555" s="72"/>
      <c r="J1555" s="72"/>
      <c r="K1555" s="72"/>
      <c r="L1555" s="72"/>
      <c r="M1555" s="72"/>
      <c r="N1555" s="72"/>
      <c r="O1555" s="72"/>
    </row>
    <row r="1556" spans="1:15">
      <c r="A1556" s="72"/>
      <c r="B1556" s="72"/>
      <c r="C1556" s="72"/>
      <c r="D1556" s="72"/>
      <c r="E1556" s="72"/>
      <c r="F1556" s="72"/>
      <c r="G1556" s="72"/>
      <c r="H1556" s="72"/>
      <c r="I1556" s="72"/>
      <c r="J1556" s="72"/>
      <c r="K1556" s="72"/>
      <c r="L1556" s="72"/>
      <c r="M1556" s="72"/>
      <c r="N1556" s="72"/>
      <c r="O1556" s="72"/>
    </row>
    <row r="1557" spans="1:15">
      <c r="A1557" s="72"/>
      <c r="B1557" s="72"/>
      <c r="C1557" s="72"/>
      <c r="D1557" s="72"/>
      <c r="E1557" s="72"/>
      <c r="F1557" s="72"/>
      <c r="G1557" s="72"/>
      <c r="H1557" s="72"/>
      <c r="I1557" s="72"/>
      <c r="J1557" s="72"/>
      <c r="K1557" s="72"/>
      <c r="L1557" s="72"/>
      <c r="M1557" s="72"/>
      <c r="N1557" s="72"/>
      <c r="O1557" s="72"/>
    </row>
    <row r="1558" spans="1:15">
      <c r="A1558" s="72"/>
      <c r="B1558" s="72"/>
      <c r="C1558" s="72"/>
      <c r="D1558" s="72"/>
      <c r="E1558" s="72"/>
      <c r="F1558" s="72"/>
      <c r="G1558" s="72"/>
      <c r="H1558" s="72"/>
      <c r="I1558" s="72"/>
      <c r="J1558" s="72"/>
      <c r="K1558" s="72"/>
      <c r="L1558" s="72"/>
      <c r="M1558" s="72"/>
      <c r="N1558" s="72"/>
      <c r="O1558" s="72"/>
    </row>
    <row r="1559" spans="1:15">
      <c r="A1559" s="72"/>
      <c r="B1559" s="72"/>
      <c r="C1559" s="72"/>
      <c r="D1559" s="72"/>
      <c r="E1559" s="72"/>
      <c r="F1559" s="72"/>
      <c r="G1559" s="72"/>
      <c r="H1559" s="72"/>
      <c r="I1559" s="72"/>
      <c r="J1559" s="72"/>
      <c r="K1559" s="72"/>
      <c r="L1559" s="72"/>
      <c r="M1559" s="72"/>
      <c r="N1559" s="72"/>
      <c r="O1559" s="72"/>
    </row>
    <row r="1560" spans="1:15">
      <c r="A1560" s="72"/>
      <c r="B1560" s="72"/>
      <c r="C1560" s="72"/>
      <c r="D1560" s="72"/>
      <c r="E1560" s="72"/>
      <c r="F1560" s="72"/>
      <c r="G1560" s="72"/>
      <c r="H1560" s="72"/>
      <c r="I1560" s="72"/>
      <c r="J1560" s="72"/>
      <c r="K1560" s="72"/>
      <c r="L1560" s="72"/>
      <c r="M1560" s="72"/>
      <c r="N1560" s="72"/>
      <c r="O1560" s="72"/>
    </row>
    <row r="1561" spans="1:15">
      <c r="A1561" s="72"/>
      <c r="B1561" s="72"/>
      <c r="C1561" s="72"/>
      <c r="D1561" s="72"/>
      <c r="E1561" s="72"/>
      <c r="F1561" s="72"/>
      <c r="G1561" s="72"/>
      <c r="H1561" s="72"/>
      <c r="I1561" s="72"/>
      <c r="J1561" s="72"/>
      <c r="K1561" s="72"/>
      <c r="L1561" s="72"/>
      <c r="M1561" s="72"/>
      <c r="N1561" s="72"/>
      <c r="O1561" s="72"/>
    </row>
    <row r="1562" spans="1:15">
      <c r="A1562" s="72"/>
      <c r="B1562" s="72"/>
      <c r="C1562" s="72"/>
      <c r="D1562" s="72"/>
      <c r="E1562" s="72"/>
      <c r="F1562" s="72"/>
      <c r="G1562" s="72"/>
      <c r="H1562" s="72"/>
      <c r="I1562" s="72"/>
      <c r="J1562" s="72"/>
      <c r="K1562" s="72"/>
      <c r="L1562" s="72"/>
      <c r="M1562" s="72"/>
      <c r="N1562" s="72"/>
      <c r="O1562" s="72"/>
    </row>
    <row r="1563" spans="1:15">
      <c r="A1563" s="72"/>
      <c r="B1563" s="72"/>
      <c r="C1563" s="72"/>
      <c r="D1563" s="72"/>
      <c r="E1563" s="72"/>
      <c r="F1563" s="72"/>
      <c r="G1563" s="72"/>
      <c r="H1563" s="72"/>
      <c r="I1563" s="72"/>
      <c r="J1563" s="72"/>
      <c r="K1563" s="72"/>
      <c r="L1563" s="72"/>
      <c r="M1563" s="72"/>
      <c r="N1563" s="72"/>
      <c r="O1563" s="72"/>
    </row>
    <row r="1564" spans="1:15">
      <c r="A1564" s="72"/>
      <c r="B1564" s="72"/>
      <c r="C1564" s="72"/>
      <c r="D1564" s="72"/>
      <c r="E1564" s="72"/>
      <c r="F1564" s="72"/>
      <c r="G1564" s="72"/>
      <c r="H1564" s="72"/>
      <c r="I1564" s="72"/>
      <c r="J1564" s="72"/>
      <c r="K1564" s="72"/>
      <c r="L1564" s="72"/>
      <c r="M1564" s="72"/>
      <c r="N1564" s="72"/>
      <c r="O1564" s="72"/>
    </row>
    <row r="1565" spans="1:15">
      <c r="A1565" s="72"/>
      <c r="B1565" s="72"/>
      <c r="C1565" s="72"/>
      <c r="D1565" s="72"/>
      <c r="E1565" s="72"/>
      <c r="F1565" s="72"/>
      <c r="G1565" s="72"/>
      <c r="H1565" s="72"/>
      <c r="I1565" s="72"/>
      <c r="J1565" s="72"/>
      <c r="K1565" s="72"/>
      <c r="L1565" s="72"/>
      <c r="M1565" s="72"/>
      <c r="N1565" s="72"/>
      <c r="O1565" s="72"/>
    </row>
    <row r="1566" spans="1:15">
      <c r="A1566" s="72"/>
      <c r="B1566" s="72"/>
      <c r="C1566" s="72"/>
      <c r="D1566" s="72"/>
      <c r="E1566" s="72"/>
      <c r="F1566" s="72"/>
      <c r="G1566" s="72"/>
      <c r="H1566" s="72"/>
      <c r="I1566" s="72"/>
      <c r="J1566" s="72"/>
      <c r="K1566" s="72"/>
      <c r="L1566" s="72"/>
      <c r="M1566" s="72"/>
      <c r="N1566" s="72"/>
      <c r="O1566" s="72"/>
    </row>
    <row r="1567" spans="1:15">
      <c r="A1567" s="72"/>
      <c r="B1567" s="72"/>
      <c r="C1567" s="72"/>
      <c r="D1567" s="72"/>
      <c r="E1567" s="72"/>
      <c r="F1567" s="72"/>
      <c r="G1567" s="72"/>
      <c r="H1567" s="72"/>
      <c r="I1567" s="72"/>
      <c r="J1567" s="72"/>
      <c r="K1567" s="72"/>
      <c r="L1567" s="72"/>
      <c r="M1567" s="72"/>
      <c r="N1567" s="72"/>
      <c r="O1567" s="72"/>
    </row>
    <row r="1568" spans="1:15">
      <c r="A1568" s="72"/>
      <c r="B1568" s="72"/>
      <c r="C1568" s="72"/>
      <c r="D1568" s="72"/>
      <c r="E1568" s="72"/>
      <c r="F1568" s="72"/>
      <c r="G1568" s="72"/>
      <c r="H1568" s="72"/>
      <c r="I1568" s="72"/>
      <c r="J1568" s="72"/>
      <c r="K1568" s="72"/>
      <c r="L1568" s="72"/>
      <c r="M1568" s="72"/>
      <c r="N1568" s="72"/>
      <c r="O1568" s="72"/>
    </row>
    <row r="1569" spans="1:15">
      <c r="A1569" s="72"/>
      <c r="B1569" s="72"/>
      <c r="C1569" s="72"/>
      <c r="D1569" s="72"/>
      <c r="E1569" s="72"/>
      <c r="F1569" s="72"/>
      <c r="G1569" s="72"/>
      <c r="H1569" s="72"/>
      <c r="I1569" s="72"/>
      <c r="J1569" s="72"/>
      <c r="K1569" s="72"/>
      <c r="L1569" s="72"/>
      <c r="M1569" s="72"/>
      <c r="N1569" s="72"/>
      <c r="O1569" s="72"/>
    </row>
    <row r="1570" spans="1:15">
      <c r="A1570" s="72"/>
      <c r="B1570" s="72"/>
      <c r="C1570" s="72"/>
      <c r="D1570" s="72"/>
      <c r="E1570" s="72"/>
      <c r="F1570" s="72"/>
      <c r="G1570" s="72"/>
      <c r="H1570" s="72"/>
      <c r="I1570" s="72"/>
      <c r="J1570" s="72"/>
      <c r="K1570" s="72"/>
      <c r="L1570" s="72"/>
      <c r="M1570" s="72"/>
      <c r="N1570" s="72"/>
      <c r="O1570" s="72"/>
    </row>
    <row r="1571" spans="1:15">
      <c r="A1571" s="72"/>
      <c r="B1571" s="72"/>
      <c r="C1571" s="72"/>
      <c r="D1571" s="72"/>
      <c r="E1571" s="72"/>
      <c r="F1571" s="72"/>
      <c r="G1571" s="72"/>
      <c r="H1571" s="72"/>
      <c r="I1571" s="72"/>
      <c r="J1571" s="72"/>
      <c r="K1571" s="72"/>
      <c r="L1571" s="72"/>
      <c r="M1571" s="72"/>
      <c r="N1571" s="72"/>
      <c r="O1571" s="72"/>
    </row>
    <row r="1572" spans="1:15">
      <c r="A1572" s="72"/>
      <c r="B1572" s="72"/>
      <c r="C1572" s="72"/>
      <c r="D1572" s="72"/>
      <c r="E1572" s="72"/>
      <c r="F1572" s="72"/>
      <c r="G1572" s="72"/>
      <c r="H1572" s="72"/>
      <c r="I1572" s="72"/>
      <c r="J1572" s="72"/>
      <c r="K1572" s="72"/>
      <c r="L1572" s="72"/>
      <c r="M1572" s="72"/>
      <c r="N1572" s="72"/>
      <c r="O1572" s="72"/>
    </row>
    <row r="1573" spans="1:15">
      <c r="A1573" s="72"/>
      <c r="B1573" s="72"/>
      <c r="C1573" s="72"/>
      <c r="D1573" s="72"/>
      <c r="E1573" s="72"/>
      <c r="F1573" s="72"/>
      <c r="G1573" s="72"/>
      <c r="H1573" s="72"/>
      <c r="I1573" s="72"/>
      <c r="J1573" s="72"/>
      <c r="K1573" s="72"/>
      <c r="L1573" s="72"/>
      <c r="M1573" s="72"/>
      <c r="N1573" s="72"/>
      <c r="O1573" s="72"/>
    </row>
    <row r="1574" spans="1:15">
      <c r="A1574" s="72"/>
      <c r="B1574" s="72"/>
      <c r="C1574" s="72"/>
      <c r="D1574" s="72"/>
      <c r="E1574" s="72"/>
      <c r="F1574" s="72"/>
      <c r="G1574" s="72"/>
      <c r="H1574" s="72"/>
      <c r="I1574" s="72"/>
      <c r="J1574" s="72"/>
      <c r="K1574" s="72"/>
      <c r="L1574" s="72"/>
      <c r="M1574" s="72"/>
      <c r="N1574" s="72"/>
      <c r="O1574" s="72"/>
    </row>
    <row r="1575" spans="1:15">
      <c r="A1575" s="72"/>
      <c r="B1575" s="72"/>
      <c r="C1575" s="72"/>
      <c r="D1575" s="72"/>
      <c r="E1575" s="72"/>
      <c r="F1575" s="72"/>
      <c r="G1575" s="72"/>
      <c r="H1575" s="72"/>
      <c r="I1575" s="72"/>
      <c r="J1575" s="72"/>
      <c r="K1575" s="72"/>
      <c r="L1575" s="72"/>
      <c r="M1575" s="72"/>
      <c r="N1575" s="72"/>
      <c r="O1575" s="72"/>
    </row>
    <row r="1576" spans="1:15">
      <c r="A1576" s="72"/>
      <c r="B1576" s="72"/>
      <c r="C1576" s="72"/>
      <c r="D1576" s="72"/>
      <c r="E1576" s="72"/>
      <c r="F1576" s="72"/>
      <c r="G1576" s="72"/>
      <c r="H1576" s="72"/>
      <c r="I1576" s="72"/>
      <c r="J1576" s="72"/>
      <c r="K1576" s="72"/>
      <c r="L1576" s="72"/>
      <c r="M1576" s="72"/>
      <c r="N1576" s="72"/>
      <c r="O1576" s="72"/>
    </row>
    <row r="1577" spans="1:15">
      <c r="A1577" s="72"/>
      <c r="B1577" s="72"/>
      <c r="C1577" s="72"/>
      <c r="D1577" s="72"/>
      <c r="E1577" s="72"/>
      <c r="F1577" s="72"/>
      <c r="G1577" s="72"/>
      <c r="H1577" s="72"/>
      <c r="I1577" s="72"/>
      <c r="J1577" s="72"/>
      <c r="K1577" s="72"/>
      <c r="L1577" s="72"/>
      <c r="M1577" s="72"/>
      <c r="N1577" s="72"/>
      <c r="O1577" s="72"/>
    </row>
    <row r="1578" spans="1:15">
      <c r="A1578" s="72"/>
      <c r="B1578" s="72"/>
      <c r="C1578" s="72"/>
      <c r="D1578" s="72"/>
      <c r="E1578" s="72"/>
      <c r="F1578" s="72"/>
      <c r="G1578" s="72"/>
      <c r="H1578" s="72"/>
      <c r="I1578" s="72"/>
      <c r="J1578" s="72"/>
      <c r="K1578" s="72"/>
      <c r="L1578" s="72"/>
      <c r="M1578" s="72"/>
      <c r="N1578" s="72"/>
      <c r="O1578" s="72"/>
    </row>
    <row r="1579" spans="1:15">
      <c r="A1579" s="72"/>
      <c r="B1579" s="72"/>
      <c r="C1579" s="72"/>
      <c r="D1579" s="72"/>
      <c r="E1579" s="72"/>
      <c r="F1579" s="72"/>
      <c r="G1579" s="72"/>
      <c r="H1579" s="72"/>
      <c r="I1579" s="72"/>
      <c r="J1579" s="72"/>
      <c r="K1579" s="72"/>
      <c r="L1579" s="72"/>
      <c r="M1579" s="72"/>
      <c r="N1579" s="72"/>
      <c r="O1579" s="72"/>
    </row>
    <row r="1580" spans="1:15">
      <c r="A1580" s="72"/>
      <c r="B1580" s="72"/>
      <c r="C1580" s="72"/>
      <c r="D1580" s="72"/>
      <c r="E1580" s="72"/>
      <c r="F1580" s="72"/>
      <c r="G1580" s="72"/>
      <c r="H1580" s="72"/>
      <c r="I1580" s="72"/>
      <c r="J1580" s="72"/>
      <c r="K1580" s="72"/>
      <c r="L1580" s="72"/>
      <c r="M1580" s="72"/>
      <c r="N1580" s="72"/>
      <c r="O1580" s="72"/>
    </row>
    <row r="1581" spans="1:15">
      <c r="A1581" s="72"/>
      <c r="B1581" s="72"/>
      <c r="C1581" s="72"/>
      <c r="D1581" s="72"/>
      <c r="E1581" s="72"/>
      <c r="F1581" s="72"/>
      <c r="G1581" s="72"/>
      <c r="H1581" s="72"/>
      <c r="I1581" s="72"/>
      <c r="J1581" s="72"/>
      <c r="K1581" s="72"/>
      <c r="L1581" s="72"/>
      <c r="M1581" s="72"/>
      <c r="N1581" s="72"/>
      <c r="O1581" s="72"/>
    </row>
    <row r="1582" spans="1:15">
      <c r="A1582" s="72"/>
      <c r="B1582" s="72"/>
      <c r="C1582" s="72"/>
      <c r="D1582" s="72"/>
      <c r="E1582" s="72"/>
      <c r="F1582" s="72"/>
      <c r="G1582" s="72"/>
      <c r="H1582" s="72"/>
      <c r="I1582" s="72"/>
      <c r="J1582" s="72"/>
      <c r="K1582" s="72"/>
      <c r="L1582" s="72"/>
      <c r="M1582" s="72"/>
      <c r="N1582" s="72"/>
      <c r="O1582" s="72"/>
    </row>
    <row r="1583" spans="1:15">
      <c r="A1583" s="72"/>
      <c r="B1583" s="72"/>
      <c r="C1583" s="72"/>
      <c r="D1583" s="72"/>
      <c r="E1583" s="72"/>
      <c r="F1583" s="72"/>
      <c r="G1583" s="72"/>
      <c r="H1583" s="72"/>
      <c r="I1583" s="72"/>
      <c r="J1583" s="72"/>
      <c r="K1583" s="72"/>
      <c r="L1583" s="72"/>
      <c r="M1583" s="72"/>
      <c r="N1583" s="72"/>
      <c r="O1583" s="72"/>
    </row>
    <row r="1584" spans="1:15">
      <c r="A1584" s="72"/>
      <c r="B1584" s="72"/>
      <c r="C1584" s="72"/>
      <c r="D1584" s="72"/>
      <c r="E1584" s="72"/>
      <c r="F1584" s="72"/>
      <c r="G1584" s="72"/>
      <c r="H1584" s="72"/>
      <c r="I1584" s="72"/>
      <c r="J1584" s="72"/>
      <c r="K1584" s="72"/>
      <c r="L1584" s="72"/>
      <c r="M1584" s="72"/>
      <c r="N1584" s="72"/>
      <c r="O1584" s="72"/>
    </row>
    <row r="1585" spans="1:15">
      <c r="A1585" s="72"/>
      <c r="B1585" s="72"/>
      <c r="C1585" s="72"/>
      <c r="D1585" s="72"/>
      <c r="E1585" s="72"/>
      <c r="F1585" s="72"/>
      <c r="G1585" s="72"/>
      <c r="H1585" s="72"/>
      <c r="I1585" s="72"/>
      <c r="J1585" s="72"/>
      <c r="K1585" s="72"/>
      <c r="L1585" s="72"/>
      <c r="M1585" s="72"/>
      <c r="N1585" s="72"/>
      <c r="O1585" s="72"/>
    </row>
    <row r="1586" spans="1:15">
      <c r="A1586" s="72"/>
      <c r="B1586" s="72"/>
      <c r="C1586" s="72"/>
      <c r="D1586" s="72"/>
      <c r="E1586" s="72"/>
      <c r="F1586" s="72"/>
      <c r="G1586" s="72"/>
      <c r="H1586" s="72"/>
      <c r="I1586" s="72"/>
      <c r="J1586" s="72"/>
      <c r="K1586" s="72"/>
      <c r="L1586" s="72"/>
      <c r="M1586" s="72"/>
      <c r="N1586" s="72"/>
      <c r="O1586" s="72"/>
    </row>
    <row r="1587" spans="1:15">
      <c r="A1587" s="72"/>
      <c r="B1587" s="72"/>
      <c r="C1587" s="72"/>
      <c r="D1587" s="72"/>
      <c r="E1587" s="72"/>
      <c r="F1587" s="72"/>
      <c r="G1587" s="72"/>
      <c r="H1587" s="72"/>
      <c r="I1587" s="72"/>
      <c r="J1587" s="72"/>
      <c r="K1587" s="72"/>
      <c r="L1587" s="72"/>
      <c r="M1587" s="72"/>
      <c r="N1587" s="72"/>
      <c r="O1587" s="72"/>
    </row>
    <row r="1588" spans="1:15">
      <c r="A1588" s="72"/>
      <c r="B1588" s="72"/>
      <c r="C1588" s="72"/>
      <c r="D1588" s="72"/>
      <c r="E1588" s="72"/>
      <c r="F1588" s="72"/>
      <c r="G1588" s="72"/>
      <c r="H1588" s="72"/>
      <c r="I1588" s="72"/>
      <c r="J1588" s="72"/>
      <c r="K1588" s="72"/>
      <c r="L1588" s="72"/>
      <c r="M1588" s="72"/>
      <c r="N1588" s="72"/>
      <c r="O1588" s="72"/>
    </row>
    <row r="1589" spans="1:15">
      <c r="A1589" s="72"/>
      <c r="B1589" s="72"/>
      <c r="C1589" s="72"/>
      <c r="D1589" s="72"/>
      <c r="E1589" s="72"/>
      <c r="F1589" s="72"/>
      <c r="G1589" s="72"/>
      <c r="H1589" s="72"/>
      <c r="I1589" s="72"/>
      <c r="J1589" s="72"/>
      <c r="K1589" s="72"/>
      <c r="L1589" s="72"/>
      <c r="M1589" s="72"/>
      <c r="N1589" s="72"/>
      <c r="O1589" s="72"/>
    </row>
    <row r="1590" spans="1:15">
      <c r="A1590" s="72"/>
      <c r="B1590" s="72"/>
      <c r="C1590" s="72"/>
      <c r="D1590" s="72"/>
      <c r="E1590" s="72"/>
      <c r="F1590" s="72"/>
      <c r="G1590" s="72"/>
      <c r="H1590" s="72"/>
      <c r="I1590" s="72"/>
      <c r="J1590" s="72"/>
      <c r="K1590" s="72"/>
      <c r="L1590" s="72"/>
      <c r="M1590" s="72"/>
      <c r="N1590" s="72"/>
      <c r="O1590" s="72"/>
    </row>
    <row r="1591" spans="1:15">
      <c r="A1591" s="72"/>
      <c r="B1591" s="72"/>
      <c r="C1591" s="72"/>
      <c r="D1591" s="72"/>
      <c r="E1591" s="72"/>
      <c r="F1591" s="72"/>
      <c r="G1591" s="72"/>
      <c r="H1591" s="72"/>
      <c r="I1591" s="72"/>
      <c r="J1591" s="72"/>
      <c r="K1591" s="72"/>
      <c r="L1591" s="72"/>
      <c r="M1591" s="72"/>
      <c r="N1591" s="72"/>
      <c r="O1591" s="72"/>
    </row>
    <row r="1592" spans="1:15">
      <c r="A1592" s="72"/>
      <c r="B1592" s="72"/>
      <c r="C1592" s="72"/>
      <c r="D1592" s="72"/>
      <c r="E1592" s="72"/>
      <c r="F1592" s="72"/>
      <c r="G1592" s="72"/>
      <c r="H1592" s="72"/>
      <c r="I1592" s="72"/>
      <c r="J1592" s="72"/>
      <c r="K1592" s="72"/>
      <c r="L1592" s="72"/>
      <c r="M1592" s="72"/>
      <c r="N1592" s="72"/>
      <c r="O1592" s="72"/>
    </row>
    <row r="1593" spans="1:15">
      <c r="A1593" s="72"/>
      <c r="B1593" s="72"/>
      <c r="C1593" s="72"/>
      <c r="D1593" s="72"/>
      <c r="E1593" s="72"/>
      <c r="F1593" s="72"/>
      <c r="G1593" s="72"/>
      <c r="H1593" s="72"/>
      <c r="I1593" s="72"/>
      <c r="J1593" s="72"/>
      <c r="K1593" s="72"/>
      <c r="L1593" s="72"/>
      <c r="M1593" s="72"/>
      <c r="N1593" s="72"/>
      <c r="O1593" s="72"/>
    </row>
    <row r="1594" spans="1:15">
      <c r="A1594" s="72"/>
      <c r="B1594" s="72"/>
      <c r="C1594" s="72"/>
      <c r="D1594" s="72"/>
      <c r="E1594" s="72"/>
      <c r="F1594" s="72"/>
      <c r="G1594" s="72"/>
      <c r="H1594" s="72"/>
      <c r="I1594" s="72"/>
      <c r="J1594" s="72"/>
      <c r="K1594" s="72"/>
      <c r="L1594" s="72"/>
      <c r="M1594" s="72"/>
      <c r="N1594" s="72"/>
      <c r="O1594" s="72"/>
    </row>
    <row r="1595" spans="1:15">
      <c r="A1595" s="72"/>
      <c r="B1595" s="72"/>
      <c r="C1595" s="72"/>
      <c r="D1595" s="72"/>
      <c r="E1595" s="72"/>
      <c r="F1595" s="72"/>
      <c r="G1595" s="72"/>
      <c r="H1595" s="72"/>
      <c r="I1595" s="72"/>
      <c r="J1595" s="72"/>
      <c r="K1595" s="72"/>
      <c r="L1595" s="72"/>
      <c r="M1595" s="72"/>
      <c r="N1595" s="72"/>
      <c r="O1595" s="72"/>
    </row>
    <row r="1596" spans="1:15">
      <c r="A1596" s="72"/>
      <c r="B1596" s="72"/>
      <c r="C1596" s="72"/>
      <c r="D1596" s="72"/>
      <c r="E1596" s="72"/>
      <c r="F1596" s="72"/>
      <c r="G1596" s="72"/>
      <c r="H1596" s="72"/>
      <c r="I1596" s="72"/>
      <c r="J1596" s="72"/>
      <c r="K1596" s="72"/>
      <c r="L1596" s="72"/>
      <c r="M1596" s="72"/>
      <c r="N1596" s="72"/>
      <c r="O1596" s="72"/>
    </row>
    <row r="1597" spans="1:15">
      <c r="A1597" s="72"/>
      <c r="B1597" s="72"/>
      <c r="C1597" s="72"/>
      <c r="D1597" s="72"/>
      <c r="E1597" s="72"/>
      <c r="F1597" s="72"/>
      <c r="G1597" s="72"/>
      <c r="H1597" s="72"/>
      <c r="I1597" s="72"/>
      <c r="J1597" s="72"/>
      <c r="K1597" s="72"/>
      <c r="L1597" s="72"/>
      <c r="M1597" s="72"/>
      <c r="N1597" s="72"/>
      <c r="O1597" s="72"/>
    </row>
    <row r="1598" spans="1:15">
      <c r="A1598" s="72"/>
      <c r="B1598" s="72"/>
      <c r="C1598" s="72"/>
      <c r="D1598" s="72"/>
      <c r="E1598" s="72"/>
      <c r="F1598" s="72"/>
      <c r="G1598" s="72"/>
      <c r="H1598" s="72"/>
      <c r="I1598" s="72"/>
      <c r="J1598" s="72"/>
      <c r="K1598" s="72"/>
      <c r="L1598" s="72"/>
      <c r="M1598" s="72"/>
      <c r="N1598" s="72"/>
      <c r="O1598" s="72"/>
    </row>
    <row r="1599" spans="1:15">
      <c r="A1599" s="72"/>
      <c r="B1599" s="72"/>
      <c r="C1599" s="72"/>
      <c r="D1599" s="72"/>
      <c r="E1599" s="72"/>
      <c r="F1599" s="72"/>
      <c r="G1599" s="72"/>
      <c r="H1599" s="72"/>
      <c r="I1599" s="72"/>
      <c r="J1599" s="72"/>
      <c r="K1599" s="72"/>
      <c r="L1599" s="72"/>
      <c r="M1599" s="72"/>
      <c r="N1599" s="72"/>
      <c r="O1599" s="72"/>
    </row>
    <row r="1600" spans="1:15">
      <c r="A1600" s="72"/>
      <c r="B1600" s="72"/>
      <c r="C1600" s="72"/>
      <c r="D1600" s="72"/>
      <c r="E1600" s="72"/>
      <c r="F1600" s="72"/>
      <c r="G1600" s="72"/>
      <c r="H1600" s="72"/>
      <c r="I1600" s="72"/>
      <c r="J1600" s="72"/>
      <c r="K1600" s="72"/>
      <c r="L1600" s="72"/>
      <c r="M1600" s="72"/>
      <c r="N1600" s="72"/>
      <c r="O1600" s="72"/>
    </row>
    <row r="1601" spans="1:15">
      <c r="A1601" s="72"/>
      <c r="B1601" s="72"/>
      <c r="C1601" s="72"/>
      <c r="D1601" s="72"/>
      <c r="E1601" s="72"/>
      <c r="F1601" s="72"/>
      <c r="G1601" s="72"/>
      <c r="H1601" s="72"/>
      <c r="I1601" s="72"/>
      <c r="J1601" s="72"/>
      <c r="K1601" s="72"/>
      <c r="L1601" s="72"/>
      <c r="M1601" s="72"/>
      <c r="N1601" s="72"/>
      <c r="O1601" s="72"/>
    </row>
    <row r="1602" spans="1:15">
      <c r="A1602" s="72"/>
      <c r="B1602" s="72"/>
      <c r="C1602" s="72"/>
      <c r="D1602" s="72"/>
      <c r="E1602" s="72"/>
      <c r="F1602" s="72"/>
      <c r="G1602" s="72"/>
      <c r="H1602" s="72"/>
      <c r="I1602" s="72"/>
      <c r="J1602" s="72"/>
      <c r="K1602" s="72"/>
      <c r="L1602" s="72"/>
      <c r="M1602" s="72"/>
      <c r="N1602" s="72"/>
      <c r="O1602" s="72"/>
    </row>
    <row r="1603" spans="1:15">
      <c r="A1603" s="72"/>
      <c r="B1603" s="72"/>
      <c r="C1603" s="72"/>
      <c r="D1603" s="72"/>
      <c r="E1603" s="72"/>
      <c r="F1603" s="72"/>
      <c r="G1603" s="72"/>
      <c r="H1603" s="72"/>
      <c r="I1603" s="72"/>
      <c r="J1603" s="72"/>
      <c r="K1603" s="72"/>
      <c r="L1603" s="72"/>
      <c r="M1603" s="72"/>
      <c r="N1603" s="72"/>
      <c r="O1603" s="72"/>
    </row>
    <row r="1604" spans="1:15">
      <c r="A1604" s="72"/>
      <c r="B1604" s="72"/>
      <c r="C1604" s="72"/>
      <c r="D1604" s="72"/>
      <c r="E1604" s="72"/>
      <c r="F1604" s="72"/>
      <c r="G1604" s="72"/>
      <c r="H1604" s="72"/>
      <c r="I1604" s="72"/>
      <c r="J1604" s="72"/>
      <c r="K1604" s="72"/>
      <c r="L1604" s="72"/>
      <c r="M1604" s="72"/>
      <c r="N1604" s="72"/>
      <c r="O1604" s="72"/>
    </row>
    <row r="1605" spans="1:15">
      <c r="A1605" s="72"/>
      <c r="B1605" s="72"/>
      <c r="C1605" s="72"/>
      <c r="D1605" s="72"/>
      <c r="E1605" s="72"/>
      <c r="F1605" s="72"/>
      <c r="G1605" s="72"/>
      <c r="H1605" s="72"/>
      <c r="I1605" s="72"/>
      <c r="J1605" s="72"/>
      <c r="K1605" s="72"/>
      <c r="L1605" s="72"/>
      <c r="M1605" s="72"/>
      <c r="N1605" s="72"/>
      <c r="O1605" s="72"/>
    </row>
    <row r="1606" spans="1:15">
      <c r="A1606" s="72"/>
      <c r="B1606" s="72"/>
      <c r="C1606" s="72"/>
      <c r="D1606" s="72"/>
      <c r="E1606" s="72"/>
      <c r="F1606" s="72"/>
      <c r="G1606" s="72"/>
      <c r="H1606" s="72"/>
      <c r="I1606" s="72"/>
      <c r="J1606" s="72"/>
      <c r="K1606" s="72"/>
      <c r="L1606" s="72"/>
      <c r="M1606" s="72"/>
      <c r="N1606" s="72"/>
      <c r="O1606" s="72"/>
    </row>
    <row r="1607" spans="1:15">
      <c r="A1607" s="72"/>
      <c r="B1607" s="72"/>
      <c r="C1607" s="72"/>
      <c r="D1607" s="72"/>
      <c r="E1607" s="72"/>
      <c r="F1607" s="72"/>
      <c r="G1607" s="72"/>
      <c r="H1607" s="72"/>
      <c r="I1607" s="72"/>
      <c r="J1607" s="72"/>
      <c r="K1607" s="72"/>
      <c r="L1607" s="72"/>
      <c r="M1607" s="72"/>
      <c r="N1607" s="72"/>
      <c r="O1607" s="72"/>
    </row>
    <row r="1608" spans="1:15">
      <c r="A1608" s="72"/>
      <c r="B1608" s="72"/>
      <c r="C1608" s="72"/>
      <c r="D1608" s="72"/>
      <c r="E1608" s="72"/>
      <c r="F1608" s="72"/>
      <c r="G1608" s="72"/>
      <c r="H1608" s="72"/>
      <c r="I1608" s="72"/>
      <c r="J1608" s="72"/>
      <c r="K1608" s="72"/>
      <c r="L1608" s="72"/>
      <c r="M1608" s="72"/>
      <c r="N1608" s="72"/>
      <c r="O1608" s="72"/>
    </row>
    <row r="1609" spans="1:15">
      <c r="A1609" s="72"/>
      <c r="B1609" s="72"/>
      <c r="C1609" s="72"/>
      <c r="D1609" s="72"/>
      <c r="E1609" s="72"/>
      <c r="F1609" s="72"/>
      <c r="G1609" s="72"/>
      <c r="H1609" s="72"/>
      <c r="I1609" s="72"/>
      <c r="J1609" s="72"/>
      <c r="K1609" s="72"/>
      <c r="L1609" s="72"/>
      <c r="M1609" s="72"/>
      <c r="N1609" s="72"/>
      <c r="O1609" s="72"/>
    </row>
    <row r="1610" spans="1:15">
      <c r="A1610" s="72"/>
      <c r="B1610" s="72"/>
      <c r="C1610" s="72"/>
      <c r="D1610" s="72"/>
      <c r="E1610" s="72"/>
      <c r="F1610" s="72"/>
      <c r="G1610" s="72"/>
      <c r="H1610" s="72"/>
      <c r="I1610" s="72"/>
      <c r="J1610" s="72"/>
      <c r="K1610" s="72"/>
      <c r="L1610" s="72"/>
      <c r="M1610" s="72"/>
      <c r="N1610" s="72"/>
      <c r="O1610" s="72"/>
    </row>
    <row r="1611" spans="1:15">
      <c r="A1611" s="72"/>
      <c r="B1611" s="72"/>
      <c r="C1611" s="72"/>
      <c r="D1611" s="72"/>
      <c r="E1611" s="72"/>
      <c r="F1611" s="72"/>
      <c r="G1611" s="72"/>
      <c r="H1611" s="72"/>
      <c r="I1611" s="72"/>
      <c r="J1611" s="72"/>
      <c r="K1611" s="72"/>
      <c r="L1611" s="72"/>
      <c r="M1611" s="72"/>
      <c r="N1611" s="72"/>
      <c r="O1611" s="72"/>
    </row>
    <row r="1612" spans="1:15">
      <c r="A1612" s="72"/>
      <c r="B1612" s="72"/>
      <c r="C1612" s="72"/>
      <c r="D1612" s="72"/>
      <c r="E1612" s="72"/>
      <c r="F1612" s="72"/>
      <c r="G1612" s="72"/>
      <c r="H1612" s="72"/>
      <c r="I1612" s="72"/>
      <c r="J1612" s="72"/>
      <c r="K1612" s="72"/>
      <c r="L1612" s="72"/>
      <c r="M1612" s="72"/>
      <c r="N1612" s="72"/>
      <c r="O1612" s="72"/>
    </row>
    <row r="1613" spans="1:15">
      <c r="A1613" s="72"/>
      <c r="B1613" s="72"/>
      <c r="C1613" s="72"/>
      <c r="D1613" s="72"/>
      <c r="E1613" s="72"/>
      <c r="F1613" s="72"/>
      <c r="G1613" s="72"/>
      <c r="H1613" s="72"/>
      <c r="I1613" s="72"/>
      <c r="J1613" s="72"/>
      <c r="K1613" s="72"/>
      <c r="L1613" s="72"/>
      <c r="M1613" s="72"/>
      <c r="N1613" s="72"/>
      <c r="O1613" s="72"/>
    </row>
    <row r="1614" spans="1:15">
      <c r="A1614" s="72"/>
      <c r="B1614" s="72"/>
      <c r="C1614" s="72"/>
      <c r="D1614" s="72"/>
      <c r="E1614" s="72"/>
      <c r="F1614" s="72"/>
      <c r="G1614" s="72"/>
      <c r="H1614" s="72"/>
      <c r="I1614" s="72"/>
      <c r="J1614" s="72"/>
      <c r="K1614" s="72"/>
      <c r="L1614" s="72"/>
      <c r="M1614" s="72"/>
      <c r="N1614" s="72"/>
      <c r="O1614" s="72"/>
    </row>
    <row r="1615" spans="1:15">
      <c r="A1615" s="72"/>
      <c r="B1615" s="72"/>
      <c r="C1615" s="72"/>
      <c r="D1615" s="72"/>
      <c r="E1615" s="72"/>
      <c r="F1615" s="72"/>
      <c r="G1615" s="72"/>
      <c r="H1615" s="72"/>
      <c r="I1615" s="72"/>
      <c r="J1615" s="72"/>
      <c r="K1615" s="72"/>
      <c r="L1615" s="72"/>
      <c r="M1615" s="72"/>
      <c r="N1615" s="72"/>
      <c r="O1615" s="72"/>
    </row>
    <row r="1616" spans="1:15">
      <c r="A1616" s="72"/>
      <c r="B1616" s="72"/>
      <c r="C1616" s="72"/>
      <c r="D1616" s="72"/>
      <c r="E1616" s="72"/>
      <c r="F1616" s="72"/>
      <c r="G1616" s="72"/>
      <c r="H1616" s="72"/>
      <c r="I1616" s="72"/>
      <c r="J1616" s="72"/>
      <c r="K1616" s="72"/>
      <c r="L1616" s="72"/>
      <c r="M1616" s="72"/>
      <c r="N1616" s="72"/>
      <c r="O1616" s="72"/>
    </row>
    <row r="1617" spans="1:15">
      <c r="A1617" s="72"/>
      <c r="B1617" s="72"/>
      <c r="C1617" s="72"/>
      <c r="D1617" s="72"/>
      <c r="E1617" s="72"/>
      <c r="F1617" s="72"/>
      <c r="G1617" s="72"/>
      <c r="H1617" s="72"/>
      <c r="I1617" s="72"/>
      <c r="J1617" s="72"/>
      <c r="K1617" s="72"/>
      <c r="L1617" s="72"/>
      <c r="M1617" s="72"/>
      <c r="N1617" s="72"/>
      <c r="O1617" s="72"/>
    </row>
    <row r="1618" spans="1:15">
      <c r="A1618" s="72"/>
      <c r="B1618" s="72"/>
      <c r="C1618" s="72"/>
      <c r="D1618" s="72"/>
      <c r="E1618" s="72"/>
      <c r="F1618" s="72"/>
      <c r="G1618" s="72"/>
      <c r="H1618" s="72"/>
      <c r="I1618" s="72"/>
      <c r="J1618" s="72"/>
      <c r="K1618" s="72"/>
      <c r="L1618" s="72"/>
      <c r="M1618" s="72"/>
      <c r="N1618" s="72"/>
      <c r="O1618" s="72"/>
    </row>
    <row r="1619" spans="1:15">
      <c r="A1619" s="72"/>
      <c r="B1619" s="72"/>
      <c r="C1619" s="72"/>
      <c r="D1619" s="72"/>
      <c r="E1619" s="72"/>
      <c r="F1619" s="72"/>
      <c r="G1619" s="72"/>
      <c r="H1619" s="72"/>
      <c r="I1619" s="72"/>
      <c r="J1619" s="72"/>
      <c r="K1619" s="72"/>
      <c r="L1619" s="72"/>
      <c r="M1619" s="72"/>
      <c r="N1619" s="72"/>
      <c r="O1619" s="72"/>
    </row>
    <row r="1620" spans="1:15">
      <c r="A1620" s="72"/>
      <c r="B1620" s="72"/>
      <c r="C1620" s="72"/>
      <c r="D1620" s="72"/>
      <c r="E1620" s="72"/>
      <c r="F1620" s="72"/>
      <c r="G1620" s="72"/>
      <c r="H1620" s="72"/>
      <c r="I1620" s="72"/>
      <c r="J1620" s="72"/>
      <c r="K1620" s="72"/>
      <c r="L1620" s="72"/>
      <c r="M1620" s="72"/>
      <c r="N1620" s="72"/>
      <c r="O1620" s="72"/>
    </row>
    <row r="1621" spans="1:15">
      <c r="A1621" s="72"/>
      <c r="B1621" s="72"/>
      <c r="C1621" s="72"/>
      <c r="D1621" s="72"/>
      <c r="E1621" s="72"/>
      <c r="F1621" s="72"/>
      <c r="G1621" s="72"/>
      <c r="H1621" s="72"/>
      <c r="I1621" s="72"/>
      <c r="J1621" s="72"/>
      <c r="K1621" s="72"/>
      <c r="L1621" s="72"/>
      <c r="M1621" s="72"/>
      <c r="N1621" s="72"/>
      <c r="O1621" s="72"/>
    </row>
    <row r="1622" spans="1:15">
      <c r="A1622" s="72"/>
      <c r="B1622" s="72"/>
      <c r="C1622" s="72"/>
      <c r="D1622" s="72"/>
      <c r="E1622" s="72"/>
      <c r="F1622" s="72"/>
      <c r="G1622" s="72"/>
      <c r="H1622" s="72"/>
      <c r="I1622" s="72"/>
      <c r="J1622" s="72"/>
      <c r="K1622" s="72"/>
      <c r="L1622" s="72"/>
      <c r="M1622" s="72"/>
      <c r="N1622" s="72"/>
      <c r="O1622" s="72"/>
    </row>
    <row r="1623" spans="1:15">
      <c r="A1623" s="72"/>
      <c r="B1623" s="72"/>
      <c r="C1623" s="72"/>
      <c r="D1623" s="72"/>
      <c r="E1623" s="72"/>
      <c r="F1623" s="72"/>
      <c r="G1623" s="72"/>
      <c r="H1623" s="72"/>
      <c r="I1623" s="72"/>
      <c r="J1623" s="72"/>
      <c r="K1623" s="72"/>
      <c r="L1623" s="72"/>
      <c r="M1623" s="72"/>
      <c r="N1623" s="72"/>
      <c r="O1623" s="72"/>
    </row>
    <row r="1624" spans="1:15">
      <c r="A1624" s="72"/>
      <c r="B1624" s="72"/>
      <c r="C1624" s="72"/>
      <c r="D1624" s="72"/>
      <c r="E1624" s="72"/>
      <c r="F1624" s="72"/>
      <c r="G1624" s="72"/>
      <c r="H1624" s="72"/>
      <c r="I1624" s="72"/>
      <c r="J1624" s="72"/>
      <c r="K1624" s="72"/>
      <c r="L1624" s="72"/>
      <c r="M1624" s="72"/>
      <c r="N1624" s="72"/>
      <c r="O1624" s="72"/>
    </row>
    <row r="1625" spans="1:15">
      <c r="A1625" s="72"/>
      <c r="B1625" s="72"/>
      <c r="C1625" s="72"/>
      <c r="D1625" s="72"/>
      <c r="E1625" s="72"/>
      <c r="F1625" s="72"/>
      <c r="G1625" s="72"/>
      <c r="H1625" s="72"/>
      <c r="I1625" s="72"/>
      <c r="J1625" s="72"/>
      <c r="K1625" s="72"/>
      <c r="L1625" s="72"/>
      <c r="M1625" s="72"/>
      <c r="N1625" s="72"/>
      <c r="O1625" s="72"/>
    </row>
    <row r="1626" spans="1:15">
      <c r="A1626" s="72"/>
      <c r="B1626" s="72"/>
      <c r="C1626" s="72"/>
      <c r="D1626" s="72"/>
      <c r="E1626" s="72"/>
      <c r="F1626" s="72"/>
      <c r="G1626" s="72"/>
      <c r="H1626" s="72"/>
      <c r="I1626" s="72"/>
      <c r="J1626" s="72"/>
      <c r="K1626" s="72"/>
      <c r="L1626" s="72"/>
      <c r="M1626" s="72"/>
      <c r="N1626" s="72"/>
      <c r="O1626" s="72"/>
    </row>
    <row r="1627" spans="1:15">
      <c r="A1627" s="72"/>
      <c r="B1627" s="72"/>
      <c r="C1627" s="72"/>
      <c r="D1627" s="72"/>
      <c r="E1627" s="72"/>
      <c r="F1627" s="72"/>
      <c r="G1627" s="72"/>
      <c r="H1627" s="72"/>
      <c r="I1627" s="72"/>
      <c r="J1627" s="72"/>
      <c r="K1627" s="72"/>
      <c r="L1627" s="72"/>
      <c r="M1627" s="72"/>
      <c r="N1627" s="72"/>
      <c r="O1627" s="72"/>
    </row>
    <row r="1628" spans="1:15">
      <c r="A1628" s="72"/>
      <c r="B1628" s="72"/>
      <c r="C1628" s="72"/>
      <c r="D1628" s="72"/>
      <c r="E1628" s="72"/>
      <c r="F1628" s="72"/>
      <c r="G1628" s="72"/>
      <c r="H1628" s="72"/>
      <c r="I1628" s="72"/>
      <c r="J1628" s="72"/>
      <c r="K1628" s="72"/>
      <c r="L1628" s="72"/>
      <c r="M1628" s="72"/>
      <c r="N1628" s="72"/>
      <c r="O1628" s="72"/>
    </row>
    <row r="1629" spans="1:15">
      <c r="A1629" s="72"/>
      <c r="B1629" s="72"/>
      <c r="C1629" s="72"/>
      <c r="D1629" s="72"/>
      <c r="E1629" s="72"/>
      <c r="F1629" s="72"/>
      <c r="G1629" s="72"/>
      <c r="H1629" s="72"/>
      <c r="I1629" s="72"/>
      <c r="J1629" s="72"/>
      <c r="K1629" s="72"/>
      <c r="L1629" s="72"/>
      <c r="M1629" s="72"/>
      <c r="N1629" s="72"/>
      <c r="O1629" s="72"/>
    </row>
    <row r="1630" spans="1:15">
      <c r="A1630" s="72"/>
      <c r="B1630" s="72"/>
      <c r="C1630" s="72"/>
      <c r="D1630" s="72"/>
      <c r="E1630" s="72"/>
      <c r="F1630" s="72"/>
      <c r="G1630" s="72"/>
      <c r="H1630" s="72"/>
      <c r="I1630" s="72"/>
      <c r="J1630" s="72"/>
      <c r="K1630" s="72"/>
      <c r="L1630" s="72"/>
      <c r="M1630" s="72"/>
      <c r="N1630" s="72"/>
      <c r="O1630" s="72"/>
    </row>
    <row r="1631" spans="1:15">
      <c r="A1631" s="72"/>
      <c r="B1631" s="72"/>
      <c r="C1631" s="72"/>
      <c r="D1631" s="72"/>
      <c r="E1631" s="72"/>
      <c r="F1631" s="72"/>
      <c r="G1631" s="72"/>
      <c r="H1631" s="72"/>
      <c r="I1631" s="72"/>
      <c r="J1631" s="72"/>
      <c r="K1631" s="72"/>
      <c r="L1631" s="72"/>
      <c r="M1631" s="72"/>
      <c r="N1631" s="72"/>
      <c r="O1631" s="72"/>
    </row>
    <row r="1632" spans="1:15">
      <c r="A1632" s="72"/>
      <c r="B1632" s="72"/>
      <c r="C1632" s="72"/>
      <c r="D1632" s="72"/>
      <c r="E1632" s="72"/>
      <c r="F1632" s="72"/>
      <c r="G1632" s="72"/>
      <c r="H1632" s="72"/>
      <c r="I1632" s="72"/>
      <c r="J1632" s="72"/>
      <c r="K1632" s="72"/>
      <c r="L1632" s="72"/>
      <c r="M1632" s="72"/>
      <c r="N1632" s="72"/>
      <c r="O1632" s="72"/>
    </row>
    <row r="1633" spans="1:15">
      <c r="A1633" s="72"/>
      <c r="B1633" s="72"/>
      <c r="C1633" s="72"/>
      <c r="D1633" s="72"/>
      <c r="E1633" s="72"/>
      <c r="F1633" s="72"/>
      <c r="G1633" s="72"/>
      <c r="H1633" s="72"/>
      <c r="I1633" s="72"/>
      <c r="J1633" s="72"/>
      <c r="K1633" s="72"/>
      <c r="L1633" s="72"/>
      <c r="M1633" s="72"/>
      <c r="N1633" s="72"/>
      <c r="O1633" s="72"/>
    </row>
    <row r="1634" spans="1:15">
      <c r="A1634" s="72"/>
      <c r="B1634" s="72"/>
      <c r="C1634" s="72"/>
      <c r="D1634" s="72"/>
      <c r="E1634" s="72"/>
      <c r="F1634" s="72"/>
      <c r="G1634" s="72"/>
      <c r="H1634" s="72"/>
      <c r="I1634" s="72"/>
      <c r="J1634" s="72"/>
      <c r="K1634" s="72"/>
      <c r="L1634" s="72"/>
      <c r="M1634" s="72"/>
      <c r="N1634" s="72"/>
      <c r="O1634" s="72"/>
    </row>
    <row r="1635" spans="1:15">
      <c r="A1635" s="72"/>
      <c r="B1635" s="72"/>
      <c r="C1635" s="72"/>
      <c r="D1635" s="72"/>
      <c r="E1635" s="72"/>
      <c r="F1635" s="72"/>
      <c r="G1635" s="72"/>
      <c r="H1635" s="72"/>
      <c r="I1635" s="72"/>
      <c r="J1635" s="72"/>
      <c r="K1635" s="72"/>
      <c r="L1635" s="72"/>
      <c r="M1635" s="72"/>
      <c r="N1635" s="72"/>
      <c r="O1635" s="72"/>
    </row>
    <row r="1636" spans="1:15">
      <c r="A1636" s="72"/>
      <c r="B1636" s="72"/>
      <c r="C1636" s="72"/>
      <c r="D1636" s="72"/>
      <c r="E1636" s="72"/>
      <c r="F1636" s="72"/>
      <c r="G1636" s="72"/>
      <c r="H1636" s="72"/>
      <c r="I1636" s="72"/>
      <c r="J1636" s="72"/>
      <c r="K1636" s="72"/>
      <c r="L1636" s="72"/>
      <c r="M1636" s="72"/>
      <c r="N1636" s="72"/>
      <c r="O1636" s="72"/>
    </row>
    <row r="1637" spans="1:15">
      <c r="A1637" s="72"/>
      <c r="B1637" s="72"/>
      <c r="C1637" s="72"/>
      <c r="D1637" s="72"/>
      <c r="E1637" s="72"/>
      <c r="F1637" s="72"/>
      <c r="G1637" s="72"/>
      <c r="H1637" s="72"/>
      <c r="I1637" s="72"/>
      <c r="J1637" s="72"/>
      <c r="K1637" s="72"/>
      <c r="L1637" s="72"/>
      <c r="M1637" s="72"/>
      <c r="N1637" s="72"/>
      <c r="O1637" s="72"/>
    </row>
    <row r="1638" spans="1:15">
      <c r="A1638" s="72"/>
      <c r="B1638" s="72"/>
      <c r="C1638" s="72"/>
      <c r="D1638" s="72"/>
      <c r="E1638" s="72"/>
      <c r="F1638" s="72"/>
      <c r="G1638" s="72"/>
      <c r="H1638" s="72"/>
      <c r="I1638" s="72"/>
      <c r="J1638" s="72"/>
      <c r="K1638" s="72"/>
      <c r="L1638" s="72"/>
      <c r="M1638" s="72"/>
      <c r="N1638" s="72"/>
      <c r="O1638" s="72"/>
    </row>
    <row r="1639" spans="1:15">
      <c r="A1639" s="72"/>
      <c r="B1639" s="72"/>
      <c r="C1639" s="72"/>
      <c r="D1639" s="72"/>
      <c r="E1639" s="72"/>
      <c r="F1639" s="72"/>
      <c r="G1639" s="72"/>
      <c r="H1639" s="72"/>
      <c r="I1639" s="72"/>
      <c r="J1639" s="72"/>
      <c r="K1639" s="72"/>
      <c r="L1639" s="72"/>
      <c r="M1639" s="72"/>
      <c r="N1639" s="72"/>
      <c r="O1639" s="72"/>
    </row>
    <row r="1640" spans="1:15">
      <c r="A1640" s="72"/>
      <c r="B1640" s="72"/>
      <c r="C1640" s="72"/>
      <c r="D1640" s="72"/>
      <c r="E1640" s="72"/>
      <c r="F1640" s="72"/>
      <c r="G1640" s="72"/>
      <c r="H1640" s="72"/>
      <c r="I1640" s="72"/>
      <c r="J1640" s="72"/>
      <c r="K1640" s="72"/>
      <c r="L1640" s="72"/>
      <c r="M1640" s="72"/>
      <c r="N1640" s="72"/>
      <c r="O1640" s="72"/>
    </row>
    <row r="1641" spans="1:15">
      <c r="A1641" s="72"/>
      <c r="B1641" s="72"/>
      <c r="C1641" s="72"/>
      <c r="D1641" s="72"/>
      <c r="E1641" s="72"/>
      <c r="F1641" s="72"/>
      <c r="G1641" s="72"/>
      <c r="H1641" s="72"/>
      <c r="I1641" s="72"/>
      <c r="J1641" s="72"/>
      <c r="K1641" s="72"/>
      <c r="L1641" s="72"/>
      <c r="M1641" s="72"/>
      <c r="N1641" s="72"/>
      <c r="O1641" s="72"/>
    </row>
    <row r="1642" spans="1:15">
      <c r="A1642" s="72"/>
      <c r="B1642" s="72"/>
      <c r="C1642" s="72"/>
      <c r="D1642" s="72"/>
      <c r="E1642" s="72"/>
      <c r="F1642" s="72"/>
      <c r="G1642" s="72"/>
      <c r="H1642" s="72"/>
      <c r="I1642" s="72"/>
      <c r="J1642" s="72"/>
      <c r="K1642" s="72"/>
      <c r="L1642" s="72"/>
      <c r="M1642" s="72"/>
      <c r="N1642" s="72"/>
      <c r="O1642" s="72"/>
    </row>
    <row r="1643" spans="1:15">
      <c r="A1643" s="72"/>
      <c r="B1643" s="72"/>
      <c r="C1643" s="72"/>
      <c r="D1643" s="72"/>
      <c r="E1643" s="72"/>
      <c r="F1643" s="72"/>
      <c r="G1643" s="72"/>
      <c r="H1643" s="72"/>
      <c r="I1643" s="72"/>
      <c r="J1643" s="72"/>
      <c r="K1643" s="72"/>
      <c r="L1643" s="72"/>
      <c r="M1643" s="72"/>
      <c r="N1643" s="72"/>
      <c r="O1643" s="72"/>
    </row>
    <row r="1644" spans="1:15">
      <c r="A1644" s="72"/>
      <c r="B1644" s="72"/>
      <c r="C1644" s="72"/>
      <c r="D1644" s="72"/>
      <c r="E1644" s="72"/>
      <c r="F1644" s="72"/>
      <c r="G1644" s="72"/>
      <c r="H1644" s="72"/>
      <c r="I1644" s="72"/>
      <c r="J1644" s="72"/>
      <c r="K1644" s="72"/>
      <c r="L1644" s="72"/>
      <c r="M1644" s="72"/>
      <c r="N1644" s="72"/>
      <c r="O1644" s="72"/>
    </row>
    <row r="1645" spans="1:15">
      <c r="A1645" s="72"/>
      <c r="B1645" s="72"/>
      <c r="C1645" s="72"/>
      <c r="D1645" s="72"/>
      <c r="E1645" s="72"/>
      <c r="F1645" s="72"/>
      <c r="G1645" s="72"/>
      <c r="H1645" s="72"/>
      <c r="I1645" s="72"/>
      <c r="J1645" s="72"/>
      <c r="K1645" s="72"/>
      <c r="L1645" s="72"/>
      <c r="M1645" s="72"/>
      <c r="N1645" s="72"/>
      <c r="O1645" s="72"/>
    </row>
    <row r="1646" spans="1:15">
      <c r="A1646" s="72"/>
      <c r="B1646" s="72"/>
      <c r="C1646" s="72"/>
      <c r="D1646" s="72"/>
      <c r="E1646" s="72"/>
      <c r="F1646" s="72"/>
      <c r="G1646" s="72"/>
      <c r="H1646" s="72"/>
      <c r="I1646" s="72"/>
      <c r="J1646" s="72"/>
      <c r="K1646" s="72"/>
      <c r="L1646" s="72"/>
      <c r="M1646" s="72"/>
      <c r="N1646" s="72"/>
      <c r="O1646" s="72"/>
    </row>
    <row r="1647" spans="1:15">
      <c r="A1647" s="72"/>
      <c r="B1647" s="72"/>
      <c r="C1647" s="72"/>
      <c r="D1647" s="72"/>
      <c r="E1647" s="72"/>
      <c r="F1647" s="72"/>
      <c r="G1647" s="72"/>
      <c r="H1647" s="72"/>
      <c r="I1647" s="72"/>
      <c r="J1647" s="72"/>
      <c r="K1647" s="72"/>
      <c r="L1647" s="72"/>
      <c r="M1647" s="72"/>
      <c r="N1647" s="72"/>
      <c r="O1647" s="72"/>
    </row>
    <row r="1648" spans="1:15">
      <c r="A1648" s="72"/>
      <c r="B1648" s="72"/>
      <c r="C1648" s="72"/>
      <c r="D1648" s="72"/>
      <c r="E1648" s="72"/>
      <c r="F1648" s="72"/>
      <c r="G1648" s="72"/>
      <c r="H1648" s="72"/>
      <c r="I1648" s="72"/>
      <c r="J1648" s="72"/>
      <c r="K1648" s="72"/>
      <c r="L1648" s="72"/>
      <c r="M1648" s="72"/>
      <c r="N1648" s="72"/>
      <c r="O1648" s="72"/>
    </row>
    <row r="1649" spans="1:15">
      <c r="A1649" s="72"/>
      <c r="B1649" s="72"/>
      <c r="C1649" s="72"/>
      <c r="D1649" s="72"/>
      <c r="E1649" s="72"/>
      <c r="F1649" s="72"/>
      <c r="G1649" s="72"/>
      <c r="H1649" s="72"/>
      <c r="I1649" s="72"/>
      <c r="J1649" s="72"/>
      <c r="K1649" s="72"/>
      <c r="L1649" s="72"/>
      <c r="M1649" s="72"/>
      <c r="N1649" s="72"/>
      <c r="O1649" s="72"/>
    </row>
    <row r="1650" spans="1:15">
      <c r="A1650" s="72"/>
      <c r="B1650" s="72"/>
      <c r="C1650" s="72"/>
      <c r="D1650" s="72"/>
      <c r="E1650" s="72"/>
      <c r="F1650" s="72"/>
      <c r="G1650" s="72"/>
      <c r="H1650" s="72"/>
      <c r="I1650" s="72"/>
      <c r="J1650" s="72"/>
      <c r="K1650" s="72"/>
      <c r="L1650" s="72"/>
      <c r="M1650" s="72"/>
      <c r="N1650" s="72"/>
      <c r="O1650" s="72"/>
    </row>
    <row r="1651" spans="1:15">
      <c r="A1651" s="72"/>
      <c r="B1651" s="72"/>
      <c r="C1651" s="72"/>
      <c r="D1651" s="72"/>
      <c r="E1651" s="72"/>
      <c r="F1651" s="72"/>
      <c r="G1651" s="72"/>
      <c r="H1651" s="72"/>
      <c r="I1651" s="72"/>
      <c r="J1651" s="72"/>
      <c r="K1651" s="72"/>
      <c r="L1651" s="72"/>
      <c r="M1651" s="72"/>
      <c r="N1651" s="72"/>
      <c r="O1651" s="72"/>
    </row>
    <row r="1652" spans="1:15">
      <c r="A1652" s="72"/>
      <c r="B1652" s="72"/>
      <c r="C1652" s="72"/>
      <c r="D1652" s="72"/>
      <c r="E1652" s="72"/>
      <c r="F1652" s="72"/>
      <c r="G1652" s="72"/>
      <c r="H1652" s="72"/>
      <c r="I1652" s="72"/>
      <c r="J1652" s="72"/>
      <c r="K1652" s="72"/>
      <c r="L1652" s="72"/>
      <c r="M1652" s="72"/>
      <c r="N1652" s="72"/>
      <c r="O1652" s="72"/>
    </row>
    <row r="1653" spans="1:15">
      <c r="A1653" s="72"/>
      <c r="B1653" s="72"/>
      <c r="C1653" s="72"/>
      <c r="D1653" s="72"/>
      <c r="E1653" s="72"/>
      <c r="F1653" s="72"/>
      <c r="G1653" s="72"/>
      <c r="H1653" s="72"/>
      <c r="I1653" s="72"/>
      <c r="J1653" s="72"/>
      <c r="K1653" s="72"/>
      <c r="L1653" s="72"/>
      <c r="M1653" s="72"/>
      <c r="N1653" s="72"/>
      <c r="O1653" s="72"/>
    </row>
    <row r="1654" spans="1:15">
      <c r="A1654" s="72"/>
      <c r="B1654" s="72"/>
      <c r="C1654" s="72"/>
      <c r="D1654" s="72"/>
      <c r="E1654" s="72"/>
      <c r="F1654" s="72"/>
      <c r="G1654" s="72"/>
      <c r="H1654" s="72"/>
      <c r="I1654" s="72"/>
      <c r="J1654" s="72"/>
      <c r="K1654" s="72"/>
      <c r="L1654" s="72"/>
      <c r="M1654" s="72"/>
      <c r="N1654" s="72"/>
      <c r="O1654" s="72"/>
    </row>
    <row r="1655" spans="1:15">
      <c r="A1655" s="72"/>
      <c r="B1655" s="72"/>
      <c r="C1655" s="72"/>
      <c r="D1655" s="72"/>
      <c r="E1655" s="72"/>
      <c r="F1655" s="72"/>
      <c r="G1655" s="72"/>
      <c r="H1655" s="72"/>
      <c r="I1655" s="72"/>
      <c r="J1655" s="72"/>
      <c r="K1655" s="72"/>
      <c r="L1655" s="72"/>
      <c r="M1655" s="72"/>
      <c r="N1655" s="72"/>
      <c r="O1655" s="72"/>
    </row>
    <row r="1656" spans="1:15">
      <c r="A1656" s="72"/>
      <c r="B1656" s="72"/>
      <c r="C1656" s="72"/>
      <c r="D1656" s="72"/>
      <c r="E1656" s="72"/>
      <c r="F1656" s="72"/>
      <c r="G1656" s="72"/>
      <c r="H1656" s="72"/>
      <c r="I1656" s="72"/>
      <c r="J1656" s="72"/>
      <c r="K1656" s="72"/>
      <c r="L1656" s="72"/>
      <c r="M1656" s="72"/>
      <c r="N1656" s="72"/>
      <c r="O1656" s="72"/>
    </row>
    <row r="1657" spans="1:15">
      <c r="A1657" s="72"/>
      <c r="B1657" s="72"/>
      <c r="C1657" s="72"/>
      <c r="D1657" s="72"/>
      <c r="E1657" s="72"/>
      <c r="F1657" s="72"/>
      <c r="G1657" s="72"/>
      <c r="H1657" s="72"/>
      <c r="I1657" s="72"/>
      <c r="J1657" s="72"/>
      <c r="K1657" s="72"/>
      <c r="L1657" s="72"/>
      <c r="M1657" s="72"/>
      <c r="N1657" s="72"/>
      <c r="O1657" s="72"/>
    </row>
    <row r="1658" spans="1:15">
      <c r="A1658" s="72"/>
      <c r="B1658" s="72"/>
      <c r="C1658" s="72"/>
      <c r="D1658" s="72"/>
      <c r="E1658" s="72"/>
      <c r="F1658" s="72"/>
      <c r="G1658" s="72"/>
      <c r="H1658" s="72"/>
      <c r="I1658" s="72"/>
      <c r="J1658" s="72"/>
      <c r="K1658" s="72"/>
      <c r="L1658" s="72"/>
      <c r="M1658" s="72"/>
      <c r="N1658" s="72"/>
      <c r="O1658" s="72"/>
    </row>
    <row r="1659" spans="1:15">
      <c r="A1659" s="72"/>
      <c r="B1659" s="72"/>
      <c r="C1659" s="72"/>
      <c r="D1659" s="72"/>
      <c r="E1659" s="72"/>
      <c r="F1659" s="72"/>
      <c r="G1659" s="72"/>
      <c r="H1659" s="72"/>
      <c r="I1659" s="72"/>
      <c r="J1659" s="72"/>
      <c r="K1659" s="72"/>
      <c r="L1659" s="72"/>
      <c r="M1659" s="72"/>
      <c r="N1659" s="72"/>
      <c r="O1659" s="72"/>
    </row>
    <row r="1660" spans="1:15">
      <c r="A1660" s="72"/>
      <c r="B1660" s="72"/>
      <c r="C1660" s="72"/>
      <c r="D1660" s="72"/>
      <c r="E1660" s="72"/>
      <c r="F1660" s="72"/>
      <c r="G1660" s="72"/>
      <c r="H1660" s="72"/>
      <c r="I1660" s="72"/>
      <c r="J1660" s="72"/>
      <c r="K1660" s="72"/>
      <c r="L1660" s="72"/>
      <c r="M1660" s="72"/>
      <c r="N1660" s="72"/>
      <c r="O1660" s="72"/>
    </row>
    <row r="1661" spans="1:15">
      <c r="A1661" s="72"/>
      <c r="B1661" s="72"/>
      <c r="C1661" s="72"/>
      <c r="D1661" s="72"/>
      <c r="E1661" s="72"/>
      <c r="F1661" s="72"/>
      <c r="G1661" s="72"/>
      <c r="H1661" s="72"/>
      <c r="I1661" s="72"/>
      <c r="J1661" s="72"/>
      <c r="K1661" s="72"/>
      <c r="L1661" s="72"/>
      <c r="M1661" s="72"/>
      <c r="N1661" s="72"/>
      <c r="O1661" s="72"/>
    </row>
    <row r="1662" spans="1:15">
      <c r="A1662" s="72"/>
      <c r="B1662" s="72"/>
      <c r="C1662" s="72"/>
      <c r="D1662" s="72"/>
      <c r="E1662" s="72"/>
      <c r="F1662" s="72"/>
      <c r="G1662" s="72"/>
      <c r="H1662" s="72"/>
      <c r="I1662" s="72"/>
      <c r="J1662" s="72"/>
      <c r="K1662" s="72"/>
      <c r="L1662" s="72"/>
      <c r="M1662" s="72"/>
      <c r="N1662" s="72"/>
      <c r="O1662" s="72"/>
    </row>
    <row r="1663" spans="1:15">
      <c r="A1663" s="72"/>
      <c r="B1663" s="72"/>
      <c r="C1663" s="72"/>
      <c r="D1663" s="72"/>
      <c r="E1663" s="72"/>
      <c r="F1663" s="72"/>
      <c r="G1663" s="72"/>
      <c r="H1663" s="72"/>
      <c r="I1663" s="72"/>
      <c r="J1663" s="72"/>
      <c r="K1663" s="72"/>
      <c r="L1663" s="72"/>
      <c r="M1663" s="72"/>
      <c r="N1663" s="72"/>
      <c r="O1663" s="72"/>
    </row>
    <row r="1664" spans="1:15">
      <c r="A1664" s="72"/>
      <c r="B1664" s="72"/>
      <c r="C1664" s="72"/>
      <c r="D1664" s="72"/>
      <c r="E1664" s="72"/>
      <c r="F1664" s="72"/>
      <c r="G1664" s="72"/>
      <c r="H1664" s="72"/>
      <c r="I1664" s="72"/>
      <c r="J1664" s="72"/>
      <c r="K1664" s="72"/>
      <c r="L1664" s="72"/>
      <c r="M1664" s="72"/>
      <c r="N1664" s="72"/>
      <c r="O1664" s="72"/>
    </row>
    <row r="1665" spans="1:15">
      <c r="A1665" s="72"/>
      <c r="B1665" s="72"/>
      <c r="C1665" s="72"/>
      <c r="D1665" s="72"/>
      <c r="E1665" s="72"/>
      <c r="F1665" s="72"/>
      <c r="G1665" s="72"/>
      <c r="H1665" s="72"/>
      <c r="I1665" s="72"/>
      <c r="J1665" s="72"/>
      <c r="K1665" s="72"/>
      <c r="L1665" s="72"/>
      <c r="M1665" s="72"/>
      <c r="N1665" s="72"/>
      <c r="O1665" s="72"/>
    </row>
    <row r="1666" spans="1:15">
      <c r="A1666" s="72"/>
      <c r="B1666" s="72"/>
      <c r="C1666" s="72"/>
      <c r="D1666" s="72"/>
      <c r="E1666" s="72"/>
      <c r="F1666" s="72"/>
      <c r="G1666" s="72"/>
      <c r="H1666" s="72"/>
      <c r="I1666" s="72"/>
      <c r="J1666" s="72"/>
      <c r="K1666" s="72"/>
      <c r="L1666" s="72"/>
      <c r="M1666" s="72"/>
      <c r="N1666" s="72"/>
      <c r="O1666" s="72"/>
    </row>
    <row r="1667" spans="1:15">
      <c r="A1667" s="72"/>
      <c r="B1667" s="72"/>
      <c r="C1667" s="72"/>
      <c r="D1667" s="72"/>
      <c r="E1667" s="72"/>
      <c r="F1667" s="72"/>
      <c r="G1667" s="72"/>
      <c r="H1667" s="72"/>
      <c r="I1667" s="72"/>
      <c r="J1667" s="72"/>
      <c r="K1667" s="72"/>
      <c r="L1667" s="72"/>
      <c r="M1667" s="72"/>
      <c r="N1667" s="72"/>
      <c r="O1667" s="72"/>
    </row>
    <row r="1668" spans="1:15">
      <c r="A1668" s="72"/>
      <c r="B1668" s="72"/>
      <c r="C1668" s="72"/>
      <c r="D1668" s="72"/>
      <c r="E1668" s="72"/>
      <c r="F1668" s="72"/>
      <c r="G1668" s="72"/>
      <c r="H1668" s="72"/>
      <c r="I1668" s="72"/>
      <c r="J1668" s="72"/>
      <c r="K1668" s="72"/>
      <c r="L1668" s="72"/>
      <c r="M1668" s="72"/>
      <c r="N1668" s="72"/>
      <c r="O1668" s="72"/>
    </row>
    <row r="1669" spans="1:15">
      <c r="A1669" s="72"/>
      <c r="B1669" s="72"/>
      <c r="C1669" s="72"/>
      <c r="D1669" s="72"/>
      <c r="E1669" s="72"/>
      <c r="F1669" s="72"/>
      <c r="G1669" s="72"/>
      <c r="H1669" s="72"/>
      <c r="I1669" s="72"/>
      <c r="J1669" s="72"/>
      <c r="K1669" s="72"/>
      <c r="L1669" s="72"/>
      <c r="M1669" s="72"/>
      <c r="N1669" s="72"/>
      <c r="O1669" s="72"/>
    </row>
    <row r="1670" spans="1:15">
      <c r="A1670" s="72"/>
      <c r="B1670" s="72"/>
      <c r="C1670" s="72"/>
      <c r="D1670" s="72"/>
      <c r="E1670" s="72"/>
      <c r="F1670" s="72"/>
      <c r="G1670" s="72"/>
      <c r="H1670" s="72"/>
      <c r="I1670" s="72"/>
      <c r="J1670" s="72"/>
      <c r="K1670" s="72"/>
      <c r="L1670" s="72"/>
      <c r="M1670" s="72"/>
      <c r="N1670" s="72"/>
      <c r="O1670" s="72"/>
    </row>
    <row r="1671" spans="1:15">
      <c r="A1671" s="72"/>
      <c r="B1671" s="72"/>
      <c r="C1671" s="72"/>
      <c r="D1671" s="72"/>
      <c r="E1671" s="72"/>
      <c r="F1671" s="72"/>
      <c r="G1671" s="72"/>
      <c r="H1671" s="72"/>
      <c r="I1671" s="72"/>
      <c r="J1671" s="72"/>
      <c r="K1671" s="72"/>
      <c r="L1671" s="72"/>
      <c r="M1671" s="72"/>
      <c r="N1671" s="72"/>
      <c r="O1671" s="72"/>
    </row>
    <row r="1672" spans="1:15">
      <c r="A1672" s="72"/>
      <c r="B1672" s="72"/>
      <c r="C1672" s="72"/>
      <c r="D1672" s="72"/>
      <c r="E1672" s="72"/>
      <c r="F1672" s="72"/>
      <c r="G1672" s="72"/>
      <c r="H1672" s="72"/>
      <c r="I1672" s="72"/>
      <c r="J1672" s="72"/>
      <c r="K1672" s="72"/>
      <c r="L1672" s="72"/>
      <c r="M1672" s="72"/>
      <c r="N1672" s="72"/>
      <c r="O1672" s="72"/>
    </row>
    <row r="1673" spans="1:15">
      <c r="A1673" s="72"/>
      <c r="B1673" s="72"/>
      <c r="C1673" s="72"/>
      <c r="D1673" s="72"/>
      <c r="E1673" s="72"/>
      <c r="F1673" s="72"/>
      <c r="G1673" s="72"/>
      <c r="H1673" s="72"/>
      <c r="I1673" s="72"/>
      <c r="J1673" s="72"/>
      <c r="K1673" s="72"/>
      <c r="L1673" s="72"/>
      <c r="M1673" s="72"/>
      <c r="N1673" s="72"/>
      <c r="O1673" s="72"/>
    </row>
    <row r="1674" spans="1:15">
      <c r="A1674" s="72"/>
      <c r="B1674" s="72"/>
      <c r="C1674" s="72"/>
      <c r="D1674" s="72"/>
      <c r="E1674" s="72"/>
      <c r="F1674" s="72"/>
      <c r="G1674" s="72"/>
      <c r="H1674" s="72"/>
      <c r="I1674" s="72"/>
      <c r="J1674" s="72"/>
      <c r="K1674" s="72"/>
      <c r="L1674" s="72"/>
      <c r="M1674" s="72"/>
      <c r="N1674" s="72"/>
      <c r="O1674" s="72"/>
    </row>
    <row r="1675" spans="1:15">
      <c r="A1675" s="72"/>
      <c r="B1675" s="72"/>
      <c r="C1675" s="72"/>
      <c r="D1675" s="72"/>
      <c r="E1675" s="72"/>
      <c r="F1675" s="72"/>
      <c r="G1675" s="72"/>
      <c r="H1675" s="72"/>
      <c r="I1675" s="72"/>
      <c r="J1675" s="72"/>
      <c r="K1675" s="72"/>
      <c r="L1675" s="72"/>
      <c r="M1675" s="72"/>
      <c r="N1675" s="72"/>
      <c r="O1675" s="72"/>
    </row>
    <row r="1676" spans="1:15">
      <c r="A1676" s="72"/>
      <c r="B1676" s="72"/>
      <c r="C1676" s="72"/>
      <c r="D1676" s="72"/>
      <c r="E1676" s="72"/>
      <c r="F1676" s="72"/>
      <c r="G1676" s="72"/>
      <c r="H1676" s="72"/>
      <c r="I1676" s="72"/>
      <c r="J1676" s="72"/>
      <c r="K1676" s="72"/>
      <c r="L1676" s="72"/>
      <c r="M1676" s="72"/>
      <c r="N1676" s="72"/>
      <c r="O1676" s="72"/>
    </row>
    <row r="1677" spans="1:15">
      <c r="A1677" s="72"/>
      <c r="B1677" s="72"/>
      <c r="C1677" s="72"/>
      <c r="D1677" s="72"/>
      <c r="E1677" s="72"/>
      <c r="F1677" s="72"/>
      <c r="G1677" s="72"/>
      <c r="H1677" s="72"/>
      <c r="I1677" s="72"/>
      <c r="J1677" s="72"/>
      <c r="K1677" s="72"/>
      <c r="L1677" s="72"/>
      <c r="M1677" s="72"/>
      <c r="N1677" s="72"/>
      <c r="O1677" s="72"/>
    </row>
    <row r="1678" spans="1:15">
      <c r="A1678" s="72"/>
      <c r="B1678" s="72"/>
      <c r="C1678" s="72"/>
      <c r="D1678" s="72"/>
      <c r="E1678" s="72"/>
      <c r="F1678" s="72"/>
      <c r="G1678" s="72"/>
      <c r="H1678" s="72"/>
      <c r="I1678" s="72"/>
      <c r="J1678" s="72"/>
      <c r="K1678" s="72"/>
      <c r="L1678" s="72"/>
      <c r="M1678" s="72"/>
      <c r="N1678" s="72"/>
      <c r="O1678" s="72"/>
    </row>
    <row r="1679" spans="1:15">
      <c r="A1679" s="72"/>
      <c r="B1679" s="72"/>
      <c r="C1679" s="72"/>
      <c r="D1679" s="72"/>
      <c r="E1679" s="72"/>
      <c r="F1679" s="72"/>
      <c r="G1679" s="72"/>
      <c r="H1679" s="72"/>
      <c r="I1679" s="72"/>
      <c r="J1679" s="72"/>
      <c r="K1679" s="72"/>
      <c r="L1679" s="72"/>
      <c r="M1679" s="72"/>
      <c r="N1679" s="72"/>
      <c r="O1679" s="72"/>
    </row>
    <row r="1680" spans="1:15">
      <c r="A1680" s="72"/>
      <c r="B1680" s="72"/>
      <c r="C1680" s="72"/>
      <c r="D1680" s="72"/>
      <c r="E1680" s="72"/>
      <c r="F1680" s="72"/>
      <c r="G1680" s="72"/>
      <c r="H1680" s="72"/>
      <c r="I1680" s="72"/>
      <c r="J1680" s="72"/>
      <c r="K1680" s="72"/>
      <c r="L1680" s="72"/>
      <c r="M1680" s="72"/>
      <c r="N1680" s="72"/>
      <c r="O1680" s="72"/>
    </row>
    <row r="1681" spans="1:15">
      <c r="A1681" s="72"/>
      <c r="B1681" s="72"/>
      <c r="C1681" s="72"/>
      <c r="D1681" s="72"/>
      <c r="E1681" s="72"/>
      <c r="F1681" s="72"/>
      <c r="G1681" s="72"/>
      <c r="H1681" s="72"/>
      <c r="I1681" s="72"/>
      <c r="J1681" s="72"/>
      <c r="K1681" s="72"/>
      <c r="L1681" s="72"/>
      <c r="M1681" s="72"/>
      <c r="N1681" s="72"/>
      <c r="O1681" s="72"/>
    </row>
    <row r="1682" spans="1:15">
      <c r="A1682" s="72"/>
      <c r="B1682" s="72"/>
      <c r="C1682" s="72"/>
      <c r="D1682" s="72"/>
      <c r="E1682" s="72"/>
      <c r="F1682" s="72"/>
      <c r="G1682" s="72"/>
      <c r="H1682" s="72"/>
      <c r="I1682" s="72"/>
      <c r="J1682" s="72"/>
      <c r="K1682" s="72"/>
      <c r="L1682" s="72"/>
      <c r="M1682" s="72"/>
      <c r="N1682" s="72"/>
      <c r="O1682" s="72"/>
    </row>
    <row r="1683" spans="1:15">
      <c r="A1683" s="72"/>
      <c r="B1683" s="72"/>
      <c r="C1683" s="72"/>
      <c r="D1683" s="72"/>
      <c r="E1683" s="72"/>
      <c r="F1683" s="72"/>
      <c r="G1683" s="72"/>
      <c r="H1683" s="72"/>
      <c r="I1683" s="72"/>
      <c r="J1683" s="72"/>
      <c r="K1683" s="72"/>
      <c r="L1683" s="72"/>
      <c r="M1683" s="72"/>
      <c r="N1683" s="72"/>
      <c r="O1683" s="72"/>
    </row>
    <row r="1684" spans="1:15">
      <c r="A1684" s="72"/>
      <c r="B1684" s="72"/>
      <c r="C1684" s="72"/>
      <c r="D1684" s="72"/>
      <c r="E1684" s="72"/>
      <c r="F1684" s="72"/>
      <c r="G1684" s="72"/>
      <c r="H1684" s="72"/>
      <c r="I1684" s="72"/>
      <c r="J1684" s="72"/>
      <c r="K1684" s="72"/>
      <c r="L1684" s="72"/>
      <c r="M1684" s="72"/>
      <c r="N1684" s="72"/>
      <c r="O1684" s="72"/>
    </row>
    <row r="1685" spans="1:15">
      <c r="A1685" s="72"/>
      <c r="B1685" s="72"/>
      <c r="C1685" s="72"/>
      <c r="D1685" s="72"/>
      <c r="E1685" s="72"/>
      <c r="F1685" s="72"/>
      <c r="G1685" s="72"/>
      <c r="H1685" s="72"/>
      <c r="I1685" s="72"/>
      <c r="J1685" s="72"/>
      <c r="K1685" s="72"/>
      <c r="L1685" s="72"/>
      <c r="M1685" s="72"/>
      <c r="N1685" s="72"/>
      <c r="O1685" s="72"/>
    </row>
    <row r="1686" spans="1:15">
      <c r="A1686" s="72"/>
      <c r="B1686" s="72"/>
      <c r="C1686" s="72"/>
      <c r="D1686" s="72"/>
      <c r="E1686" s="72"/>
      <c r="F1686" s="72"/>
      <c r="G1686" s="72"/>
      <c r="H1686" s="72"/>
      <c r="I1686" s="72"/>
      <c r="J1686" s="72"/>
      <c r="K1686" s="72"/>
      <c r="L1686" s="72"/>
      <c r="M1686" s="72"/>
      <c r="N1686" s="72"/>
      <c r="O1686" s="72"/>
    </row>
    <row r="1687" spans="1:15">
      <c r="A1687" s="72"/>
      <c r="B1687" s="72"/>
      <c r="C1687" s="72"/>
      <c r="D1687" s="72"/>
      <c r="E1687" s="72"/>
      <c r="F1687" s="72"/>
      <c r="G1687" s="72"/>
      <c r="H1687" s="72"/>
      <c r="I1687" s="72"/>
      <c r="J1687" s="72"/>
      <c r="K1687" s="72"/>
      <c r="L1687" s="72"/>
      <c r="M1687" s="72"/>
      <c r="N1687" s="72"/>
      <c r="O1687" s="72"/>
    </row>
    <row r="1688" spans="1:15">
      <c r="A1688" s="72"/>
      <c r="B1688" s="72"/>
      <c r="C1688" s="72"/>
      <c r="D1688" s="72"/>
      <c r="E1688" s="72"/>
      <c r="F1688" s="72"/>
      <c r="G1688" s="72"/>
      <c r="H1688" s="72"/>
      <c r="I1688" s="72"/>
      <c r="J1688" s="72"/>
      <c r="K1688" s="72"/>
      <c r="L1688" s="72"/>
      <c r="M1688" s="72"/>
      <c r="N1688" s="72"/>
      <c r="O1688" s="72"/>
    </row>
    <row r="1689" spans="1:15">
      <c r="A1689" s="72"/>
      <c r="B1689" s="72"/>
      <c r="C1689" s="72"/>
      <c r="D1689" s="72"/>
      <c r="E1689" s="72"/>
      <c r="F1689" s="72"/>
      <c r="G1689" s="72"/>
      <c r="H1689" s="72"/>
      <c r="I1689" s="72"/>
      <c r="J1689" s="72"/>
      <c r="K1689" s="72"/>
      <c r="L1689" s="72"/>
      <c r="M1689" s="72"/>
      <c r="N1689" s="72"/>
      <c r="O1689" s="72"/>
    </row>
    <row r="1690" spans="1:15">
      <c r="A1690" s="72"/>
      <c r="B1690" s="72"/>
      <c r="C1690" s="72"/>
      <c r="D1690" s="72"/>
      <c r="E1690" s="72"/>
      <c r="F1690" s="72"/>
      <c r="G1690" s="72"/>
      <c r="H1690" s="72"/>
      <c r="I1690" s="72"/>
      <c r="J1690" s="72"/>
      <c r="K1690" s="72"/>
      <c r="L1690" s="72"/>
      <c r="M1690" s="72"/>
      <c r="N1690" s="72"/>
      <c r="O1690" s="72"/>
    </row>
    <row r="1691" spans="1:15">
      <c r="A1691" s="72"/>
      <c r="B1691" s="72"/>
      <c r="C1691" s="72"/>
      <c r="D1691" s="72"/>
      <c r="E1691" s="72"/>
      <c r="F1691" s="72"/>
      <c r="G1691" s="72"/>
      <c r="H1691" s="72"/>
      <c r="I1691" s="72"/>
      <c r="J1691" s="72"/>
      <c r="K1691" s="72"/>
      <c r="L1691" s="72"/>
      <c r="M1691" s="72"/>
      <c r="N1691" s="72"/>
      <c r="O1691" s="72"/>
    </row>
    <row r="1692" spans="1:15">
      <c r="A1692" s="72"/>
      <c r="B1692" s="72"/>
      <c r="C1692" s="72"/>
      <c r="D1692" s="72"/>
      <c r="E1692" s="72"/>
      <c r="F1692" s="72"/>
      <c r="G1692" s="72"/>
      <c r="H1692" s="72"/>
      <c r="I1692" s="72"/>
      <c r="J1692" s="72"/>
      <c r="K1692" s="72"/>
      <c r="L1692" s="72"/>
      <c r="M1692" s="72"/>
      <c r="N1692" s="72"/>
      <c r="O1692" s="72"/>
    </row>
    <row r="1693" spans="1:15">
      <c r="A1693" s="72"/>
      <c r="B1693" s="72"/>
      <c r="C1693" s="72"/>
      <c r="D1693" s="72"/>
      <c r="E1693" s="72"/>
      <c r="F1693" s="72"/>
      <c r="G1693" s="72"/>
      <c r="H1693" s="72"/>
      <c r="I1693" s="72"/>
      <c r="J1693" s="72"/>
      <c r="K1693" s="72"/>
      <c r="L1693" s="72"/>
      <c r="M1693" s="72"/>
      <c r="N1693" s="72"/>
      <c r="O1693" s="72"/>
    </row>
    <row r="1694" spans="1:15">
      <c r="A1694" s="72"/>
      <c r="B1694" s="72"/>
      <c r="C1694" s="72"/>
      <c r="D1694" s="72"/>
      <c r="E1694" s="72"/>
      <c r="F1694" s="72"/>
      <c r="G1694" s="72"/>
      <c r="H1694" s="72"/>
      <c r="I1694" s="72"/>
      <c r="J1694" s="72"/>
      <c r="K1694" s="72"/>
      <c r="L1694" s="72"/>
      <c r="M1694" s="72"/>
      <c r="N1694" s="72"/>
      <c r="O1694" s="72"/>
    </row>
    <row r="1695" spans="1:15">
      <c r="A1695" s="72"/>
      <c r="B1695" s="72"/>
      <c r="C1695" s="72"/>
      <c r="D1695" s="72"/>
      <c r="E1695" s="72"/>
      <c r="F1695" s="72"/>
      <c r="G1695" s="72"/>
      <c r="H1695" s="72"/>
      <c r="I1695" s="72"/>
      <c r="J1695" s="72"/>
      <c r="K1695" s="72"/>
      <c r="L1695" s="72"/>
      <c r="M1695" s="72"/>
      <c r="N1695" s="72"/>
      <c r="O1695" s="72"/>
    </row>
    <row r="1696" spans="1:15">
      <c r="A1696" s="72"/>
      <c r="B1696" s="72"/>
      <c r="C1696" s="72"/>
      <c r="D1696" s="72"/>
      <c r="E1696" s="72"/>
      <c r="F1696" s="72"/>
      <c r="G1696" s="72"/>
      <c r="H1696" s="72"/>
      <c r="I1696" s="72"/>
      <c r="J1696" s="72"/>
      <c r="K1696" s="72"/>
      <c r="L1696" s="72"/>
      <c r="M1696" s="72"/>
      <c r="N1696" s="72"/>
      <c r="O1696" s="72"/>
    </row>
    <row r="1697" spans="1:15">
      <c r="A1697" s="72"/>
      <c r="B1697" s="72"/>
      <c r="C1697" s="72"/>
      <c r="D1697" s="72"/>
      <c r="E1697" s="72"/>
      <c r="F1697" s="72"/>
      <c r="G1697" s="72"/>
      <c r="H1697" s="72"/>
      <c r="I1697" s="72"/>
      <c r="J1697" s="72"/>
      <c r="K1697" s="72"/>
      <c r="L1697" s="72"/>
      <c r="M1697" s="72"/>
      <c r="N1697" s="72"/>
      <c r="O1697" s="72"/>
    </row>
    <row r="1698" spans="1:15">
      <c r="A1698" s="72"/>
      <c r="B1698" s="72"/>
      <c r="C1698" s="72"/>
      <c r="D1698" s="72"/>
      <c r="E1698" s="72"/>
      <c r="F1698" s="72"/>
      <c r="G1698" s="72"/>
      <c r="H1698" s="72"/>
      <c r="I1698" s="72"/>
      <c r="J1698" s="72"/>
      <c r="K1698" s="72"/>
      <c r="L1698" s="72"/>
      <c r="M1698" s="72"/>
      <c r="N1698" s="72"/>
      <c r="O1698" s="72"/>
    </row>
    <row r="1699" spans="1:15">
      <c r="A1699" s="72"/>
      <c r="B1699" s="72"/>
      <c r="C1699" s="72"/>
      <c r="D1699" s="72"/>
      <c r="E1699" s="72"/>
      <c r="F1699" s="72"/>
      <c r="G1699" s="72"/>
      <c r="H1699" s="72"/>
      <c r="I1699" s="72"/>
      <c r="J1699" s="72"/>
      <c r="K1699" s="72"/>
      <c r="L1699" s="72"/>
      <c r="M1699" s="72"/>
      <c r="N1699" s="72"/>
      <c r="O1699" s="72"/>
    </row>
    <row r="1700" spans="1:15">
      <c r="A1700" s="72"/>
      <c r="B1700" s="72"/>
      <c r="C1700" s="72"/>
      <c r="D1700" s="72"/>
      <c r="E1700" s="72"/>
      <c r="F1700" s="72"/>
      <c r="G1700" s="72"/>
      <c r="H1700" s="72"/>
      <c r="I1700" s="72"/>
      <c r="J1700" s="72"/>
      <c r="K1700" s="72"/>
      <c r="L1700" s="72"/>
      <c r="M1700" s="72"/>
      <c r="N1700" s="72"/>
      <c r="O1700" s="72"/>
    </row>
    <row r="1701" spans="1:15">
      <c r="A1701" s="72"/>
      <c r="B1701" s="72"/>
      <c r="C1701" s="72"/>
      <c r="D1701" s="72"/>
      <c r="E1701" s="72"/>
      <c r="F1701" s="72"/>
      <c r="G1701" s="72"/>
      <c r="H1701" s="72"/>
      <c r="I1701" s="72"/>
      <c r="J1701" s="72"/>
      <c r="K1701" s="72"/>
      <c r="L1701" s="72"/>
      <c r="M1701" s="72"/>
      <c r="N1701" s="72"/>
      <c r="O1701" s="72"/>
    </row>
    <row r="1702" spans="1:15">
      <c r="A1702" s="72"/>
      <c r="B1702" s="72"/>
      <c r="C1702" s="72"/>
      <c r="D1702" s="72"/>
      <c r="E1702" s="72"/>
      <c r="F1702" s="72"/>
      <c r="G1702" s="72"/>
      <c r="H1702" s="72"/>
      <c r="I1702" s="72"/>
      <c r="J1702" s="72"/>
      <c r="K1702" s="72"/>
      <c r="L1702" s="72"/>
      <c r="M1702" s="72"/>
      <c r="N1702" s="72"/>
      <c r="O1702" s="72"/>
    </row>
    <row r="1703" spans="1:15">
      <c r="A1703" s="72"/>
      <c r="B1703" s="72"/>
      <c r="C1703" s="72"/>
      <c r="D1703" s="72"/>
      <c r="E1703" s="72"/>
      <c r="F1703" s="72"/>
      <c r="G1703" s="72"/>
      <c r="H1703" s="72"/>
      <c r="I1703" s="72"/>
      <c r="J1703" s="72"/>
      <c r="K1703" s="72"/>
      <c r="L1703" s="72"/>
      <c r="M1703" s="72"/>
      <c r="N1703" s="72"/>
      <c r="O1703" s="72"/>
    </row>
    <row r="1704" spans="1:15">
      <c r="A1704" s="72"/>
      <c r="B1704" s="72"/>
      <c r="C1704" s="72"/>
      <c r="D1704" s="72"/>
      <c r="E1704" s="72"/>
      <c r="F1704" s="72"/>
      <c r="G1704" s="72"/>
      <c r="H1704" s="72"/>
      <c r="I1704" s="72"/>
      <c r="J1704" s="72"/>
      <c r="K1704" s="72"/>
      <c r="L1704" s="72"/>
      <c r="M1704" s="72"/>
      <c r="N1704" s="72"/>
      <c r="O1704" s="72"/>
    </row>
    <row r="1705" spans="1:15">
      <c r="A1705" s="72"/>
      <c r="B1705" s="72"/>
      <c r="C1705" s="72"/>
      <c r="D1705" s="72"/>
      <c r="E1705" s="72"/>
      <c r="F1705" s="72"/>
      <c r="G1705" s="72"/>
      <c r="H1705" s="72"/>
      <c r="I1705" s="72"/>
      <c r="J1705" s="72"/>
      <c r="K1705" s="72"/>
      <c r="L1705" s="72"/>
      <c r="M1705" s="72"/>
      <c r="N1705" s="72"/>
      <c r="O1705" s="72"/>
    </row>
    <row r="1706" spans="1:15">
      <c r="A1706" s="72"/>
      <c r="B1706" s="72"/>
      <c r="C1706" s="72"/>
      <c r="D1706" s="72"/>
      <c r="E1706" s="72"/>
      <c r="F1706" s="72"/>
      <c r="G1706" s="72"/>
      <c r="H1706" s="72"/>
      <c r="I1706" s="72"/>
      <c r="J1706" s="72"/>
      <c r="K1706" s="72"/>
      <c r="L1706" s="72"/>
      <c r="M1706" s="72"/>
      <c r="N1706" s="72"/>
      <c r="O1706" s="72"/>
    </row>
    <row r="1707" spans="1:15">
      <c r="A1707" s="72"/>
      <c r="B1707" s="72"/>
      <c r="C1707" s="72"/>
      <c r="D1707" s="72"/>
      <c r="E1707" s="72"/>
      <c r="F1707" s="72"/>
      <c r="G1707" s="72"/>
      <c r="H1707" s="72"/>
      <c r="I1707" s="72"/>
      <c r="J1707" s="72"/>
      <c r="K1707" s="72"/>
      <c r="L1707" s="72"/>
      <c r="M1707" s="72"/>
      <c r="N1707" s="72"/>
      <c r="O1707" s="72"/>
    </row>
    <row r="1708" spans="1:15">
      <c r="A1708" s="72"/>
      <c r="B1708" s="72"/>
      <c r="C1708" s="72"/>
      <c r="D1708" s="72"/>
      <c r="E1708" s="72"/>
      <c r="F1708" s="72"/>
      <c r="G1708" s="72"/>
      <c r="H1708" s="72"/>
      <c r="I1708" s="72"/>
      <c r="J1708" s="72"/>
      <c r="K1708" s="72"/>
      <c r="L1708" s="72"/>
      <c r="M1708" s="72"/>
      <c r="N1708" s="72"/>
      <c r="O1708" s="72"/>
    </row>
    <row r="1709" spans="1:15">
      <c r="A1709" s="72"/>
      <c r="B1709" s="72"/>
      <c r="C1709" s="72"/>
      <c r="D1709" s="72"/>
      <c r="E1709" s="72"/>
      <c r="F1709" s="72"/>
      <c r="G1709" s="72"/>
      <c r="H1709" s="72"/>
      <c r="I1709" s="72"/>
      <c r="J1709" s="72"/>
      <c r="K1709" s="72"/>
      <c r="L1709" s="72"/>
      <c r="M1709" s="72"/>
      <c r="N1709" s="72"/>
      <c r="O1709" s="72"/>
    </row>
    <row r="1710" spans="1:15">
      <c r="A1710" s="72"/>
      <c r="B1710" s="72"/>
      <c r="C1710" s="72"/>
      <c r="D1710" s="72"/>
      <c r="E1710" s="72"/>
      <c r="F1710" s="72"/>
      <c r="G1710" s="72"/>
      <c r="H1710" s="72"/>
      <c r="I1710" s="72"/>
      <c r="J1710" s="72"/>
      <c r="K1710" s="72"/>
      <c r="L1710" s="72"/>
      <c r="M1710" s="72"/>
      <c r="N1710" s="72"/>
      <c r="O1710" s="72"/>
    </row>
    <row r="1711" spans="1:15">
      <c r="A1711" s="72"/>
      <c r="B1711" s="72"/>
      <c r="C1711" s="72"/>
      <c r="D1711" s="72"/>
      <c r="E1711" s="72"/>
      <c r="F1711" s="72"/>
      <c r="G1711" s="72"/>
      <c r="H1711" s="72"/>
      <c r="I1711" s="72"/>
      <c r="J1711" s="72"/>
      <c r="K1711" s="72"/>
      <c r="L1711" s="72"/>
      <c r="M1711" s="72"/>
      <c r="N1711" s="72"/>
      <c r="O1711" s="72"/>
    </row>
    <row r="1712" spans="1:15">
      <c r="A1712" s="72"/>
      <c r="B1712" s="72"/>
      <c r="C1712" s="72"/>
      <c r="D1712" s="72"/>
      <c r="E1712" s="72"/>
      <c r="F1712" s="72"/>
      <c r="G1712" s="72"/>
      <c r="H1712" s="72"/>
      <c r="I1712" s="72"/>
      <c r="J1712" s="72"/>
      <c r="K1712" s="72"/>
      <c r="L1712" s="72"/>
      <c r="M1712" s="72"/>
      <c r="N1712" s="72"/>
      <c r="O1712" s="72"/>
    </row>
    <row r="1713" spans="1:15">
      <c r="A1713" s="72"/>
      <c r="B1713" s="72"/>
      <c r="C1713" s="72"/>
      <c r="D1713" s="72"/>
      <c r="E1713" s="72"/>
      <c r="F1713" s="72"/>
      <c r="G1713" s="72"/>
      <c r="H1713" s="72"/>
      <c r="I1713" s="72"/>
      <c r="J1713" s="72"/>
      <c r="K1713" s="72"/>
      <c r="L1713" s="72"/>
      <c r="M1713" s="72"/>
      <c r="N1713" s="72"/>
      <c r="O1713" s="72"/>
    </row>
    <row r="1714" spans="1:15">
      <c r="A1714" s="72"/>
      <c r="B1714" s="72"/>
      <c r="C1714" s="72"/>
      <c r="D1714" s="72"/>
      <c r="E1714" s="72"/>
      <c r="F1714" s="72"/>
      <c r="G1714" s="72"/>
      <c r="H1714" s="72"/>
      <c r="I1714" s="72"/>
      <c r="J1714" s="72"/>
      <c r="K1714" s="72"/>
      <c r="L1714" s="72"/>
      <c r="M1714" s="72"/>
      <c r="N1714" s="72"/>
      <c r="O1714" s="72"/>
    </row>
    <row r="1715" spans="1:15">
      <c r="A1715" s="72"/>
      <c r="B1715" s="72"/>
      <c r="C1715" s="72"/>
      <c r="D1715" s="72"/>
      <c r="E1715" s="72"/>
      <c r="F1715" s="72"/>
      <c r="G1715" s="72"/>
      <c r="H1715" s="72"/>
      <c r="I1715" s="72"/>
      <c r="J1715" s="72"/>
      <c r="K1715" s="72"/>
      <c r="L1715" s="72"/>
      <c r="M1715" s="72"/>
      <c r="N1715" s="72"/>
      <c r="O1715" s="72"/>
    </row>
    <row r="1716" spans="1:15">
      <c r="A1716" s="72"/>
      <c r="B1716" s="72"/>
      <c r="C1716" s="72"/>
      <c r="D1716" s="72"/>
      <c r="E1716" s="72"/>
      <c r="F1716" s="72"/>
      <c r="G1716" s="72"/>
      <c r="H1716" s="72"/>
      <c r="I1716" s="72"/>
      <c r="J1716" s="72"/>
      <c r="K1716" s="72"/>
      <c r="L1716" s="72"/>
      <c r="M1716" s="72"/>
      <c r="N1716" s="72"/>
      <c r="O1716" s="72"/>
    </row>
    <row r="1717" spans="1:15">
      <c r="A1717" s="72"/>
      <c r="B1717" s="72"/>
      <c r="C1717" s="72"/>
      <c r="D1717" s="72"/>
      <c r="E1717" s="72"/>
      <c r="F1717" s="72"/>
      <c r="G1717" s="72"/>
      <c r="H1717" s="72"/>
      <c r="I1717" s="72"/>
      <c r="J1717" s="72"/>
      <c r="K1717" s="72"/>
      <c r="L1717" s="72"/>
      <c r="M1717" s="72"/>
      <c r="N1717" s="72"/>
      <c r="O1717" s="72"/>
    </row>
    <row r="1718" spans="1:15">
      <c r="A1718" s="72"/>
      <c r="B1718" s="72"/>
      <c r="C1718" s="72"/>
      <c r="D1718" s="72"/>
      <c r="E1718" s="72"/>
      <c r="F1718" s="72"/>
      <c r="G1718" s="72"/>
      <c r="H1718" s="72"/>
      <c r="I1718" s="72"/>
      <c r="J1718" s="72"/>
      <c r="K1718" s="72"/>
      <c r="L1718" s="72"/>
      <c r="M1718" s="72"/>
      <c r="N1718" s="72"/>
      <c r="O1718" s="72"/>
    </row>
    <row r="1719" spans="1:15">
      <c r="A1719" s="72"/>
      <c r="B1719" s="72"/>
      <c r="C1719" s="72"/>
      <c r="D1719" s="72"/>
      <c r="E1719" s="72"/>
      <c r="F1719" s="72"/>
      <c r="G1719" s="72"/>
      <c r="H1719" s="72"/>
      <c r="I1719" s="72"/>
      <c r="J1719" s="72"/>
      <c r="K1719" s="72"/>
      <c r="L1719" s="72"/>
      <c r="M1719" s="72"/>
      <c r="N1719" s="72"/>
      <c r="O1719" s="72"/>
    </row>
    <row r="1720" spans="1:15">
      <c r="A1720" s="72"/>
      <c r="B1720" s="72"/>
      <c r="C1720" s="72"/>
      <c r="D1720" s="72"/>
      <c r="E1720" s="72"/>
      <c r="F1720" s="72"/>
      <c r="G1720" s="72"/>
      <c r="H1720" s="72"/>
      <c r="I1720" s="72"/>
      <c r="J1720" s="72"/>
      <c r="K1720" s="72"/>
      <c r="L1720" s="72"/>
      <c r="M1720" s="72"/>
      <c r="N1720" s="72"/>
      <c r="O1720" s="72"/>
    </row>
    <row r="1721" spans="1:15">
      <c r="A1721" s="72"/>
      <c r="B1721" s="72"/>
      <c r="C1721" s="72"/>
      <c r="D1721" s="72"/>
      <c r="E1721" s="72"/>
      <c r="F1721" s="72"/>
      <c r="G1721" s="72"/>
      <c r="H1721" s="72"/>
      <c r="I1721" s="72"/>
      <c r="J1721" s="72"/>
      <c r="K1721" s="72"/>
      <c r="L1721" s="72"/>
      <c r="M1721" s="72"/>
      <c r="N1721" s="72"/>
      <c r="O1721" s="72"/>
    </row>
    <row r="1722" spans="1:15">
      <c r="A1722" s="72"/>
      <c r="B1722" s="72"/>
      <c r="C1722" s="72"/>
      <c r="D1722" s="72"/>
      <c r="E1722" s="72"/>
      <c r="F1722" s="72"/>
      <c r="G1722" s="72"/>
      <c r="H1722" s="72"/>
      <c r="I1722" s="72"/>
      <c r="J1722" s="72"/>
      <c r="K1722" s="72"/>
      <c r="L1722" s="72"/>
      <c r="M1722" s="72"/>
      <c r="N1722" s="72"/>
      <c r="O1722" s="72"/>
    </row>
    <row r="1723" spans="1:15">
      <c r="A1723" s="72"/>
      <c r="B1723" s="72"/>
      <c r="C1723" s="72"/>
      <c r="D1723" s="72"/>
      <c r="E1723" s="72"/>
      <c r="F1723" s="72"/>
      <c r="G1723" s="72"/>
      <c r="H1723" s="72"/>
      <c r="I1723" s="72"/>
      <c r="J1723" s="72"/>
      <c r="K1723" s="72"/>
      <c r="L1723" s="72"/>
      <c r="M1723" s="72"/>
      <c r="N1723" s="72"/>
      <c r="O1723" s="72"/>
    </row>
    <row r="1724" spans="1:15">
      <c r="A1724" s="72"/>
      <c r="B1724" s="72"/>
      <c r="C1724" s="72"/>
      <c r="D1724" s="72"/>
      <c r="E1724" s="72"/>
      <c r="F1724" s="72"/>
      <c r="G1724" s="72"/>
      <c r="H1724" s="72"/>
      <c r="I1724" s="72"/>
      <c r="J1724" s="72"/>
      <c r="K1724" s="72"/>
      <c r="L1724" s="72"/>
      <c r="M1724" s="72"/>
      <c r="N1724" s="72"/>
      <c r="O1724" s="72"/>
    </row>
    <row r="1725" spans="1:15">
      <c r="A1725" s="72"/>
      <c r="B1725" s="72"/>
      <c r="C1725" s="72"/>
      <c r="D1725" s="72"/>
      <c r="E1725" s="72"/>
      <c r="F1725" s="72"/>
      <c r="G1725" s="72"/>
      <c r="H1725" s="72"/>
      <c r="I1725" s="72"/>
      <c r="J1725" s="72"/>
      <c r="K1725" s="72"/>
      <c r="L1725" s="72"/>
      <c r="M1725" s="72"/>
      <c r="N1725" s="72"/>
      <c r="O1725" s="72"/>
    </row>
    <row r="1726" spans="1:15">
      <c r="A1726" s="72"/>
      <c r="B1726" s="72"/>
      <c r="C1726" s="72"/>
      <c r="D1726" s="72"/>
      <c r="E1726" s="72"/>
      <c r="F1726" s="72"/>
      <c r="G1726" s="72"/>
      <c r="H1726" s="72"/>
      <c r="I1726" s="72"/>
      <c r="J1726" s="72"/>
      <c r="K1726" s="72"/>
      <c r="L1726" s="72"/>
      <c r="M1726" s="72"/>
      <c r="N1726" s="72"/>
      <c r="O1726" s="72"/>
    </row>
    <row r="1727" spans="1:15">
      <c r="A1727" s="72"/>
      <c r="B1727" s="72"/>
      <c r="C1727" s="72"/>
      <c r="D1727" s="72"/>
      <c r="E1727" s="72"/>
      <c r="F1727" s="72"/>
      <c r="G1727" s="72"/>
      <c r="H1727" s="72"/>
      <c r="I1727" s="72"/>
      <c r="J1727" s="72"/>
      <c r="K1727" s="72"/>
      <c r="L1727" s="72"/>
      <c r="M1727" s="72"/>
      <c r="N1727" s="72"/>
      <c r="O1727" s="72"/>
    </row>
    <row r="1728" spans="1:15">
      <c r="A1728" s="72"/>
      <c r="B1728" s="72"/>
      <c r="C1728" s="72"/>
      <c r="D1728" s="72"/>
      <c r="E1728" s="72"/>
      <c r="F1728" s="72"/>
      <c r="G1728" s="72"/>
      <c r="H1728" s="72"/>
      <c r="I1728" s="72"/>
      <c r="J1728" s="72"/>
      <c r="K1728" s="72"/>
      <c r="L1728" s="72"/>
      <c r="M1728" s="72"/>
      <c r="N1728" s="72"/>
      <c r="O1728" s="72"/>
    </row>
    <row r="1729" spans="1:15">
      <c r="A1729" s="72"/>
      <c r="B1729" s="72"/>
      <c r="C1729" s="72"/>
      <c r="D1729" s="72"/>
      <c r="E1729" s="72"/>
      <c r="F1729" s="72"/>
      <c r="G1729" s="72"/>
      <c r="H1729" s="72"/>
      <c r="I1729" s="72"/>
      <c r="J1729" s="72"/>
      <c r="K1729" s="72"/>
      <c r="L1729" s="72"/>
      <c r="M1729" s="72"/>
      <c r="N1729" s="72"/>
      <c r="O1729" s="72"/>
    </row>
    <row r="1730" spans="1:15">
      <c r="A1730" s="72"/>
      <c r="B1730" s="72"/>
      <c r="C1730" s="72"/>
      <c r="D1730" s="72"/>
      <c r="E1730" s="72"/>
      <c r="F1730" s="72"/>
      <c r="G1730" s="72"/>
      <c r="H1730" s="72"/>
      <c r="I1730" s="72"/>
      <c r="J1730" s="72"/>
      <c r="K1730" s="72"/>
      <c r="L1730" s="72"/>
      <c r="M1730" s="72"/>
      <c r="N1730" s="72"/>
      <c r="O1730" s="72"/>
    </row>
    <row r="1731" spans="1:15">
      <c r="A1731" s="72"/>
      <c r="B1731" s="72"/>
      <c r="C1731" s="72"/>
      <c r="D1731" s="72"/>
      <c r="E1731" s="72"/>
      <c r="F1731" s="72"/>
      <c r="G1731" s="72"/>
      <c r="H1731" s="72"/>
      <c r="I1731" s="72"/>
      <c r="J1731" s="72"/>
      <c r="K1731" s="72"/>
      <c r="L1731" s="72"/>
      <c r="M1731" s="72"/>
      <c r="N1731" s="72"/>
      <c r="O1731" s="72"/>
    </row>
    <row r="1732" spans="1:15">
      <c r="A1732" s="72"/>
      <c r="B1732" s="72"/>
      <c r="C1732" s="72"/>
      <c r="D1732" s="72"/>
      <c r="E1732" s="72"/>
      <c r="F1732" s="72"/>
      <c r="G1732" s="72"/>
      <c r="H1732" s="72"/>
      <c r="I1732" s="72"/>
      <c r="J1732" s="72"/>
      <c r="K1732" s="72"/>
      <c r="L1732" s="72"/>
      <c r="M1732" s="72"/>
      <c r="N1732" s="72"/>
      <c r="O1732" s="72"/>
    </row>
    <row r="1733" spans="1:15">
      <c r="A1733" s="72"/>
      <c r="B1733" s="72"/>
      <c r="C1733" s="72"/>
      <c r="D1733" s="72"/>
      <c r="E1733" s="72"/>
      <c r="F1733" s="72"/>
      <c r="G1733" s="72"/>
      <c r="H1733" s="72"/>
      <c r="I1733" s="72"/>
      <c r="J1733" s="72"/>
      <c r="K1733" s="72"/>
      <c r="L1733" s="72"/>
      <c r="M1733" s="72"/>
      <c r="N1733" s="72"/>
      <c r="O1733" s="72"/>
    </row>
    <row r="1734" spans="1:15">
      <c r="A1734" s="72"/>
      <c r="B1734" s="72"/>
      <c r="C1734" s="72"/>
      <c r="D1734" s="72"/>
      <c r="E1734" s="72"/>
      <c r="F1734" s="72"/>
      <c r="G1734" s="72"/>
      <c r="H1734" s="72"/>
      <c r="I1734" s="72"/>
      <c r="J1734" s="72"/>
      <c r="K1734" s="72"/>
      <c r="L1734" s="72"/>
      <c r="M1734" s="72"/>
      <c r="N1734" s="72"/>
      <c r="O1734" s="72"/>
    </row>
    <row r="1735" spans="1:15">
      <c r="A1735" s="72"/>
      <c r="B1735" s="72"/>
      <c r="C1735" s="72"/>
      <c r="D1735" s="72"/>
      <c r="E1735" s="72"/>
      <c r="F1735" s="72"/>
      <c r="G1735" s="72"/>
      <c r="H1735" s="72"/>
      <c r="I1735" s="72"/>
      <c r="J1735" s="72"/>
      <c r="K1735" s="72"/>
      <c r="L1735" s="72"/>
      <c r="M1735" s="72"/>
      <c r="N1735" s="72"/>
      <c r="O1735" s="72"/>
    </row>
    <row r="1736" spans="1:15">
      <c r="A1736" s="72"/>
      <c r="B1736" s="72"/>
      <c r="C1736" s="72"/>
      <c r="D1736" s="72"/>
      <c r="E1736" s="72"/>
      <c r="F1736" s="72"/>
      <c r="G1736" s="72"/>
      <c r="H1736" s="72"/>
      <c r="I1736" s="72"/>
      <c r="J1736" s="72"/>
      <c r="K1736" s="72"/>
      <c r="L1736" s="72"/>
      <c r="M1736" s="72"/>
      <c r="N1736" s="72"/>
      <c r="O1736" s="72"/>
    </row>
    <row r="1737" spans="1:15">
      <c r="A1737" s="72"/>
      <c r="B1737" s="72"/>
      <c r="C1737" s="72"/>
      <c r="D1737" s="72"/>
      <c r="E1737" s="72"/>
      <c r="F1737" s="72"/>
      <c r="G1737" s="72"/>
      <c r="H1737" s="72"/>
      <c r="I1737" s="72"/>
      <c r="J1737" s="72"/>
      <c r="K1737" s="72"/>
      <c r="L1737" s="72"/>
      <c r="M1737" s="72"/>
      <c r="N1737" s="72"/>
      <c r="O1737" s="72"/>
    </row>
    <row r="1738" spans="1:15">
      <c r="A1738" s="72"/>
      <c r="B1738" s="72"/>
      <c r="C1738" s="72"/>
      <c r="D1738" s="72"/>
      <c r="E1738" s="72"/>
      <c r="F1738" s="72"/>
      <c r="G1738" s="72"/>
      <c r="H1738" s="72"/>
      <c r="I1738" s="72"/>
      <c r="J1738" s="72"/>
      <c r="K1738" s="72"/>
      <c r="L1738" s="72"/>
      <c r="M1738" s="72"/>
      <c r="N1738" s="72"/>
      <c r="O1738" s="72"/>
    </row>
    <row r="1739" spans="1:15">
      <c r="A1739" s="72"/>
      <c r="B1739" s="72"/>
      <c r="C1739" s="72"/>
      <c r="D1739" s="72"/>
      <c r="E1739" s="72"/>
      <c r="F1739" s="72"/>
      <c r="G1739" s="72"/>
      <c r="H1739" s="72"/>
      <c r="I1739" s="72"/>
      <c r="J1739" s="72"/>
      <c r="K1739" s="72"/>
      <c r="L1739" s="72"/>
      <c r="M1739" s="72"/>
      <c r="N1739" s="72"/>
      <c r="O1739" s="72"/>
    </row>
    <row r="1740" spans="1:15">
      <c r="A1740" s="72"/>
      <c r="B1740" s="72"/>
      <c r="C1740" s="72"/>
      <c r="D1740" s="72"/>
      <c r="E1740" s="72"/>
      <c r="F1740" s="72"/>
      <c r="G1740" s="72"/>
      <c r="H1740" s="72"/>
      <c r="I1740" s="72"/>
      <c r="J1740" s="72"/>
      <c r="K1740" s="72"/>
      <c r="L1740" s="72"/>
      <c r="M1740" s="72"/>
      <c r="N1740" s="72"/>
      <c r="O1740" s="72"/>
    </row>
    <row r="1741" spans="1:15">
      <c r="A1741" s="72"/>
      <c r="B1741" s="72"/>
      <c r="C1741" s="72"/>
      <c r="D1741" s="72"/>
      <c r="E1741" s="72"/>
      <c r="F1741" s="72"/>
      <c r="G1741" s="72"/>
      <c r="H1741" s="72"/>
      <c r="I1741" s="72"/>
      <c r="J1741" s="72"/>
      <c r="K1741" s="72"/>
      <c r="L1741" s="72"/>
      <c r="M1741" s="72"/>
      <c r="N1741" s="72"/>
      <c r="O1741" s="72"/>
    </row>
    <row r="1742" spans="1:15">
      <c r="A1742" s="72"/>
      <c r="B1742" s="72"/>
      <c r="C1742" s="72"/>
      <c r="D1742" s="72"/>
      <c r="E1742" s="72"/>
      <c r="F1742" s="72"/>
      <c r="G1742" s="72"/>
      <c r="H1742" s="72"/>
      <c r="I1742" s="72"/>
      <c r="J1742" s="72"/>
      <c r="K1742" s="72"/>
      <c r="L1742" s="72"/>
      <c r="M1742" s="72"/>
      <c r="N1742" s="72"/>
      <c r="O1742" s="72"/>
    </row>
    <row r="1743" spans="1:15">
      <c r="A1743" s="72"/>
      <c r="B1743" s="72"/>
      <c r="C1743" s="72"/>
      <c r="D1743" s="72"/>
      <c r="E1743" s="72"/>
      <c r="F1743" s="72"/>
      <c r="G1743" s="72"/>
      <c r="H1743" s="72"/>
      <c r="I1743" s="72"/>
      <c r="J1743" s="72"/>
      <c r="K1743" s="72"/>
      <c r="L1743" s="72"/>
      <c r="M1743" s="72"/>
      <c r="N1743" s="72"/>
      <c r="O1743" s="72"/>
    </row>
    <row r="1744" spans="1:15">
      <c r="A1744" s="72"/>
      <c r="B1744" s="72"/>
      <c r="C1744" s="72"/>
      <c r="D1744" s="72"/>
      <c r="E1744" s="72"/>
      <c r="F1744" s="72"/>
      <c r="G1744" s="72"/>
      <c r="H1744" s="72"/>
      <c r="I1744" s="72"/>
      <c r="J1744" s="72"/>
      <c r="K1744" s="72"/>
      <c r="L1744" s="72"/>
      <c r="M1744" s="72"/>
      <c r="N1744" s="72"/>
      <c r="O1744" s="72"/>
    </row>
    <row r="1745" spans="1:15">
      <c r="A1745" s="72"/>
      <c r="B1745" s="72"/>
      <c r="C1745" s="72"/>
      <c r="D1745" s="72"/>
      <c r="E1745" s="72"/>
      <c r="F1745" s="72"/>
      <c r="G1745" s="72"/>
      <c r="H1745" s="72"/>
      <c r="I1745" s="72"/>
      <c r="J1745" s="72"/>
      <c r="K1745" s="72"/>
      <c r="L1745" s="72"/>
      <c r="M1745" s="72"/>
      <c r="N1745" s="72"/>
      <c r="O1745" s="72"/>
    </row>
    <row r="1746" spans="1:15">
      <c r="A1746" s="72"/>
      <c r="B1746" s="72"/>
      <c r="C1746" s="72"/>
      <c r="D1746" s="72"/>
      <c r="E1746" s="72"/>
      <c r="F1746" s="72"/>
      <c r="G1746" s="72"/>
      <c r="H1746" s="72"/>
      <c r="I1746" s="72"/>
      <c r="J1746" s="72"/>
      <c r="K1746" s="72"/>
      <c r="L1746" s="72"/>
      <c r="M1746" s="72"/>
      <c r="N1746" s="72"/>
      <c r="O1746" s="72"/>
    </row>
    <row r="1747" spans="1:15">
      <c r="A1747" s="72"/>
      <c r="B1747" s="72"/>
      <c r="C1747" s="72"/>
      <c r="D1747" s="72"/>
      <c r="E1747" s="72"/>
      <c r="F1747" s="72"/>
      <c r="G1747" s="72"/>
      <c r="H1747" s="72"/>
      <c r="I1747" s="72"/>
      <c r="J1747" s="72"/>
      <c r="K1747" s="72"/>
      <c r="L1747" s="72"/>
      <c r="M1747" s="72"/>
      <c r="N1747" s="72"/>
      <c r="O1747" s="72"/>
    </row>
    <row r="1748" spans="1:15">
      <c r="A1748" s="72"/>
      <c r="B1748" s="72"/>
      <c r="C1748" s="72"/>
      <c r="D1748" s="72"/>
      <c r="E1748" s="72"/>
      <c r="F1748" s="72"/>
      <c r="G1748" s="72"/>
      <c r="H1748" s="72"/>
      <c r="I1748" s="72"/>
      <c r="J1748" s="72"/>
      <c r="K1748" s="72"/>
      <c r="L1748" s="72"/>
      <c r="M1748" s="72"/>
      <c r="N1748" s="72"/>
      <c r="O1748" s="72"/>
    </row>
    <row r="1749" spans="1:15">
      <c r="A1749" s="72"/>
      <c r="B1749" s="72"/>
      <c r="C1749" s="72"/>
      <c r="D1749" s="72"/>
      <c r="E1749" s="72"/>
      <c r="F1749" s="72"/>
      <c r="G1749" s="72"/>
      <c r="H1749" s="72"/>
      <c r="I1749" s="72"/>
      <c r="J1749" s="72"/>
      <c r="K1749" s="72"/>
      <c r="L1749" s="72"/>
      <c r="M1749" s="72"/>
      <c r="N1749" s="72"/>
      <c r="O1749" s="72"/>
    </row>
    <row r="1750" spans="1:15">
      <c r="A1750" s="72"/>
      <c r="B1750" s="72"/>
      <c r="C1750" s="72"/>
      <c r="D1750" s="72"/>
      <c r="E1750" s="72"/>
      <c r="F1750" s="72"/>
      <c r="G1750" s="72"/>
      <c r="H1750" s="72"/>
      <c r="I1750" s="72"/>
      <c r="J1750" s="72"/>
      <c r="K1750" s="72"/>
      <c r="L1750" s="72"/>
      <c r="M1750" s="72"/>
      <c r="N1750" s="72"/>
      <c r="O1750" s="72"/>
    </row>
    <row r="1751" spans="1:15">
      <c r="A1751" s="72"/>
      <c r="B1751" s="72"/>
      <c r="C1751" s="72"/>
      <c r="D1751" s="72"/>
      <c r="E1751" s="72"/>
      <c r="F1751" s="72"/>
      <c r="G1751" s="72"/>
      <c r="H1751" s="72"/>
      <c r="I1751" s="72"/>
      <c r="J1751" s="72"/>
      <c r="K1751" s="72"/>
      <c r="L1751" s="72"/>
      <c r="M1751" s="72"/>
      <c r="N1751" s="72"/>
      <c r="O1751" s="72"/>
    </row>
    <row r="1752" spans="1:15">
      <c r="A1752" s="72"/>
      <c r="B1752" s="72"/>
      <c r="C1752" s="72"/>
      <c r="D1752" s="72"/>
      <c r="E1752" s="72"/>
      <c r="F1752" s="72"/>
      <c r="G1752" s="72"/>
      <c r="H1752" s="72"/>
      <c r="I1752" s="72"/>
      <c r="J1752" s="72"/>
      <c r="K1752" s="72"/>
      <c r="L1752" s="72"/>
      <c r="M1752" s="72"/>
      <c r="N1752" s="72"/>
      <c r="O1752" s="72"/>
    </row>
    <row r="1753" spans="1:15">
      <c r="A1753" s="72"/>
      <c r="B1753" s="72"/>
      <c r="C1753" s="72"/>
      <c r="D1753" s="72"/>
      <c r="E1753" s="72"/>
      <c r="F1753" s="72"/>
      <c r="G1753" s="72"/>
      <c r="H1753" s="72"/>
      <c r="I1753" s="72"/>
      <c r="J1753" s="72"/>
      <c r="K1753" s="72"/>
      <c r="L1753" s="72"/>
      <c r="M1753" s="72"/>
      <c r="N1753" s="72"/>
      <c r="O1753" s="72"/>
    </row>
    <row r="1754" spans="1:15">
      <c r="A1754" s="72"/>
      <c r="B1754" s="72"/>
      <c r="C1754" s="72"/>
      <c r="D1754" s="72"/>
      <c r="E1754" s="72"/>
      <c r="F1754" s="72"/>
      <c r="G1754" s="72"/>
      <c r="H1754" s="72"/>
      <c r="I1754" s="72"/>
      <c r="J1754" s="72"/>
      <c r="K1754" s="72"/>
      <c r="L1754" s="72"/>
      <c r="M1754" s="72"/>
      <c r="N1754" s="72"/>
      <c r="O1754" s="72"/>
    </row>
    <row r="1755" spans="1:15">
      <c r="A1755" s="72"/>
      <c r="B1755" s="72"/>
      <c r="C1755" s="72"/>
      <c r="D1755" s="72"/>
      <c r="E1755" s="72"/>
      <c r="F1755" s="72"/>
      <c r="G1755" s="72"/>
      <c r="H1755" s="72"/>
      <c r="I1755" s="72"/>
      <c r="J1755" s="72"/>
      <c r="K1755" s="72"/>
      <c r="L1755" s="72"/>
      <c r="M1755" s="72"/>
      <c r="N1755" s="72"/>
      <c r="O1755" s="72"/>
    </row>
    <row r="1756" spans="1:15">
      <c r="A1756" s="72"/>
      <c r="B1756" s="72"/>
      <c r="C1756" s="72"/>
      <c r="D1756" s="72"/>
      <c r="E1756" s="72"/>
      <c r="F1756" s="72"/>
      <c r="G1756" s="72"/>
      <c r="H1756" s="72"/>
      <c r="I1756" s="72"/>
      <c r="J1756" s="72"/>
      <c r="K1756" s="72"/>
      <c r="L1756" s="72"/>
      <c r="M1756" s="72"/>
      <c r="N1756" s="72"/>
      <c r="O1756" s="72"/>
    </row>
    <row r="1757" spans="1:15">
      <c r="A1757" s="72"/>
      <c r="B1757" s="72"/>
      <c r="C1757" s="72"/>
      <c r="D1757" s="72"/>
      <c r="E1757" s="72"/>
      <c r="F1757" s="72"/>
      <c r="G1757" s="72"/>
      <c r="H1757" s="72"/>
      <c r="I1757" s="72"/>
      <c r="J1757" s="72"/>
      <c r="K1757" s="72"/>
      <c r="L1757" s="72"/>
      <c r="M1757" s="72"/>
      <c r="N1757" s="72"/>
      <c r="O1757" s="72"/>
    </row>
    <row r="1758" spans="1:15">
      <c r="A1758" s="72"/>
      <c r="B1758" s="72"/>
      <c r="C1758" s="72"/>
      <c r="D1758" s="72"/>
      <c r="E1758" s="72"/>
      <c r="F1758" s="72"/>
      <c r="G1758" s="72"/>
      <c r="H1758" s="72"/>
      <c r="I1758" s="72"/>
      <c r="J1758" s="72"/>
      <c r="K1758" s="72"/>
      <c r="L1758" s="72"/>
      <c r="M1758" s="72"/>
      <c r="N1758" s="72"/>
      <c r="O1758" s="72"/>
    </row>
    <row r="1759" spans="1:15">
      <c r="A1759" s="72"/>
      <c r="B1759" s="72"/>
      <c r="C1759" s="72"/>
      <c r="D1759" s="72"/>
      <c r="E1759" s="72"/>
      <c r="F1759" s="72"/>
      <c r="G1759" s="72"/>
      <c r="H1759" s="72"/>
      <c r="I1759" s="72"/>
      <c r="J1759" s="72"/>
      <c r="K1759" s="72"/>
      <c r="L1759" s="72"/>
      <c r="M1759" s="72"/>
      <c r="N1759" s="72"/>
      <c r="O1759" s="72"/>
    </row>
    <row r="1760" spans="1:15">
      <c r="A1760" s="72"/>
      <c r="B1760" s="72"/>
      <c r="C1760" s="72"/>
      <c r="D1760" s="72"/>
      <c r="E1760" s="72"/>
      <c r="F1760" s="72"/>
      <c r="G1760" s="72"/>
      <c r="H1760" s="72"/>
      <c r="I1760" s="72"/>
      <c r="J1760" s="72"/>
      <c r="K1760" s="72"/>
      <c r="L1760" s="72"/>
      <c r="M1760" s="72"/>
      <c r="N1760" s="72"/>
      <c r="O1760" s="72"/>
    </row>
    <row r="1761" spans="1:15">
      <c r="A1761" s="72"/>
      <c r="B1761" s="72"/>
      <c r="C1761" s="72"/>
      <c r="D1761" s="72"/>
      <c r="E1761" s="72"/>
      <c r="F1761" s="72"/>
      <c r="G1761" s="72"/>
      <c r="H1761" s="72"/>
      <c r="I1761" s="72"/>
      <c r="J1761" s="72"/>
      <c r="K1761" s="72"/>
      <c r="L1761" s="72"/>
      <c r="M1761" s="72"/>
      <c r="N1761" s="72"/>
      <c r="O1761" s="72"/>
    </row>
    <row r="1762" spans="1:15">
      <c r="A1762" s="72"/>
      <c r="B1762" s="72"/>
      <c r="C1762" s="72"/>
      <c r="D1762" s="72"/>
      <c r="E1762" s="72"/>
      <c r="F1762" s="72"/>
      <c r="G1762" s="72"/>
      <c r="H1762" s="72"/>
      <c r="I1762" s="72"/>
      <c r="J1762" s="72"/>
      <c r="K1762" s="72"/>
      <c r="L1762" s="72"/>
      <c r="M1762" s="72"/>
      <c r="N1762" s="72"/>
      <c r="O1762" s="72"/>
    </row>
    <row r="1763" spans="1:15">
      <c r="A1763" s="72"/>
      <c r="B1763" s="72"/>
      <c r="C1763" s="72"/>
      <c r="D1763" s="72"/>
      <c r="E1763" s="72"/>
      <c r="F1763" s="72"/>
      <c r="G1763" s="72"/>
      <c r="H1763" s="72"/>
      <c r="I1763" s="72"/>
      <c r="J1763" s="72"/>
      <c r="K1763" s="72"/>
      <c r="L1763" s="72"/>
      <c r="M1763" s="72"/>
      <c r="N1763" s="72"/>
      <c r="O1763" s="72"/>
    </row>
    <row r="1764" spans="1:15">
      <c r="A1764" s="72"/>
      <c r="B1764" s="72"/>
      <c r="C1764" s="72"/>
      <c r="D1764" s="72"/>
      <c r="E1764" s="72"/>
      <c r="F1764" s="72"/>
      <c r="G1764" s="72"/>
      <c r="H1764" s="72"/>
      <c r="I1764" s="72"/>
      <c r="J1764" s="72"/>
      <c r="K1764" s="72"/>
      <c r="L1764" s="72"/>
      <c r="M1764" s="72"/>
      <c r="N1764" s="72"/>
      <c r="O1764" s="72"/>
    </row>
    <row r="1765" spans="1:15">
      <c r="A1765" s="72"/>
      <c r="B1765" s="72"/>
      <c r="C1765" s="72"/>
      <c r="D1765" s="72"/>
      <c r="E1765" s="72"/>
      <c r="F1765" s="72"/>
      <c r="G1765" s="72"/>
      <c r="H1765" s="72"/>
      <c r="I1765" s="72"/>
      <c r="J1765" s="72"/>
      <c r="K1765" s="72"/>
      <c r="L1765" s="72"/>
      <c r="M1765" s="72"/>
      <c r="N1765" s="72"/>
      <c r="O1765" s="72"/>
    </row>
    <row r="1766" spans="1:15">
      <c r="A1766" s="72"/>
      <c r="B1766" s="72"/>
      <c r="C1766" s="72"/>
      <c r="D1766" s="72"/>
      <c r="E1766" s="72"/>
      <c r="F1766" s="72"/>
      <c r="G1766" s="72"/>
      <c r="H1766" s="72"/>
      <c r="I1766" s="72"/>
      <c r="J1766" s="72"/>
      <c r="K1766" s="72"/>
      <c r="L1766" s="72"/>
      <c r="M1766" s="72"/>
      <c r="N1766" s="72"/>
      <c r="O1766" s="72"/>
    </row>
    <row r="1767" spans="1:15">
      <c r="A1767" s="72"/>
      <c r="B1767" s="72"/>
      <c r="C1767" s="72"/>
      <c r="D1767" s="72"/>
      <c r="E1767" s="72"/>
      <c r="F1767" s="72"/>
      <c r="G1767" s="72"/>
      <c r="H1767" s="72"/>
      <c r="I1767" s="72"/>
      <c r="J1767" s="72"/>
      <c r="K1767" s="72"/>
      <c r="L1767" s="72"/>
      <c r="M1767" s="72"/>
      <c r="N1767" s="72"/>
      <c r="O1767" s="72"/>
    </row>
    <row r="1768" spans="1:15">
      <c r="A1768" s="72"/>
      <c r="B1768" s="72"/>
      <c r="C1768" s="72"/>
      <c r="D1768" s="72"/>
      <c r="E1768" s="72"/>
      <c r="F1768" s="72"/>
      <c r="G1768" s="72"/>
      <c r="H1768" s="72"/>
      <c r="I1768" s="72"/>
      <c r="J1768" s="72"/>
      <c r="K1768" s="72"/>
      <c r="L1768" s="72"/>
      <c r="M1768" s="72"/>
      <c r="N1768" s="72"/>
      <c r="O1768" s="72"/>
    </row>
    <row r="1769" spans="1:15">
      <c r="A1769" s="72"/>
      <c r="B1769" s="72"/>
      <c r="C1769" s="72"/>
      <c r="D1769" s="72"/>
      <c r="E1769" s="72"/>
      <c r="F1769" s="72"/>
      <c r="G1769" s="72"/>
      <c r="H1769" s="72"/>
      <c r="I1769" s="72"/>
      <c r="J1769" s="72"/>
      <c r="K1769" s="72"/>
      <c r="L1769" s="72"/>
      <c r="M1769" s="72"/>
      <c r="N1769" s="72"/>
      <c r="O1769" s="72"/>
    </row>
    <row r="1770" spans="1:15">
      <c r="A1770" s="72"/>
      <c r="B1770" s="72"/>
      <c r="C1770" s="72"/>
      <c r="D1770" s="72"/>
      <c r="E1770" s="72"/>
      <c r="F1770" s="72"/>
      <c r="G1770" s="72"/>
      <c r="H1770" s="72"/>
      <c r="I1770" s="72"/>
      <c r="J1770" s="72"/>
      <c r="K1770" s="72"/>
      <c r="L1770" s="72"/>
      <c r="M1770" s="72"/>
      <c r="N1770" s="72"/>
      <c r="O1770" s="72"/>
    </row>
    <row r="1771" spans="1:15">
      <c r="A1771" s="72"/>
      <c r="B1771" s="72"/>
      <c r="C1771" s="72"/>
      <c r="D1771" s="72"/>
      <c r="E1771" s="72"/>
      <c r="F1771" s="72"/>
      <c r="G1771" s="72"/>
      <c r="H1771" s="72"/>
      <c r="I1771" s="72"/>
      <c r="J1771" s="72"/>
      <c r="K1771" s="72"/>
      <c r="L1771" s="72"/>
      <c r="M1771" s="72"/>
      <c r="N1771" s="72"/>
      <c r="O1771" s="72"/>
    </row>
    <row r="1772" spans="1:15">
      <c r="A1772" s="72"/>
      <c r="B1772" s="72"/>
      <c r="C1772" s="72"/>
      <c r="D1772" s="72"/>
      <c r="E1772" s="72"/>
      <c r="F1772" s="72"/>
      <c r="G1772" s="72"/>
      <c r="H1772" s="72"/>
      <c r="I1772" s="72"/>
      <c r="J1772" s="72"/>
      <c r="K1772" s="72"/>
      <c r="L1772" s="72"/>
      <c r="M1772" s="72"/>
      <c r="N1772" s="72"/>
      <c r="O1772" s="72"/>
    </row>
    <row r="1773" spans="1:15">
      <c r="A1773" s="72"/>
      <c r="B1773" s="72"/>
      <c r="C1773" s="72"/>
      <c r="D1773" s="72"/>
      <c r="E1773" s="72"/>
      <c r="F1773" s="72"/>
      <c r="G1773" s="72"/>
      <c r="H1773" s="72"/>
      <c r="I1773" s="72"/>
      <c r="J1773" s="72"/>
      <c r="K1773" s="72"/>
      <c r="L1773" s="72"/>
      <c r="M1773" s="72"/>
      <c r="N1773" s="72"/>
      <c r="O1773" s="72"/>
    </row>
    <row r="1774" spans="1:15">
      <c r="A1774" s="72"/>
      <c r="B1774" s="72"/>
      <c r="C1774" s="72"/>
      <c r="D1774" s="72"/>
      <c r="E1774" s="72"/>
      <c r="F1774" s="72"/>
      <c r="G1774" s="72"/>
      <c r="H1774" s="72"/>
      <c r="I1774" s="72"/>
      <c r="J1774" s="72"/>
      <c r="K1774" s="72"/>
      <c r="L1774" s="72"/>
      <c r="M1774" s="72"/>
      <c r="N1774" s="72"/>
      <c r="O1774" s="72"/>
    </row>
    <row r="1775" spans="1:15">
      <c r="A1775" s="72"/>
      <c r="B1775" s="72"/>
      <c r="C1775" s="72"/>
      <c r="D1775" s="72"/>
      <c r="E1775" s="72"/>
      <c r="F1775" s="72"/>
      <c r="G1775" s="72"/>
      <c r="H1775" s="72"/>
      <c r="I1775" s="72"/>
      <c r="J1775" s="72"/>
      <c r="K1775" s="72"/>
      <c r="L1775" s="72"/>
      <c r="M1775" s="72"/>
      <c r="N1775" s="72"/>
      <c r="O1775" s="72"/>
    </row>
    <row r="1776" spans="1:15">
      <c r="A1776" s="72"/>
      <c r="B1776" s="72"/>
      <c r="C1776" s="72"/>
      <c r="D1776" s="72"/>
      <c r="E1776" s="72"/>
      <c r="F1776" s="72"/>
      <c r="G1776" s="72"/>
      <c r="H1776" s="72"/>
      <c r="I1776" s="72"/>
      <c r="J1776" s="72"/>
      <c r="K1776" s="72"/>
      <c r="L1776" s="72"/>
      <c r="M1776" s="72"/>
      <c r="N1776" s="72"/>
      <c r="O1776" s="72"/>
    </row>
    <row r="1777" spans="1:15">
      <c r="A1777" s="72"/>
      <c r="B1777" s="72"/>
      <c r="C1777" s="72"/>
      <c r="D1777" s="72"/>
      <c r="E1777" s="72"/>
      <c r="F1777" s="72"/>
      <c r="G1777" s="72"/>
      <c r="H1777" s="72"/>
      <c r="I1777" s="72"/>
      <c r="J1777" s="72"/>
      <c r="K1777" s="72"/>
      <c r="L1777" s="72"/>
      <c r="M1777" s="72"/>
      <c r="N1777" s="72"/>
      <c r="O1777" s="72"/>
    </row>
    <row r="1778" spans="1:15">
      <c r="A1778" s="72"/>
      <c r="B1778" s="72"/>
      <c r="C1778" s="72"/>
      <c r="D1778" s="72"/>
      <c r="E1778" s="72"/>
      <c r="F1778" s="72"/>
      <c r="G1778" s="72"/>
      <c r="H1778" s="72"/>
      <c r="I1778" s="72"/>
      <c r="J1778" s="72"/>
      <c r="K1778" s="72"/>
      <c r="L1778" s="72"/>
      <c r="M1778" s="72"/>
      <c r="N1778" s="72"/>
      <c r="O1778" s="72"/>
    </row>
    <row r="1779" spans="1:15">
      <c r="A1779" s="72"/>
      <c r="B1779" s="72"/>
      <c r="C1779" s="72"/>
      <c r="D1779" s="72"/>
      <c r="E1779" s="72"/>
      <c r="F1779" s="72"/>
      <c r="G1779" s="72"/>
      <c r="H1779" s="72"/>
      <c r="I1779" s="72"/>
      <c r="J1779" s="72"/>
      <c r="K1779" s="72"/>
      <c r="L1779" s="72"/>
      <c r="M1779" s="72"/>
      <c r="N1779" s="72"/>
      <c r="O1779" s="72"/>
    </row>
    <row r="1780" spans="1:15">
      <c r="A1780" s="72"/>
      <c r="B1780" s="72"/>
      <c r="C1780" s="72"/>
      <c r="D1780" s="72"/>
      <c r="E1780" s="72"/>
      <c r="F1780" s="72"/>
      <c r="G1780" s="72"/>
      <c r="H1780" s="72"/>
      <c r="I1780" s="72"/>
      <c r="J1780" s="72"/>
      <c r="K1780" s="72"/>
      <c r="L1780" s="72"/>
      <c r="M1780" s="72"/>
      <c r="N1780" s="72"/>
      <c r="O1780" s="72"/>
    </row>
    <row r="1781" spans="1:15">
      <c r="A1781" s="72"/>
      <c r="B1781" s="72"/>
      <c r="C1781" s="72"/>
      <c r="D1781" s="72"/>
      <c r="E1781" s="72"/>
      <c r="F1781" s="72"/>
      <c r="G1781" s="72"/>
      <c r="H1781" s="72"/>
      <c r="I1781" s="72"/>
      <c r="J1781" s="72"/>
      <c r="K1781" s="72"/>
      <c r="L1781" s="72"/>
      <c r="M1781" s="72"/>
      <c r="N1781" s="72"/>
      <c r="O1781" s="72"/>
    </row>
    <row r="1782" spans="1:15">
      <c r="A1782" s="72"/>
      <c r="B1782" s="72"/>
      <c r="C1782" s="72"/>
      <c r="D1782" s="72"/>
      <c r="E1782" s="72"/>
      <c r="F1782" s="72"/>
      <c r="G1782" s="72"/>
      <c r="H1782" s="72"/>
      <c r="I1782" s="72"/>
      <c r="J1782" s="72"/>
      <c r="K1782" s="72"/>
      <c r="L1782" s="72"/>
      <c r="M1782" s="72"/>
      <c r="N1782" s="72"/>
      <c r="O1782" s="72"/>
    </row>
    <row r="1783" spans="1:15">
      <c r="A1783" s="72"/>
      <c r="B1783" s="72"/>
      <c r="C1783" s="72"/>
      <c r="D1783" s="72"/>
      <c r="E1783" s="72"/>
      <c r="F1783" s="72"/>
      <c r="G1783" s="72"/>
      <c r="H1783" s="72"/>
      <c r="I1783" s="72"/>
      <c r="J1783" s="72"/>
      <c r="K1783" s="72"/>
      <c r="L1783" s="72"/>
      <c r="M1783" s="72"/>
      <c r="N1783" s="72"/>
      <c r="O1783" s="72"/>
    </row>
    <row r="1784" spans="1:15">
      <c r="A1784" s="72"/>
      <c r="B1784" s="72"/>
      <c r="C1784" s="72"/>
      <c r="D1784" s="72"/>
      <c r="E1784" s="72"/>
      <c r="F1784" s="72"/>
      <c r="G1784" s="72"/>
      <c r="H1784" s="72"/>
      <c r="I1784" s="72"/>
      <c r="J1784" s="72"/>
      <c r="K1784" s="72"/>
      <c r="L1784" s="72"/>
      <c r="M1784" s="72"/>
      <c r="N1784" s="72"/>
      <c r="O1784" s="72"/>
    </row>
    <row r="1785" spans="1:15">
      <c r="A1785" s="72"/>
      <c r="B1785" s="72"/>
      <c r="C1785" s="72"/>
      <c r="D1785" s="72"/>
      <c r="E1785" s="72"/>
      <c r="F1785" s="72"/>
      <c r="G1785" s="72"/>
      <c r="H1785" s="72"/>
      <c r="I1785" s="72"/>
      <c r="J1785" s="72"/>
      <c r="K1785" s="72"/>
      <c r="L1785" s="72"/>
      <c r="M1785" s="72"/>
      <c r="N1785" s="72"/>
      <c r="O1785" s="72"/>
    </row>
    <row r="1786" spans="1:15">
      <c r="A1786" s="72"/>
      <c r="B1786" s="72"/>
      <c r="C1786" s="72"/>
      <c r="D1786" s="72"/>
      <c r="E1786" s="72"/>
      <c r="F1786" s="72"/>
      <c r="G1786" s="72"/>
      <c r="H1786" s="72"/>
      <c r="I1786" s="72"/>
      <c r="J1786" s="72"/>
      <c r="K1786" s="72"/>
      <c r="L1786" s="72"/>
      <c r="M1786" s="72"/>
      <c r="N1786" s="72"/>
      <c r="O1786" s="72"/>
    </row>
    <row r="1787" spans="1:15">
      <c r="A1787" s="72"/>
      <c r="B1787" s="72"/>
      <c r="C1787" s="72"/>
      <c r="D1787" s="72"/>
      <c r="E1787" s="72"/>
      <c r="F1787" s="72"/>
      <c r="G1787" s="72"/>
      <c r="H1787" s="72"/>
      <c r="I1787" s="72"/>
      <c r="J1787" s="72"/>
      <c r="K1787" s="72"/>
      <c r="L1787" s="72"/>
      <c r="M1787" s="72"/>
      <c r="N1787" s="72"/>
      <c r="O1787" s="72"/>
    </row>
    <row r="1788" spans="1:15">
      <c r="A1788" s="72"/>
      <c r="B1788" s="72"/>
      <c r="C1788" s="72"/>
      <c r="D1788" s="72"/>
      <c r="E1788" s="72"/>
      <c r="F1788" s="72"/>
      <c r="G1788" s="72"/>
      <c r="H1788" s="72"/>
      <c r="I1788" s="72"/>
      <c r="J1788" s="72"/>
      <c r="K1788" s="72"/>
      <c r="L1788" s="72"/>
      <c r="M1788" s="72"/>
      <c r="N1788" s="72"/>
      <c r="O1788" s="72"/>
    </row>
    <row r="1789" spans="1:15">
      <c r="A1789" s="72"/>
      <c r="B1789" s="72"/>
      <c r="C1789" s="72"/>
      <c r="D1789" s="72"/>
      <c r="E1789" s="72"/>
      <c r="F1789" s="72"/>
      <c r="G1789" s="72"/>
      <c r="H1789" s="72"/>
      <c r="I1789" s="72"/>
      <c r="J1789" s="72"/>
      <c r="K1789" s="72"/>
      <c r="L1789" s="72"/>
      <c r="M1789" s="72"/>
      <c r="N1789" s="72"/>
      <c r="O1789" s="72"/>
    </row>
    <row r="1790" spans="1:15">
      <c r="A1790" s="72"/>
      <c r="B1790" s="72"/>
      <c r="C1790" s="72"/>
      <c r="D1790" s="72"/>
      <c r="E1790" s="72"/>
      <c r="F1790" s="72"/>
      <c r="G1790" s="72"/>
      <c r="H1790" s="72"/>
      <c r="I1790" s="72"/>
      <c r="J1790" s="72"/>
      <c r="K1790" s="72"/>
      <c r="L1790" s="72"/>
      <c r="M1790" s="72"/>
      <c r="N1790" s="72"/>
      <c r="O1790" s="72"/>
    </row>
    <row r="1791" spans="1:15">
      <c r="A1791" s="72"/>
      <c r="B1791" s="72"/>
      <c r="C1791" s="72"/>
      <c r="D1791" s="72"/>
      <c r="E1791" s="72"/>
      <c r="F1791" s="72"/>
      <c r="G1791" s="72"/>
      <c r="H1791" s="72"/>
      <c r="I1791" s="72"/>
      <c r="J1791" s="72"/>
      <c r="K1791" s="72"/>
      <c r="L1791" s="72"/>
      <c r="M1791" s="72"/>
      <c r="N1791" s="72"/>
      <c r="O1791" s="72"/>
    </row>
    <row r="1792" spans="1:15">
      <c r="A1792" s="72"/>
      <c r="B1792" s="72"/>
      <c r="C1792" s="72"/>
      <c r="D1792" s="72"/>
      <c r="E1792" s="72"/>
      <c r="F1792" s="72"/>
      <c r="G1792" s="72"/>
      <c r="H1792" s="72"/>
      <c r="I1792" s="72"/>
      <c r="J1792" s="72"/>
      <c r="K1792" s="72"/>
      <c r="L1792" s="72"/>
      <c r="M1792" s="72"/>
      <c r="N1792" s="72"/>
      <c r="O1792" s="72"/>
    </row>
    <row r="1793" spans="1:15">
      <c r="A1793" s="72"/>
      <c r="B1793" s="72"/>
      <c r="C1793" s="72"/>
      <c r="D1793" s="72"/>
      <c r="E1793" s="72"/>
      <c r="F1793" s="72"/>
      <c r="G1793" s="72"/>
      <c r="H1793" s="72"/>
      <c r="I1793" s="72"/>
      <c r="J1793" s="72"/>
      <c r="K1793" s="72"/>
      <c r="L1793" s="72"/>
      <c r="M1793" s="72"/>
      <c r="N1793" s="72"/>
      <c r="O1793" s="72"/>
    </row>
    <row r="1794" spans="1:15">
      <c r="A1794" s="72"/>
      <c r="B1794" s="72"/>
      <c r="C1794" s="72"/>
      <c r="D1794" s="72"/>
      <c r="E1794" s="72"/>
      <c r="F1794" s="72"/>
      <c r="G1794" s="72"/>
      <c r="H1794" s="72"/>
      <c r="I1794" s="72"/>
      <c r="J1794" s="72"/>
      <c r="K1794" s="72"/>
      <c r="L1794" s="72"/>
      <c r="M1794" s="72"/>
      <c r="N1794" s="72"/>
      <c r="O1794" s="72"/>
    </row>
    <row r="1795" spans="1:15">
      <c r="A1795" s="72"/>
      <c r="B1795" s="72"/>
      <c r="C1795" s="72"/>
      <c r="D1795" s="72"/>
      <c r="E1795" s="72"/>
      <c r="F1795" s="72"/>
      <c r="G1795" s="72"/>
      <c r="H1795" s="72"/>
      <c r="I1795" s="72"/>
      <c r="J1795" s="72"/>
      <c r="K1795" s="72"/>
      <c r="L1795" s="72"/>
      <c r="M1795" s="72"/>
      <c r="N1795" s="72"/>
      <c r="O1795" s="72"/>
    </row>
    <row r="1796" spans="1:15">
      <c r="A1796" s="72"/>
      <c r="B1796" s="72"/>
      <c r="C1796" s="72"/>
      <c r="D1796" s="72"/>
      <c r="E1796" s="72"/>
      <c r="F1796" s="72"/>
      <c r="G1796" s="72"/>
      <c r="H1796" s="72"/>
      <c r="I1796" s="72"/>
      <c r="J1796" s="72"/>
      <c r="K1796" s="72"/>
      <c r="L1796" s="72"/>
      <c r="M1796" s="72"/>
      <c r="N1796" s="72"/>
      <c r="O1796" s="72"/>
    </row>
    <row r="1797" spans="1:15">
      <c r="A1797" s="72"/>
      <c r="B1797" s="72"/>
      <c r="C1797" s="72"/>
      <c r="D1797" s="72"/>
      <c r="E1797" s="72"/>
      <c r="F1797" s="72"/>
      <c r="G1797" s="72"/>
      <c r="H1797" s="72"/>
      <c r="I1797" s="72"/>
      <c r="J1797" s="72"/>
      <c r="K1797" s="72"/>
      <c r="L1797" s="72"/>
      <c r="M1797" s="72"/>
      <c r="N1797" s="72"/>
      <c r="O1797" s="72"/>
    </row>
    <row r="1798" spans="1:15">
      <c r="A1798" s="72"/>
      <c r="B1798" s="72"/>
      <c r="C1798" s="72"/>
      <c r="D1798" s="72"/>
      <c r="E1798" s="72"/>
      <c r="F1798" s="72"/>
      <c r="G1798" s="72"/>
      <c r="H1798" s="72"/>
      <c r="I1798" s="72"/>
      <c r="J1798" s="72"/>
      <c r="K1798" s="72"/>
      <c r="L1798" s="72"/>
      <c r="M1798" s="72"/>
      <c r="N1798" s="72"/>
      <c r="O1798" s="72"/>
    </row>
    <row r="1799" spans="1:15">
      <c r="A1799" s="72"/>
      <c r="B1799" s="72"/>
      <c r="C1799" s="72"/>
      <c r="D1799" s="72"/>
      <c r="E1799" s="72"/>
      <c r="F1799" s="72"/>
      <c r="G1799" s="72"/>
      <c r="H1799" s="72"/>
      <c r="I1799" s="72"/>
      <c r="J1799" s="72"/>
      <c r="K1799" s="72"/>
      <c r="L1799" s="72"/>
      <c r="M1799" s="72"/>
      <c r="N1799" s="72"/>
      <c r="O1799" s="72"/>
    </row>
    <row r="1800" spans="1:15">
      <c r="A1800" s="72"/>
      <c r="B1800" s="72"/>
      <c r="C1800" s="72"/>
      <c r="D1800" s="72"/>
      <c r="E1800" s="72"/>
      <c r="F1800" s="72"/>
      <c r="G1800" s="72"/>
      <c r="H1800" s="72"/>
      <c r="I1800" s="72"/>
      <c r="J1800" s="72"/>
      <c r="K1800" s="72"/>
      <c r="L1800" s="72"/>
      <c r="M1800" s="72"/>
      <c r="N1800" s="72"/>
      <c r="O1800" s="72"/>
    </row>
    <row r="1801" spans="1:15">
      <c r="A1801" s="72"/>
      <c r="B1801" s="72"/>
      <c r="C1801" s="72"/>
      <c r="D1801" s="72"/>
      <c r="E1801" s="72"/>
      <c r="F1801" s="72"/>
      <c r="G1801" s="72"/>
      <c r="H1801" s="72"/>
      <c r="I1801" s="72"/>
      <c r="J1801" s="72"/>
      <c r="K1801" s="72"/>
      <c r="L1801" s="72"/>
      <c r="M1801" s="72"/>
      <c r="N1801" s="72"/>
      <c r="O1801" s="72"/>
    </row>
    <row r="1802" spans="1:15">
      <c r="A1802" s="72"/>
      <c r="B1802" s="72"/>
      <c r="C1802" s="72"/>
      <c r="D1802" s="72"/>
      <c r="E1802" s="72"/>
      <c r="F1802" s="72"/>
      <c r="G1802" s="72"/>
      <c r="H1802" s="72"/>
      <c r="I1802" s="72"/>
      <c r="J1802" s="72"/>
      <c r="K1802" s="72"/>
      <c r="L1802" s="72"/>
      <c r="M1802" s="72"/>
      <c r="N1802" s="72"/>
      <c r="O1802" s="72"/>
    </row>
    <row r="1803" spans="1:15">
      <c r="A1803" s="72"/>
      <c r="B1803" s="72"/>
      <c r="C1803" s="72"/>
      <c r="D1803" s="72"/>
      <c r="E1803" s="72"/>
      <c r="F1803" s="72"/>
      <c r="G1803" s="72"/>
      <c r="H1803" s="72"/>
      <c r="I1803" s="72"/>
      <c r="J1803" s="72"/>
      <c r="K1803" s="72"/>
      <c r="L1803" s="72"/>
      <c r="M1803" s="72"/>
      <c r="N1803" s="72"/>
      <c r="O1803" s="72"/>
    </row>
    <row r="1804" spans="1:15">
      <c r="A1804" s="72"/>
      <c r="B1804" s="72"/>
      <c r="C1804" s="72"/>
      <c r="D1804" s="72"/>
      <c r="E1804" s="72"/>
      <c r="F1804" s="72"/>
      <c r="G1804" s="72"/>
      <c r="H1804" s="72"/>
      <c r="I1804" s="72"/>
      <c r="J1804" s="72"/>
      <c r="K1804" s="72"/>
      <c r="L1804" s="72"/>
      <c r="M1804" s="72"/>
      <c r="N1804" s="72"/>
      <c r="O1804" s="72"/>
    </row>
    <row r="1805" spans="1:15">
      <c r="A1805" s="72"/>
      <c r="B1805" s="72"/>
      <c r="C1805" s="72"/>
      <c r="D1805" s="72"/>
      <c r="E1805" s="72"/>
      <c r="F1805" s="72"/>
      <c r="G1805" s="72"/>
      <c r="H1805" s="72"/>
      <c r="I1805" s="72"/>
      <c r="J1805" s="72"/>
      <c r="K1805" s="72"/>
      <c r="L1805" s="72"/>
      <c r="M1805" s="72"/>
      <c r="N1805" s="72"/>
      <c r="O1805" s="72"/>
    </row>
    <row r="1806" spans="1:15">
      <c r="A1806" s="72"/>
      <c r="B1806" s="72"/>
      <c r="C1806" s="72"/>
      <c r="D1806" s="72"/>
      <c r="E1806" s="72"/>
      <c r="F1806" s="72"/>
      <c r="G1806" s="72"/>
      <c r="H1806" s="72"/>
      <c r="I1806" s="72"/>
      <c r="J1806" s="72"/>
      <c r="K1806" s="72"/>
      <c r="L1806" s="72"/>
      <c r="M1806" s="72"/>
      <c r="N1806" s="72"/>
      <c r="O1806" s="72"/>
    </row>
    <row r="1807" spans="1:15">
      <c r="A1807" s="72"/>
      <c r="B1807" s="72"/>
      <c r="C1807" s="72"/>
      <c r="D1807" s="72"/>
      <c r="E1807" s="72"/>
      <c r="F1807" s="72"/>
      <c r="G1807" s="72"/>
      <c r="H1807" s="72"/>
      <c r="I1807" s="72"/>
      <c r="J1807" s="72"/>
      <c r="K1807" s="72"/>
      <c r="L1807" s="72"/>
      <c r="M1807" s="72"/>
      <c r="N1807" s="72"/>
      <c r="O1807" s="72"/>
    </row>
    <row r="1808" spans="1:15">
      <c r="A1808" s="72"/>
      <c r="B1808" s="72"/>
      <c r="C1808" s="72"/>
      <c r="D1808" s="72"/>
      <c r="E1808" s="72"/>
      <c r="F1808" s="72"/>
      <c r="G1808" s="72"/>
      <c r="H1808" s="72"/>
      <c r="I1808" s="72"/>
      <c r="J1808" s="72"/>
      <c r="K1808" s="72"/>
      <c r="L1808" s="72"/>
      <c r="M1808" s="72"/>
      <c r="N1808" s="72"/>
      <c r="O1808" s="72"/>
    </row>
    <row r="1809" spans="1:15">
      <c r="A1809" s="72"/>
      <c r="B1809" s="72"/>
      <c r="C1809" s="72"/>
      <c r="D1809" s="72"/>
      <c r="E1809" s="72"/>
      <c r="F1809" s="72"/>
      <c r="G1809" s="72"/>
      <c r="H1809" s="72"/>
      <c r="I1809" s="72"/>
      <c r="J1809" s="72"/>
      <c r="K1809" s="72"/>
      <c r="L1809" s="72"/>
      <c r="M1809" s="72"/>
      <c r="N1809" s="72"/>
      <c r="O1809" s="72"/>
    </row>
    <row r="1810" spans="1:15">
      <c r="A1810" s="72"/>
      <c r="B1810" s="72"/>
      <c r="C1810" s="72"/>
      <c r="D1810" s="72"/>
      <c r="E1810" s="72"/>
      <c r="F1810" s="72"/>
      <c r="G1810" s="72"/>
      <c r="H1810" s="72"/>
      <c r="I1810" s="72"/>
      <c r="J1810" s="72"/>
      <c r="K1810" s="72"/>
      <c r="L1810" s="72"/>
      <c r="M1810" s="72"/>
      <c r="N1810" s="72"/>
      <c r="O1810" s="72"/>
    </row>
    <row r="1811" spans="1:15">
      <c r="A1811" s="72"/>
      <c r="B1811" s="72"/>
      <c r="C1811" s="72"/>
      <c r="D1811" s="72"/>
      <c r="E1811" s="72"/>
      <c r="F1811" s="72"/>
      <c r="G1811" s="72"/>
      <c r="H1811" s="72"/>
      <c r="I1811" s="72"/>
      <c r="J1811" s="72"/>
      <c r="K1811" s="72"/>
      <c r="L1811" s="72"/>
      <c r="M1811" s="72"/>
      <c r="N1811" s="72"/>
      <c r="O1811" s="72"/>
    </row>
    <row r="1812" spans="1:15">
      <c r="A1812" s="72"/>
      <c r="B1812" s="72"/>
      <c r="C1812" s="72"/>
      <c r="D1812" s="72"/>
      <c r="E1812" s="72"/>
      <c r="F1812" s="72"/>
      <c r="G1812" s="72"/>
      <c r="H1812" s="72"/>
      <c r="I1812" s="72"/>
      <c r="J1812" s="72"/>
      <c r="K1812" s="72"/>
      <c r="L1812" s="72"/>
      <c r="M1812" s="72"/>
      <c r="N1812" s="72"/>
      <c r="O1812" s="72"/>
    </row>
    <row r="1813" spans="1:15">
      <c r="A1813" s="72"/>
      <c r="B1813" s="72"/>
      <c r="C1813" s="72"/>
      <c r="D1813" s="72"/>
      <c r="E1813" s="72"/>
      <c r="F1813" s="72"/>
      <c r="G1813" s="72"/>
      <c r="H1813" s="72"/>
      <c r="I1813" s="72"/>
      <c r="J1813" s="72"/>
      <c r="K1813" s="72"/>
      <c r="L1813" s="72"/>
      <c r="M1813" s="72"/>
      <c r="N1813" s="72"/>
      <c r="O1813" s="72"/>
    </row>
    <row r="1814" spans="1:15">
      <c r="A1814" s="72"/>
      <c r="B1814" s="72"/>
      <c r="C1814" s="72"/>
      <c r="D1814" s="72"/>
      <c r="E1814" s="72"/>
      <c r="F1814" s="72"/>
      <c r="G1814" s="72"/>
      <c r="H1814" s="72"/>
      <c r="I1814" s="72"/>
      <c r="J1814" s="72"/>
      <c r="K1814" s="72"/>
      <c r="L1814" s="72"/>
      <c r="M1814" s="72"/>
      <c r="N1814" s="72"/>
      <c r="O1814" s="72"/>
    </row>
    <row r="1815" spans="1:15">
      <c r="A1815" s="72"/>
      <c r="B1815" s="72"/>
      <c r="C1815" s="72"/>
      <c r="D1815" s="72"/>
      <c r="E1815" s="72"/>
      <c r="F1815" s="72"/>
      <c r="G1815" s="72"/>
      <c r="H1815" s="72"/>
      <c r="I1815" s="72"/>
      <c r="J1815" s="72"/>
      <c r="K1815" s="72"/>
      <c r="L1815" s="72"/>
      <c r="M1815" s="72"/>
      <c r="N1815" s="72"/>
      <c r="O1815" s="72"/>
    </row>
    <row r="1816" spans="1:15">
      <c r="A1816" s="72"/>
      <c r="B1816" s="72"/>
      <c r="C1816" s="72"/>
      <c r="D1816" s="72"/>
      <c r="E1816" s="72"/>
      <c r="F1816" s="72"/>
      <c r="G1816" s="72"/>
      <c r="H1816" s="72"/>
      <c r="I1816" s="72"/>
      <c r="J1816" s="72"/>
      <c r="K1816" s="72"/>
      <c r="L1816" s="72"/>
      <c r="M1816" s="72"/>
      <c r="N1816" s="72"/>
      <c r="O1816" s="72"/>
    </row>
    <row r="1817" spans="1:15">
      <c r="A1817" s="72"/>
      <c r="B1817" s="72"/>
      <c r="C1817" s="72"/>
      <c r="D1817" s="72"/>
      <c r="E1817" s="72"/>
      <c r="F1817" s="72"/>
      <c r="G1817" s="72"/>
      <c r="H1817" s="72"/>
      <c r="I1817" s="72"/>
      <c r="J1817" s="72"/>
      <c r="K1817" s="72"/>
      <c r="L1817" s="72"/>
      <c r="M1817" s="72"/>
      <c r="N1817" s="72"/>
      <c r="O1817" s="72"/>
    </row>
    <row r="1818" spans="1:15">
      <c r="A1818" s="72"/>
      <c r="B1818" s="72"/>
      <c r="C1818" s="72"/>
      <c r="D1818" s="72"/>
      <c r="E1818" s="72"/>
      <c r="F1818" s="72"/>
      <c r="G1818" s="72"/>
      <c r="H1818" s="72"/>
      <c r="I1818" s="72"/>
      <c r="J1818" s="72"/>
      <c r="K1818" s="72"/>
      <c r="L1818" s="72"/>
      <c r="M1818" s="72"/>
      <c r="N1818" s="72"/>
      <c r="O1818" s="72"/>
    </row>
    <row r="1819" spans="1:15">
      <c r="A1819" s="72"/>
      <c r="B1819" s="72"/>
      <c r="C1819" s="72"/>
      <c r="D1819" s="72"/>
      <c r="E1819" s="72"/>
      <c r="F1819" s="72"/>
      <c r="G1819" s="72"/>
      <c r="H1819" s="72"/>
      <c r="I1819" s="72"/>
      <c r="J1819" s="72"/>
      <c r="K1819" s="72"/>
      <c r="L1819" s="72"/>
      <c r="M1819" s="72"/>
      <c r="N1819" s="72"/>
      <c r="O1819" s="72"/>
    </row>
    <row r="1820" spans="1:15">
      <c r="A1820" s="72"/>
      <c r="B1820" s="72"/>
      <c r="C1820" s="72"/>
      <c r="D1820" s="72"/>
      <c r="E1820" s="72"/>
      <c r="F1820" s="72"/>
      <c r="G1820" s="72"/>
      <c r="H1820" s="72"/>
      <c r="I1820" s="72"/>
      <c r="J1820" s="72"/>
      <c r="K1820" s="72"/>
      <c r="L1820" s="72"/>
      <c r="M1820" s="72"/>
      <c r="N1820" s="72"/>
      <c r="O1820" s="72"/>
    </row>
    <row r="1821" spans="1:15">
      <c r="A1821" s="72"/>
      <c r="B1821" s="72"/>
      <c r="C1821" s="72"/>
      <c r="D1821" s="72"/>
      <c r="E1821" s="72"/>
      <c r="F1821" s="72"/>
      <c r="G1821" s="72"/>
      <c r="H1821" s="72"/>
      <c r="I1821" s="72"/>
      <c r="J1821" s="72"/>
      <c r="K1821" s="72"/>
      <c r="L1821" s="72"/>
      <c r="M1821" s="72"/>
      <c r="N1821" s="72"/>
      <c r="O1821" s="72"/>
    </row>
    <row r="1822" spans="1:15">
      <c r="A1822" s="72"/>
      <c r="B1822" s="72"/>
      <c r="C1822" s="72"/>
      <c r="D1822" s="72"/>
      <c r="E1822" s="72"/>
      <c r="F1822" s="72"/>
      <c r="G1822" s="72"/>
      <c r="H1822" s="72"/>
      <c r="I1822" s="72"/>
      <c r="J1822" s="72"/>
      <c r="K1822" s="72"/>
      <c r="L1822" s="72"/>
      <c r="M1822" s="72"/>
      <c r="N1822" s="72"/>
      <c r="O1822" s="72"/>
    </row>
    <row r="1823" spans="1:15">
      <c r="A1823" s="72"/>
      <c r="B1823" s="72"/>
      <c r="C1823" s="72"/>
      <c r="D1823" s="72"/>
      <c r="E1823" s="72"/>
      <c r="F1823" s="72"/>
      <c r="G1823" s="72"/>
      <c r="H1823" s="72"/>
      <c r="I1823" s="72"/>
      <c r="J1823" s="72"/>
      <c r="K1823" s="72"/>
      <c r="L1823" s="72"/>
      <c r="M1823" s="72"/>
      <c r="N1823" s="72"/>
      <c r="O1823" s="72"/>
    </row>
    <row r="1824" spans="1:15">
      <c r="A1824" s="72"/>
      <c r="B1824" s="72"/>
      <c r="C1824" s="72"/>
      <c r="D1824" s="72"/>
      <c r="E1824" s="72"/>
      <c r="F1824" s="72"/>
      <c r="G1824" s="72"/>
      <c r="H1824" s="72"/>
      <c r="I1824" s="72"/>
      <c r="J1824" s="72"/>
      <c r="K1824" s="72"/>
      <c r="L1824" s="72"/>
      <c r="M1824" s="72"/>
      <c r="N1824" s="72"/>
      <c r="O1824" s="72"/>
    </row>
    <row r="1825" spans="1:15">
      <c r="A1825" s="72"/>
      <c r="B1825" s="72"/>
      <c r="C1825" s="72"/>
      <c r="D1825" s="72"/>
      <c r="E1825" s="72"/>
      <c r="F1825" s="72"/>
      <c r="G1825" s="72"/>
      <c r="H1825" s="72"/>
      <c r="I1825" s="72"/>
      <c r="J1825" s="72"/>
      <c r="K1825" s="72"/>
      <c r="L1825" s="72"/>
      <c r="M1825" s="72"/>
      <c r="N1825" s="72"/>
      <c r="O1825" s="72"/>
    </row>
    <row r="1826" spans="1:15">
      <c r="A1826" s="72"/>
      <c r="B1826" s="72"/>
      <c r="C1826" s="72"/>
      <c r="D1826" s="72"/>
      <c r="E1826" s="72"/>
      <c r="F1826" s="72"/>
      <c r="G1826" s="72"/>
      <c r="H1826" s="72"/>
      <c r="I1826" s="72"/>
      <c r="J1826" s="72"/>
      <c r="K1826" s="72"/>
      <c r="L1826" s="72"/>
      <c r="M1826" s="72"/>
      <c r="N1826" s="72"/>
      <c r="O1826" s="72"/>
    </row>
    <row r="1827" spans="1:15">
      <c r="A1827" s="72"/>
      <c r="B1827" s="72"/>
      <c r="C1827" s="72"/>
      <c r="D1827" s="72"/>
      <c r="E1827" s="72"/>
      <c r="F1827" s="72"/>
      <c r="G1827" s="72"/>
      <c r="H1827" s="72"/>
      <c r="I1827" s="72"/>
      <c r="J1827" s="72"/>
      <c r="K1827" s="72"/>
      <c r="L1827" s="72"/>
      <c r="M1827" s="72"/>
      <c r="N1827" s="72"/>
      <c r="O1827" s="72"/>
    </row>
    <row r="1828" spans="1:15">
      <c r="A1828" s="72"/>
      <c r="B1828" s="72"/>
      <c r="C1828" s="72"/>
      <c r="D1828" s="72"/>
      <c r="E1828" s="72"/>
      <c r="F1828" s="72"/>
      <c r="G1828" s="72"/>
      <c r="H1828" s="72"/>
      <c r="I1828" s="72"/>
      <c r="J1828" s="72"/>
      <c r="K1828" s="72"/>
      <c r="L1828" s="72"/>
      <c r="M1828" s="72"/>
      <c r="N1828" s="72"/>
      <c r="O1828" s="72"/>
    </row>
    <row r="1829" spans="1:15">
      <c r="A1829" s="72"/>
      <c r="B1829" s="72"/>
      <c r="C1829" s="72"/>
      <c r="D1829" s="72"/>
      <c r="E1829" s="72"/>
      <c r="F1829" s="72"/>
      <c r="G1829" s="72"/>
      <c r="H1829" s="72"/>
      <c r="I1829" s="72"/>
      <c r="J1829" s="72"/>
      <c r="K1829" s="72"/>
      <c r="L1829" s="72"/>
      <c r="M1829" s="72"/>
      <c r="N1829" s="72"/>
      <c r="O1829" s="72"/>
    </row>
    <row r="1830" spans="1:15">
      <c r="A1830" s="72"/>
      <c r="B1830" s="72"/>
      <c r="C1830" s="72"/>
      <c r="D1830" s="72"/>
      <c r="E1830" s="72"/>
      <c r="F1830" s="72"/>
      <c r="G1830" s="72"/>
      <c r="H1830" s="72"/>
      <c r="I1830" s="72"/>
      <c r="J1830" s="72"/>
      <c r="K1830" s="72"/>
      <c r="L1830" s="72"/>
      <c r="M1830" s="72"/>
      <c r="N1830" s="72"/>
      <c r="O1830" s="72"/>
    </row>
    <row r="1831" spans="1:15">
      <c r="A1831" s="72"/>
      <c r="B1831" s="72"/>
      <c r="C1831" s="72"/>
      <c r="D1831" s="72"/>
      <c r="E1831" s="72"/>
      <c r="F1831" s="72"/>
      <c r="G1831" s="72"/>
      <c r="H1831" s="72"/>
      <c r="I1831" s="72"/>
      <c r="J1831" s="72"/>
      <c r="K1831" s="72"/>
      <c r="L1831" s="72"/>
      <c r="M1831" s="72"/>
      <c r="N1831" s="72"/>
      <c r="O1831" s="72"/>
    </row>
    <row r="1832" spans="1:15">
      <c r="A1832" s="72"/>
      <c r="B1832" s="72"/>
      <c r="C1832" s="72"/>
      <c r="D1832" s="72"/>
      <c r="E1832" s="72"/>
      <c r="F1832" s="72"/>
      <c r="G1832" s="72"/>
      <c r="H1832" s="72"/>
      <c r="I1832" s="72"/>
      <c r="J1832" s="72"/>
      <c r="K1832" s="72"/>
      <c r="L1832" s="72"/>
      <c r="M1832" s="72"/>
      <c r="N1832" s="72"/>
      <c r="O1832" s="72"/>
    </row>
    <row r="1833" spans="1:15">
      <c r="A1833" s="72"/>
      <c r="B1833" s="72"/>
      <c r="C1833" s="72"/>
      <c r="D1833" s="72"/>
      <c r="E1833" s="72"/>
      <c r="F1833" s="72"/>
      <c r="G1833" s="72"/>
      <c r="H1833" s="72"/>
      <c r="I1833" s="72"/>
      <c r="J1833" s="72"/>
      <c r="K1833" s="72"/>
      <c r="L1833" s="72"/>
      <c r="M1833" s="72"/>
      <c r="N1833" s="72"/>
      <c r="O1833" s="72"/>
    </row>
    <row r="1834" spans="1:15">
      <c r="A1834" s="72"/>
      <c r="B1834" s="72"/>
      <c r="C1834" s="72"/>
      <c r="D1834" s="72"/>
      <c r="E1834" s="72"/>
      <c r="F1834" s="72"/>
      <c r="G1834" s="72"/>
      <c r="H1834" s="72"/>
      <c r="I1834" s="72"/>
      <c r="J1834" s="72"/>
      <c r="K1834" s="72"/>
      <c r="L1834" s="72"/>
      <c r="M1834" s="72"/>
      <c r="N1834" s="72"/>
      <c r="O1834" s="72"/>
    </row>
    <row r="1835" spans="1:15">
      <c r="A1835" s="72"/>
      <c r="B1835" s="72"/>
      <c r="C1835" s="72"/>
      <c r="D1835" s="72"/>
      <c r="E1835" s="72"/>
      <c r="F1835" s="72"/>
      <c r="G1835" s="72"/>
      <c r="H1835" s="72"/>
      <c r="I1835" s="72"/>
      <c r="J1835" s="72"/>
      <c r="K1835" s="72"/>
      <c r="L1835" s="72"/>
      <c r="M1835" s="72"/>
      <c r="N1835" s="72"/>
      <c r="O1835" s="72"/>
    </row>
    <row r="1836" spans="1:15">
      <c r="A1836" s="72"/>
      <c r="B1836" s="72"/>
      <c r="C1836" s="72"/>
      <c r="D1836" s="72"/>
      <c r="E1836" s="72"/>
      <c r="F1836" s="72"/>
      <c r="G1836" s="72"/>
      <c r="H1836" s="72"/>
      <c r="I1836" s="72"/>
      <c r="J1836" s="72"/>
      <c r="K1836" s="72"/>
      <c r="L1836" s="72"/>
      <c r="M1836" s="72"/>
      <c r="N1836" s="72"/>
      <c r="O1836" s="72"/>
    </row>
    <row r="1837" spans="1:15">
      <c r="A1837" s="72"/>
      <c r="B1837" s="72"/>
      <c r="C1837" s="72"/>
      <c r="D1837" s="72"/>
      <c r="E1837" s="72"/>
      <c r="F1837" s="72"/>
      <c r="G1837" s="72"/>
      <c r="H1837" s="72"/>
      <c r="I1837" s="72"/>
      <c r="J1837" s="72"/>
      <c r="K1837" s="72"/>
      <c r="L1837" s="72"/>
      <c r="M1837" s="72"/>
      <c r="N1837" s="72"/>
      <c r="O1837" s="72"/>
    </row>
    <row r="1838" spans="1:15">
      <c r="A1838" s="72"/>
      <c r="B1838" s="72"/>
      <c r="C1838" s="72"/>
      <c r="D1838" s="72"/>
      <c r="E1838" s="72"/>
      <c r="F1838" s="72"/>
      <c r="G1838" s="72"/>
      <c r="H1838" s="72"/>
      <c r="I1838" s="72"/>
      <c r="J1838" s="72"/>
      <c r="K1838" s="72"/>
      <c r="L1838" s="72"/>
      <c r="M1838" s="72"/>
      <c r="N1838" s="72"/>
      <c r="O1838" s="72"/>
    </row>
    <row r="1839" spans="1:15">
      <c r="A1839" s="72"/>
      <c r="B1839" s="72"/>
      <c r="C1839" s="72"/>
      <c r="D1839" s="72"/>
      <c r="E1839" s="72"/>
      <c r="F1839" s="72"/>
      <c r="G1839" s="72"/>
      <c r="H1839" s="72"/>
      <c r="I1839" s="72"/>
      <c r="J1839" s="72"/>
      <c r="K1839" s="72"/>
      <c r="L1839" s="72"/>
      <c r="M1839" s="72"/>
      <c r="N1839" s="72"/>
      <c r="O1839" s="72"/>
    </row>
    <row r="1840" spans="1:15">
      <c r="A1840" s="72"/>
      <c r="B1840" s="72"/>
      <c r="C1840" s="72"/>
      <c r="D1840" s="72"/>
      <c r="E1840" s="72"/>
      <c r="F1840" s="72"/>
      <c r="G1840" s="72"/>
      <c r="H1840" s="72"/>
      <c r="I1840" s="72"/>
      <c r="J1840" s="72"/>
      <c r="K1840" s="72"/>
      <c r="L1840" s="72"/>
      <c r="M1840" s="72"/>
      <c r="N1840" s="72"/>
      <c r="O1840" s="72"/>
    </row>
    <row r="1841" spans="1:15">
      <c r="A1841" s="72"/>
      <c r="B1841" s="72"/>
      <c r="C1841" s="72"/>
      <c r="D1841" s="72"/>
      <c r="E1841" s="72"/>
      <c r="F1841" s="72"/>
      <c r="G1841" s="72"/>
      <c r="H1841" s="72"/>
      <c r="I1841" s="72"/>
      <c r="J1841" s="72"/>
      <c r="K1841" s="72"/>
      <c r="L1841" s="72"/>
      <c r="M1841" s="72"/>
      <c r="N1841" s="72"/>
      <c r="O1841" s="72"/>
    </row>
    <row r="1842" spans="1:15">
      <c r="A1842" s="72"/>
      <c r="B1842" s="72"/>
      <c r="C1842" s="72"/>
      <c r="D1842" s="72"/>
      <c r="E1842" s="72"/>
      <c r="F1842" s="72"/>
      <c r="G1842" s="72"/>
      <c r="H1842" s="72"/>
      <c r="I1842" s="72"/>
      <c r="J1842" s="72"/>
      <c r="K1842" s="72"/>
      <c r="L1842" s="72"/>
      <c r="M1842" s="72"/>
      <c r="N1842" s="72"/>
      <c r="O1842" s="72"/>
    </row>
    <row r="1843" spans="1:15">
      <c r="A1843" s="72"/>
      <c r="B1843" s="72"/>
      <c r="C1843" s="72"/>
      <c r="D1843" s="72"/>
      <c r="E1843" s="72"/>
      <c r="F1843" s="72"/>
      <c r="G1843" s="72"/>
      <c r="H1843" s="72"/>
      <c r="I1843" s="72"/>
      <c r="J1843" s="72"/>
      <c r="K1843" s="72"/>
      <c r="L1843" s="72"/>
      <c r="M1843" s="72"/>
      <c r="N1843" s="72"/>
      <c r="O1843" s="72"/>
    </row>
    <row r="1844" spans="1:15">
      <c r="A1844" s="72"/>
      <c r="B1844" s="72"/>
      <c r="C1844" s="72"/>
      <c r="D1844" s="72"/>
      <c r="E1844" s="72"/>
      <c r="F1844" s="72"/>
      <c r="G1844" s="72"/>
      <c r="H1844" s="72"/>
      <c r="I1844" s="72"/>
      <c r="J1844" s="72"/>
      <c r="K1844" s="72"/>
      <c r="L1844" s="72"/>
      <c r="M1844" s="72"/>
      <c r="N1844" s="72"/>
      <c r="O1844" s="72"/>
    </row>
    <row r="1845" spans="1:15">
      <c r="A1845" s="72"/>
      <c r="B1845" s="72"/>
      <c r="C1845" s="72"/>
      <c r="D1845" s="72"/>
      <c r="E1845" s="72"/>
      <c r="F1845" s="72"/>
      <c r="G1845" s="72"/>
      <c r="H1845" s="72"/>
      <c r="I1845" s="72"/>
      <c r="J1845" s="72"/>
      <c r="K1845" s="72"/>
      <c r="L1845" s="72"/>
      <c r="M1845" s="72"/>
      <c r="N1845" s="72"/>
      <c r="O1845" s="72"/>
    </row>
    <row r="1846" spans="1:15">
      <c r="A1846" s="72"/>
      <c r="B1846" s="72"/>
      <c r="C1846" s="72"/>
      <c r="D1846" s="72"/>
      <c r="E1846" s="72"/>
      <c r="F1846" s="72"/>
      <c r="G1846" s="72"/>
      <c r="H1846" s="72"/>
      <c r="I1846" s="72"/>
      <c r="J1846" s="72"/>
      <c r="K1846" s="72"/>
      <c r="L1846" s="72"/>
      <c r="M1846" s="72"/>
      <c r="N1846" s="72"/>
      <c r="O1846" s="72"/>
    </row>
    <row r="1847" spans="1:15">
      <c r="A1847" s="72"/>
      <c r="B1847" s="72"/>
      <c r="C1847" s="72"/>
      <c r="D1847" s="72"/>
      <c r="E1847" s="72"/>
      <c r="F1847" s="72"/>
      <c r="G1847" s="72"/>
      <c r="H1847" s="72"/>
      <c r="I1847" s="72"/>
      <c r="J1847" s="72"/>
      <c r="K1847" s="72"/>
      <c r="L1847" s="72"/>
      <c r="M1847" s="72"/>
      <c r="N1847" s="72"/>
      <c r="O1847" s="72"/>
    </row>
    <row r="1848" spans="1:15">
      <c r="A1848" s="72"/>
      <c r="B1848" s="72"/>
      <c r="C1848" s="72"/>
      <c r="D1848" s="72"/>
      <c r="E1848" s="72"/>
      <c r="F1848" s="72"/>
      <c r="G1848" s="72"/>
      <c r="H1848" s="72"/>
      <c r="I1848" s="72"/>
      <c r="J1848" s="72"/>
      <c r="K1848" s="72"/>
      <c r="L1848" s="72"/>
      <c r="M1848" s="72"/>
      <c r="N1848" s="72"/>
      <c r="O1848" s="72"/>
    </row>
    <row r="1849" spans="1:15">
      <c r="A1849" s="72"/>
      <c r="B1849" s="72"/>
      <c r="C1849" s="72"/>
      <c r="D1849" s="72"/>
      <c r="E1849" s="72"/>
      <c r="F1849" s="72"/>
      <c r="G1849" s="72"/>
      <c r="H1849" s="72"/>
      <c r="I1849" s="72"/>
      <c r="J1849" s="72"/>
      <c r="K1849" s="72"/>
      <c r="L1849" s="72"/>
      <c r="M1849" s="72"/>
      <c r="N1849" s="72"/>
      <c r="O1849" s="72"/>
    </row>
    <row r="1850" spans="1:15">
      <c r="A1850" s="72"/>
      <c r="B1850" s="72"/>
      <c r="C1850" s="72"/>
      <c r="D1850" s="72"/>
      <c r="E1850" s="72"/>
      <c r="F1850" s="72"/>
      <c r="G1850" s="72"/>
      <c r="H1850" s="72"/>
      <c r="I1850" s="72"/>
      <c r="J1850" s="72"/>
      <c r="K1850" s="72"/>
      <c r="L1850" s="72"/>
      <c r="M1850" s="72"/>
      <c r="N1850" s="72"/>
      <c r="O1850" s="72"/>
    </row>
    <row r="1851" spans="1:15">
      <c r="A1851" s="72"/>
      <c r="B1851" s="72"/>
      <c r="C1851" s="72"/>
      <c r="D1851" s="72"/>
      <c r="E1851" s="72"/>
      <c r="F1851" s="72"/>
      <c r="G1851" s="72"/>
      <c r="H1851" s="72"/>
      <c r="I1851" s="72"/>
      <c r="J1851" s="72"/>
      <c r="K1851" s="72"/>
      <c r="L1851" s="72"/>
      <c r="M1851" s="72"/>
      <c r="N1851" s="72"/>
      <c r="O1851" s="72"/>
    </row>
    <row r="1852" spans="1:15">
      <c r="A1852" s="72"/>
      <c r="B1852" s="72"/>
      <c r="C1852" s="72"/>
      <c r="D1852" s="72"/>
      <c r="E1852" s="72"/>
      <c r="F1852" s="72"/>
      <c r="G1852" s="72"/>
      <c r="H1852" s="72"/>
      <c r="I1852" s="72"/>
      <c r="J1852" s="72"/>
      <c r="K1852" s="72"/>
      <c r="L1852" s="72"/>
      <c r="M1852" s="72"/>
      <c r="N1852" s="72"/>
      <c r="O1852" s="72"/>
    </row>
    <row r="1853" spans="1:15">
      <c r="A1853" s="72"/>
      <c r="B1853" s="72"/>
      <c r="C1853" s="72"/>
      <c r="D1853" s="72"/>
      <c r="E1853" s="72"/>
      <c r="F1853" s="72"/>
      <c r="G1853" s="72"/>
      <c r="H1853" s="72"/>
      <c r="I1853" s="72"/>
      <c r="J1853" s="72"/>
      <c r="K1853" s="72"/>
      <c r="L1853" s="72"/>
      <c r="M1853" s="72"/>
      <c r="N1853" s="72"/>
      <c r="O1853" s="72"/>
    </row>
    <row r="1854" spans="1:15">
      <c r="A1854" s="72"/>
      <c r="B1854" s="72"/>
      <c r="C1854" s="72"/>
      <c r="D1854" s="72"/>
      <c r="E1854" s="72"/>
      <c r="F1854" s="72"/>
      <c r="G1854" s="72"/>
      <c r="H1854" s="72"/>
      <c r="I1854" s="72"/>
      <c r="J1854" s="72"/>
      <c r="K1854" s="72"/>
      <c r="L1854" s="72"/>
      <c r="M1854" s="72"/>
      <c r="N1854" s="72"/>
      <c r="O1854" s="72"/>
    </row>
    <row r="1855" spans="1:15">
      <c r="A1855" s="72"/>
      <c r="B1855" s="72"/>
      <c r="C1855" s="72"/>
      <c r="D1855" s="72"/>
      <c r="E1855" s="72"/>
      <c r="F1855" s="72"/>
      <c r="G1855" s="72"/>
      <c r="H1855" s="72"/>
      <c r="I1855" s="72"/>
      <c r="J1855" s="72"/>
      <c r="K1855" s="72"/>
      <c r="L1855" s="72"/>
      <c r="M1855" s="72"/>
      <c r="N1855" s="72"/>
      <c r="O1855" s="72"/>
    </row>
    <row r="1856" spans="1:15">
      <c r="A1856" s="72"/>
      <c r="B1856" s="72"/>
      <c r="C1856" s="72"/>
      <c r="D1856" s="72"/>
      <c r="E1856" s="72"/>
      <c r="F1856" s="72"/>
      <c r="G1856" s="72"/>
      <c r="H1856" s="72"/>
      <c r="I1856" s="72"/>
      <c r="J1856" s="72"/>
      <c r="K1856" s="72"/>
      <c r="L1856" s="72"/>
      <c r="M1856" s="72"/>
      <c r="N1856" s="72"/>
      <c r="O1856" s="72"/>
    </row>
    <row r="1857" spans="1:15">
      <c r="A1857" s="72"/>
      <c r="B1857" s="72"/>
      <c r="C1857" s="72"/>
      <c r="D1857" s="72"/>
      <c r="E1857" s="72"/>
      <c r="F1857" s="72"/>
      <c r="G1857" s="72"/>
      <c r="H1857" s="72"/>
      <c r="I1857" s="72"/>
      <c r="J1857" s="72"/>
      <c r="K1857" s="72"/>
      <c r="L1857" s="72"/>
      <c r="M1857" s="72"/>
      <c r="N1857" s="72"/>
      <c r="O1857" s="72"/>
    </row>
    <row r="1858" spans="1:15">
      <c r="A1858" s="72"/>
      <c r="B1858" s="72"/>
      <c r="C1858" s="72"/>
      <c r="D1858" s="72"/>
      <c r="E1858" s="72"/>
      <c r="F1858" s="72"/>
      <c r="G1858" s="72"/>
      <c r="H1858" s="72"/>
      <c r="I1858" s="72"/>
      <c r="J1858" s="72"/>
      <c r="K1858" s="72"/>
      <c r="L1858" s="72"/>
      <c r="M1858" s="72"/>
      <c r="N1858" s="72"/>
      <c r="O1858" s="72"/>
    </row>
    <row r="1859" spans="1:15">
      <c r="A1859" s="72"/>
      <c r="B1859" s="72"/>
      <c r="C1859" s="72"/>
      <c r="D1859" s="72"/>
      <c r="E1859" s="72"/>
      <c r="F1859" s="72"/>
      <c r="G1859" s="72"/>
      <c r="H1859" s="72"/>
      <c r="I1859" s="72"/>
      <c r="J1859" s="72"/>
      <c r="K1859" s="72"/>
      <c r="L1859" s="72"/>
      <c r="M1859" s="72"/>
      <c r="N1859" s="72"/>
      <c r="O1859" s="72"/>
    </row>
    <row r="1860" spans="1:15">
      <c r="A1860" s="72"/>
      <c r="B1860" s="72"/>
      <c r="C1860" s="72"/>
      <c r="D1860" s="72"/>
      <c r="E1860" s="72"/>
      <c r="F1860" s="72"/>
      <c r="G1860" s="72"/>
      <c r="H1860" s="72"/>
      <c r="I1860" s="72"/>
      <c r="J1860" s="72"/>
      <c r="K1860" s="72"/>
      <c r="L1860" s="72"/>
      <c r="M1860" s="72"/>
      <c r="N1860" s="72"/>
      <c r="O1860" s="72"/>
    </row>
    <row r="1861" spans="1:15">
      <c r="A1861" s="72"/>
      <c r="B1861" s="72"/>
      <c r="C1861" s="72"/>
      <c r="D1861" s="72"/>
      <c r="E1861" s="72"/>
      <c r="F1861" s="72"/>
      <c r="G1861" s="72"/>
      <c r="H1861" s="72"/>
      <c r="I1861" s="72"/>
      <c r="J1861" s="72"/>
      <c r="K1861" s="72"/>
      <c r="L1861" s="72"/>
      <c r="M1861" s="72"/>
      <c r="N1861" s="72"/>
      <c r="O1861" s="72"/>
    </row>
    <row r="1862" spans="1:15">
      <c r="A1862" s="72"/>
      <c r="B1862" s="72"/>
      <c r="C1862" s="72"/>
      <c r="D1862" s="72"/>
      <c r="E1862" s="72"/>
      <c r="F1862" s="72"/>
      <c r="G1862" s="72"/>
      <c r="H1862" s="72"/>
      <c r="I1862" s="72"/>
      <c r="J1862" s="72"/>
      <c r="K1862" s="72"/>
      <c r="L1862" s="72"/>
      <c r="M1862" s="72"/>
      <c r="N1862" s="72"/>
      <c r="O1862" s="72"/>
    </row>
    <row r="1863" spans="1:15">
      <c r="A1863" s="72"/>
      <c r="B1863" s="72"/>
      <c r="C1863" s="72"/>
      <c r="D1863" s="72"/>
      <c r="E1863" s="72"/>
      <c r="F1863" s="72"/>
      <c r="G1863" s="72"/>
      <c r="H1863" s="72"/>
      <c r="I1863" s="72"/>
      <c r="J1863" s="72"/>
      <c r="K1863" s="72"/>
      <c r="L1863" s="72"/>
      <c r="M1863" s="72"/>
      <c r="N1863" s="72"/>
      <c r="O1863" s="72"/>
    </row>
    <row r="1864" spans="1:15">
      <c r="A1864" s="72"/>
      <c r="B1864" s="72"/>
      <c r="C1864" s="72"/>
      <c r="D1864" s="72"/>
      <c r="E1864" s="72"/>
      <c r="F1864" s="72"/>
      <c r="G1864" s="72"/>
      <c r="H1864" s="72"/>
      <c r="I1864" s="72"/>
      <c r="J1864" s="72"/>
      <c r="K1864" s="72"/>
      <c r="L1864" s="72"/>
      <c r="M1864" s="72"/>
      <c r="N1864" s="72"/>
      <c r="O1864" s="72"/>
    </row>
    <row r="1865" spans="1:15">
      <c r="A1865" s="72"/>
      <c r="B1865" s="72"/>
      <c r="C1865" s="72"/>
      <c r="D1865" s="72"/>
      <c r="E1865" s="72"/>
      <c r="F1865" s="72"/>
      <c r="G1865" s="72"/>
      <c r="H1865" s="72"/>
      <c r="I1865" s="72"/>
      <c r="J1865" s="72"/>
      <c r="K1865" s="72"/>
      <c r="L1865" s="72"/>
      <c r="M1865" s="72"/>
      <c r="N1865" s="72"/>
      <c r="O1865" s="72"/>
    </row>
    <row r="1866" spans="1:15">
      <c r="A1866" s="72"/>
      <c r="B1866" s="72"/>
      <c r="C1866" s="72"/>
      <c r="D1866" s="72"/>
      <c r="E1866" s="72"/>
      <c r="F1866" s="72"/>
      <c r="G1866" s="72"/>
      <c r="H1866" s="72"/>
      <c r="I1866" s="72"/>
      <c r="J1866" s="72"/>
      <c r="K1866" s="72"/>
      <c r="L1866" s="72"/>
      <c r="M1866" s="72"/>
      <c r="N1866" s="72"/>
      <c r="O1866" s="72"/>
    </row>
    <row r="1867" spans="1:15">
      <c r="A1867" s="72"/>
      <c r="B1867" s="72"/>
      <c r="C1867" s="72"/>
      <c r="D1867" s="72"/>
      <c r="E1867" s="72"/>
      <c r="F1867" s="72"/>
      <c r="G1867" s="72"/>
      <c r="H1867" s="72"/>
      <c r="I1867" s="72"/>
      <c r="J1867" s="72"/>
      <c r="K1867" s="72"/>
      <c r="L1867" s="72"/>
      <c r="M1867" s="72"/>
      <c r="N1867" s="72"/>
      <c r="O1867" s="72"/>
    </row>
    <row r="1868" spans="1:15">
      <c r="A1868" s="72"/>
      <c r="B1868" s="72"/>
      <c r="C1868" s="72"/>
      <c r="D1868" s="72"/>
      <c r="E1868" s="72"/>
      <c r="F1868" s="72"/>
      <c r="G1868" s="72"/>
      <c r="H1868" s="72"/>
      <c r="I1868" s="72"/>
      <c r="J1868" s="72"/>
      <c r="K1868" s="72"/>
      <c r="L1868" s="72"/>
      <c r="M1868" s="72"/>
      <c r="N1868" s="72"/>
      <c r="O1868" s="72"/>
    </row>
    <row r="1869" spans="1:15">
      <c r="A1869" s="72"/>
      <c r="B1869" s="72"/>
      <c r="C1869" s="72"/>
      <c r="D1869" s="72"/>
      <c r="E1869" s="72"/>
      <c r="F1869" s="72"/>
      <c r="G1869" s="72"/>
      <c r="H1869" s="72"/>
      <c r="I1869" s="72"/>
      <c r="J1869" s="72"/>
      <c r="K1869" s="72"/>
      <c r="L1869" s="72"/>
      <c r="M1869" s="72"/>
      <c r="N1869" s="72"/>
      <c r="O1869" s="72"/>
    </row>
    <row r="1870" spans="1:15">
      <c r="A1870" s="72"/>
      <c r="B1870" s="72"/>
      <c r="C1870" s="72"/>
      <c r="D1870" s="72"/>
      <c r="E1870" s="72"/>
      <c r="F1870" s="72"/>
      <c r="G1870" s="72"/>
      <c r="H1870" s="72"/>
      <c r="I1870" s="72"/>
      <c r="J1870" s="72"/>
      <c r="K1870" s="72"/>
      <c r="L1870" s="72"/>
      <c r="M1870" s="72"/>
      <c r="N1870" s="72"/>
      <c r="O1870" s="72"/>
    </row>
    <row r="1871" spans="1:15">
      <c r="A1871" s="72"/>
      <c r="B1871" s="72"/>
      <c r="C1871" s="72"/>
      <c r="D1871" s="72"/>
      <c r="E1871" s="72"/>
      <c r="F1871" s="72"/>
      <c r="G1871" s="72"/>
      <c r="H1871" s="72"/>
      <c r="I1871" s="72"/>
      <c r="J1871" s="72"/>
      <c r="K1871" s="72"/>
      <c r="L1871" s="72"/>
      <c r="M1871" s="72"/>
      <c r="N1871" s="72"/>
      <c r="O1871" s="72"/>
    </row>
    <row r="1872" spans="1:15">
      <c r="A1872" s="72"/>
      <c r="B1872" s="72"/>
      <c r="C1872" s="72"/>
      <c r="D1872" s="72"/>
      <c r="E1872" s="72"/>
      <c r="F1872" s="72"/>
      <c r="G1872" s="72"/>
      <c r="H1872" s="72"/>
      <c r="I1872" s="72"/>
      <c r="J1872" s="72"/>
      <c r="K1872" s="72"/>
      <c r="L1872" s="72"/>
      <c r="M1872" s="72"/>
      <c r="N1872" s="72"/>
      <c r="O1872" s="72"/>
    </row>
    <row r="1873" spans="1:15">
      <c r="A1873" s="72"/>
      <c r="B1873" s="72"/>
      <c r="C1873" s="72"/>
      <c r="D1873" s="72"/>
      <c r="E1873" s="72"/>
      <c r="F1873" s="72"/>
      <c r="G1873" s="72"/>
      <c r="H1873" s="72"/>
      <c r="I1873" s="72"/>
      <c r="J1873" s="72"/>
      <c r="K1873" s="72"/>
      <c r="L1873" s="72"/>
      <c r="M1873" s="72"/>
      <c r="N1873" s="72"/>
      <c r="O1873" s="72"/>
    </row>
    <row r="1874" spans="1:15">
      <c r="A1874" s="72"/>
      <c r="B1874" s="72"/>
      <c r="C1874" s="72"/>
      <c r="D1874" s="72"/>
      <c r="E1874" s="72"/>
      <c r="F1874" s="72"/>
      <c r="G1874" s="72"/>
      <c r="H1874" s="72"/>
      <c r="I1874" s="72"/>
      <c r="J1874" s="72"/>
      <c r="K1874" s="72"/>
      <c r="L1874" s="72"/>
      <c r="M1874" s="72"/>
      <c r="N1874" s="72"/>
      <c r="O1874" s="72"/>
    </row>
    <row r="1875" spans="1:15">
      <c r="A1875" s="72"/>
      <c r="B1875" s="72"/>
      <c r="C1875" s="72"/>
      <c r="D1875" s="72"/>
      <c r="E1875" s="72"/>
      <c r="F1875" s="72"/>
      <c r="G1875" s="72"/>
      <c r="H1875" s="72"/>
      <c r="I1875" s="72"/>
      <c r="J1875" s="72"/>
      <c r="K1875" s="72"/>
      <c r="L1875" s="72"/>
      <c r="M1875" s="72"/>
      <c r="N1875" s="72"/>
      <c r="O1875" s="72"/>
    </row>
    <row r="1876" spans="1:15">
      <c r="A1876" s="72"/>
      <c r="B1876" s="72"/>
      <c r="C1876" s="72"/>
      <c r="D1876" s="72"/>
      <c r="E1876" s="72"/>
      <c r="F1876" s="72"/>
      <c r="G1876" s="72"/>
      <c r="H1876" s="72"/>
      <c r="I1876" s="72"/>
      <c r="J1876" s="72"/>
      <c r="K1876" s="72"/>
      <c r="L1876" s="72"/>
      <c r="M1876" s="72"/>
      <c r="N1876" s="72"/>
      <c r="O1876" s="72"/>
    </row>
    <row r="1877" spans="1:15">
      <c r="A1877" s="72"/>
      <c r="B1877" s="72"/>
      <c r="C1877" s="72"/>
      <c r="D1877" s="72"/>
      <c r="E1877" s="72"/>
      <c r="F1877" s="72"/>
      <c r="G1877" s="72"/>
      <c r="H1877" s="72"/>
      <c r="I1877" s="72"/>
      <c r="J1877" s="72"/>
      <c r="K1877" s="72"/>
      <c r="L1877" s="72"/>
      <c r="M1877" s="72"/>
      <c r="N1877" s="72"/>
      <c r="O1877" s="72"/>
    </row>
    <row r="1878" spans="1:15">
      <c r="A1878" s="72"/>
      <c r="B1878" s="72"/>
      <c r="C1878" s="72"/>
      <c r="D1878" s="72"/>
      <c r="E1878" s="72"/>
      <c r="F1878" s="72"/>
      <c r="G1878" s="72"/>
      <c r="H1878" s="72"/>
      <c r="I1878" s="72"/>
      <c r="J1878" s="72"/>
      <c r="K1878" s="72"/>
      <c r="L1878" s="72"/>
      <c r="M1878" s="72"/>
      <c r="N1878" s="72"/>
      <c r="O1878" s="72"/>
    </row>
    <row r="1879" spans="1:15">
      <c r="A1879" s="72"/>
      <c r="B1879" s="72"/>
      <c r="C1879" s="72"/>
      <c r="D1879" s="72"/>
      <c r="E1879" s="72"/>
      <c r="F1879" s="72"/>
      <c r="G1879" s="72"/>
      <c r="H1879" s="72"/>
      <c r="I1879" s="72"/>
      <c r="J1879" s="72"/>
      <c r="K1879" s="72"/>
      <c r="L1879" s="72"/>
      <c r="M1879" s="72"/>
      <c r="N1879" s="72"/>
      <c r="O1879" s="72"/>
    </row>
    <row r="1880" spans="1:15">
      <c r="A1880" s="72"/>
      <c r="B1880" s="72"/>
      <c r="C1880" s="72"/>
      <c r="D1880" s="72"/>
      <c r="E1880" s="72"/>
      <c r="F1880" s="72"/>
      <c r="G1880" s="72"/>
      <c r="H1880" s="72"/>
      <c r="I1880" s="72"/>
      <c r="J1880" s="72"/>
      <c r="K1880" s="72"/>
      <c r="L1880" s="72"/>
      <c r="M1880" s="72"/>
      <c r="N1880" s="72"/>
      <c r="O1880" s="72"/>
    </row>
    <row r="1881" spans="1:15">
      <c r="A1881" s="72"/>
      <c r="B1881" s="72"/>
      <c r="C1881" s="72"/>
      <c r="D1881" s="72"/>
      <c r="E1881" s="72"/>
      <c r="F1881" s="72"/>
      <c r="G1881" s="72"/>
      <c r="H1881" s="72"/>
      <c r="I1881" s="72"/>
      <c r="J1881" s="72"/>
      <c r="K1881" s="72"/>
      <c r="L1881" s="72"/>
      <c r="M1881" s="72"/>
      <c r="N1881" s="72"/>
      <c r="O1881" s="72"/>
    </row>
    <row r="1882" spans="1:15">
      <c r="A1882" s="72"/>
      <c r="B1882" s="72"/>
      <c r="C1882" s="72"/>
      <c r="D1882" s="72"/>
      <c r="E1882" s="72"/>
      <c r="F1882" s="72"/>
      <c r="G1882" s="72"/>
      <c r="H1882" s="72"/>
      <c r="I1882" s="72"/>
      <c r="J1882" s="72"/>
      <c r="K1882" s="72"/>
      <c r="L1882" s="72"/>
      <c r="M1882" s="72"/>
      <c r="N1882" s="72"/>
      <c r="O1882" s="72"/>
    </row>
    <row r="1883" spans="1:15">
      <c r="A1883" s="72"/>
      <c r="B1883" s="72"/>
      <c r="C1883" s="72"/>
      <c r="D1883" s="72"/>
      <c r="E1883" s="72"/>
      <c r="F1883" s="72"/>
      <c r="G1883" s="72"/>
      <c r="H1883" s="72"/>
      <c r="I1883" s="72"/>
      <c r="J1883" s="72"/>
      <c r="K1883" s="72"/>
      <c r="L1883" s="72"/>
      <c r="M1883" s="72"/>
      <c r="N1883" s="72"/>
      <c r="O1883" s="72"/>
    </row>
    <row r="1884" spans="1:15">
      <c r="A1884" s="72"/>
      <c r="B1884" s="72"/>
      <c r="C1884" s="72"/>
      <c r="D1884" s="72"/>
      <c r="E1884" s="72"/>
      <c r="F1884" s="72"/>
      <c r="G1884" s="72"/>
      <c r="H1884" s="72"/>
      <c r="I1884" s="72"/>
      <c r="J1884" s="72"/>
      <c r="K1884" s="72"/>
      <c r="L1884" s="72"/>
      <c r="M1884" s="72"/>
      <c r="N1884" s="72"/>
      <c r="O1884" s="72"/>
    </row>
    <row r="1885" spans="1:15">
      <c r="A1885" s="72"/>
      <c r="B1885" s="72"/>
      <c r="C1885" s="72"/>
      <c r="D1885" s="72"/>
      <c r="E1885" s="72"/>
      <c r="F1885" s="72"/>
      <c r="G1885" s="72"/>
      <c r="H1885" s="72"/>
      <c r="I1885" s="72"/>
      <c r="J1885" s="72"/>
      <c r="K1885" s="72"/>
      <c r="L1885" s="72"/>
      <c r="M1885" s="72"/>
      <c r="N1885" s="72"/>
      <c r="O1885" s="72"/>
    </row>
    <row r="1886" spans="1:15">
      <c r="A1886" s="72"/>
      <c r="B1886" s="72"/>
      <c r="C1886" s="72"/>
      <c r="D1886" s="72"/>
      <c r="E1886" s="72"/>
      <c r="F1886" s="72"/>
      <c r="G1886" s="72"/>
      <c r="H1886" s="72"/>
      <c r="I1886" s="72"/>
      <c r="J1886" s="72"/>
      <c r="K1886" s="72"/>
      <c r="L1886" s="72"/>
      <c r="M1886" s="72"/>
      <c r="N1886" s="72"/>
      <c r="O1886" s="72"/>
    </row>
    <row r="1887" spans="1:15">
      <c r="A1887" s="72"/>
      <c r="B1887" s="72"/>
      <c r="C1887" s="72"/>
      <c r="D1887" s="72"/>
      <c r="E1887" s="72"/>
      <c r="F1887" s="72"/>
      <c r="G1887" s="72"/>
      <c r="H1887" s="72"/>
      <c r="I1887" s="72"/>
      <c r="J1887" s="72"/>
      <c r="K1887" s="72"/>
      <c r="L1887" s="72"/>
      <c r="M1887" s="72"/>
      <c r="N1887" s="72"/>
      <c r="O1887" s="72"/>
    </row>
    <row r="1888" spans="1:15">
      <c r="A1888" s="72"/>
      <c r="B1888" s="72"/>
      <c r="C1888" s="72"/>
      <c r="D1888" s="72"/>
      <c r="E1888" s="72"/>
      <c r="F1888" s="72"/>
      <c r="G1888" s="72"/>
      <c r="H1888" s="72"/>
      <c r="I1888" s="72"/>
      <c r="J1888" s="72"/>
      <c r="K1888" s="72"/>
      <c r="L1888" s="72"/>
      <c r="M1888" s="72"/>
      <c r="N1888" s="72"/>
      <c r="O1888" s="72"/>
    </row>
    <row r="1889" spans="1:15">
      <c r="A1889" s="72"/>
      <c r="B1889" s="72"/>
      <c r="C1889" s="72"/>
      <c r="D1889" s="72"/>
      <c r="E1889" s="72"/>
      <c r="F1889" s="72"/>
      <c r="G1889" s="72"/>
      <c r="H1889" s="72"/>
      <c r="I1889" s="72"/>
      <c r="J1889" s="72"/>
      <c r="K1889" s="72"/>
      <c r="L1889" s="72"/>
      <c r="M1889" s="72"/>
      <c r="N1889" s="72"/>
      <c r="O1889" s="72"/>
    </row>
    <row r="1890" spans="1:15">
      <c r="A1890" s="72"/>
      <c r="B1890" s="72"/>
      <c r="C1890" s="72"/>
      <c r="D1890" s="72"/>
      <c r="E1890" s="72"/>
      <c r="F1890" s="72"/>
      <c r="G1890" s="72"/>
      <c r="H1890" s="72"/>
      <c r="I1890" s="72"/>
      <c r="J1890" s="72"/>
      <c r="K1890" s="72"/>
      <c r="L1890" s="72"/>
      <c r="M1890" s="72"/>
      <c r="N1890" s="72"/>
      <c r="O1890" s="72"/>
    </row>
    <row r="1891" spans="1:15">
      <c r="A1891" s="72"/>
      <c r="B1891" s="72"/>
      <c r="C1891" s="72"/>
      <c r="D1891" s="72"/>
      <c r="E1891" s="72"/>
      <c r="F1891" s="72"/>
      <c r="G1891" s="72"/>
      <c r="H1891" s="72"/>
      <c r="I1891" s="72"/>
      <c r="J1891" s="72"/>
      <c r="K1891" s="72"/>
      <c r="L1891" s="72"/>
      <c r="M1891" s="72"/>
      <c r="N1891" s="72"/>
      <c r="O1891" s="72"/>
    </row>
    <row r="1892" spans="1:15">
      <c r="A1892" s="72"/>
      <c r="B1892" s="72"/>
      <c r="C1892" s="72"/>
      <c r="D1892" s="72"/>
      <c r="E1892" s="72"/>
      <c r="F1892" s="72"/>
      <c r="G1892" s="72"/>
      <c r="H1892" s="72"/>
      <c r="I1892" s="72"/>
      <c r="J1892" s="72"/>
      <c r="K1892" s="72"/>
      <c r="L1892" s="72"/>
      <c r="M1892" s="72"/>
      <c r="N1892" s="72"/>
      <c r="O1892" s="72"/>
    </row>
    <row r="1893" spans="1:15">
      <c r="A1893" s="72"/>
      <c r="B1893" s="72"/>
      <c r="C1893" s="72"/>
      <c r="D1893" s="72"/>
      <c r="E1893" s="72"/>
      <c r="F1893" s="72"/>
      <c r="G1893" s="72"/>
      <c r="H1893" s="72"/>
      <c r="I1893" s="72"/>
      <c r="J1893" s="72"/>
      <c r="K1893" s="72"/>
      <c r="L1893" s="72"/>
      <c r="M1893" s="72"/>
      <c r="N1893" s="72"/>
      <c r="O1893" s="72"/>
    </row>
    <row r="1894" spans="1:15">
      <c r="A1894" s="72"/>
      <c r="B1894" s="72"/>
      <c r="C1894" s="72"/>
      <c r="D1894" s="72"/>
      <c r="E1894" s="72"/>
      <c r="F1894" s="72"/>
      <c r="G1894" s="72"/>
      <c r="H1894" s="72"/>
      <c r="I1894" s="72"/>
      <c r="J1894" s="72"/>
      <c r="K1894" s="72"/>
      <c r="L1894" s="72"/>
      <c r="M1894" s="72"/>
      <c r="N1894" s="72"/>
      <c r="O1894" s="72"/>
    </row>
    <row r="1895" spans="1:15">
      <c r="A1895" s="72"/>
      <c r="B1895" s="72"/>
      <c r="C1895" s="72"/>
      <c r="D1895" s="72"/>
      <c r="E1895" s="72"/>
      <c r="F1895" s="72"/>
      <c r="G1895" s="72"/>
      <c r="H1895" s="72"/>
      <c r="I1895" s="72"/>
      <c r="J1895" s="72"/>
      <c r="K1895" s="72"/>
      <c r="L1895" s="72"/>
      <c r="M1895" s="72"/>
      <c r="N1895" s="72"/>
      <c r="O1895" s="72"/>
    </row>
    <row r="1896" spans="1:15">
      <c r="A1896" s="72"/>
      <c r="B1896" s="72"/>
      <c r="C1896" s="72"/>
      <c r="D1896" s="72"/>
      <c r="E1896" s="72"/>
      <c r="F1896" s="72"/>
      <c r="G1896" s="72"/>
      <c r="H1896" s="72"/>
      <c r="I1896" s="72"/>
      <c r="J1896" s="72"/>
      <c r="K1896" s="72"/>
      <c r="L1896" s="72"/>
      <c r="M1896" s="72"/>
      <c r="N1896" s="72"/>
      <c r="O1896" s="72"/>
    </row>
    <row r="1897" spans="1:15">
      <c r="A1897" s="72"/>
      <c r="B1897" s="72"/>
      <c r="C1897" s="72"/>
      <c r="D1897" s="72"/>
      <c r="E1897" s="72"/>
      <c r="F1897" s="72"/>
      <c r="G1897" s="72"/>
      <c r="H1897" s="72"/>
      <c r="I1897" s="72"/>
      <c r="J1897" s="72"/>
      <c r="K1897" s="72"/>
      <c r="L1897" s="72"/>
      <c r="M1897" s="72"/>
      <c r="N1897" s="72"/>
      <c r="O1897" s="72"/>
    </row>
    <row r="1898" spans="1:15">
      <c r="A1898" s="72"/>
      <c r="B1898" s="72"/>
      <c r="C1898" s="72"/>
      <c r="D1898" s="72"/>
      <c r="E1898" s="72"/>
      <c r="F1898" s="72"/>
      <c r="G1898" s="72"/>
      <c r="H1898" s="72"/>
      <c r="I1898" s="72"/>
      <c r="J1898" s="72"/>
      <c r="K1898" s="72"/>
      <c r="L1898" s="72"/>
      <c r="M1898" s="72"/>
      <c r="N1898" s="72"/>
      <c r="O1898" s="72"/>
    </row>
    <row r="1899" spans="1:15">
      <c r="A1899" s="72"/>
      <c r="B1899" s="72"/>
      <c r="C1899" s="72"/>
      <c r="D1899" s="72"/>
      <c r="E1899" s="72"/>
      <c r="F1899" s="72"/>
      <c r="G1899" s="72"/>
      <c r="H1899" s="72"/>
      <c r="I1899" s="72"/>
      <c r="J1899" s="72"/>
      <c r="K1899" s="72"/>
      <c r="L1899" s="72"/>
      <c r="M1899" s="72"/>
      <c r="N1899" s="72"/>
      <c r="O1899" s="72"/>
    </row>
    <row r="1900" spans="1:15">
      <c r="A1900" s="72"/>
      <c r="B1900" s="72"/>
      <c r="C1900" s="72"/>
      <c r="D1900" s="72"/>
      <c r="E1900" s="72"/>
      <c r="F1900" s="72"/>
      <c r="G1900" s="72"/>
      <c r="H1900" s="72"/>
      <c r="I1900" s="72"/>
      <c r="J1900" s="72"/>
      <c r="K1900" s="72"/>
      <c r="L1900" s="72"/>
      <c r="M1900" s="72"/>
      <c r="N1900" s="72"/>
      <c r="O1900" s="72"/>
    </row>
    <row r="1901" spans="1:15">
      <c r="A1901" s="72"/>
      <c r="B1901" s="72"/>
      <c r="C1901" s="72"/>
      <c r="D1901" s="72"/>
      <c r="E1901" s="72"/>
      <c r="F1901" s="72"/>
      <c r="G1901" s="72"/>
      <c r="H1901" s="72"/>
      <c r="I1901" s="72"/>
      <c r="J1901" s="72"/>
      <c r="K1901" s="72"/>
      <c r="L1901" s="72"/>
      <c r="M1901" s="72"/>
      <c r="N1901" s="72"/>
      <c r="O1901" s="72"/>
    </row>
    <row r="1902" spans="1:15">
      <c r="A1902" s="72"/>
      <c r="B1902" s="72"/>
      <c r="C1902" s="72"/>
      <c r="D1902" s="72"/>
      <c r="E1902" s="72"/>
      <c r="F1902" s="72"/>
      <c r="G1902" s="72"/>
      <c r="H1902" s="72"/>
      <c r="I1902" s="72"/>
      <c r="J1902" s="72"/>
      <c r="K1902" s="72"/>
      <c r="L1902" s="72"/>
      <c r="M1902" s="72"/>
      <c r="N1902" s="72"/>
      <c r="O1902" s="72"/>
    </row>
    <row r="1903" spans="1:15">
      <c r="A1903" s="72"/>
      <c r="B1903" s="72"/>
      <c r="C1903" s="72"/>
      <c r="D1903" s="72"/>
      <c r="E1903" s="72"/>
      <c r="F1903" s="72"/>
      <c r="G1903" s="72"/>
      <c r="H1903" s="72"/>
      <c r="I1903" s="72"/>
      <c r="J1903" s="72"/>
      <c r="K1903" s="72"/>
      <c r="L1903" s="72"/>
      <c r="M1903" s="72"/>
      <c r="N1903" s="72"/>
      <c r="O1903" s="72"/>
    </row>
    <row r="1904" spans="1:15">
      <c r="A1904" s="72"/>
      <c r="B1904" s="72"/>
      <c r="C1904" s="72"/>
      <c r="D1904" s="72"/>
      <c r="E1904" s="72"/>
      <c r="F1904" s="72"/>
      <c r="G1904" s="72"/>
      <c r="H1904" s="72"/>
      <c r="I1904" s="72"/>
      <c r="J1904" s="72"/>
      <c r="K1904" s="72"/>
      <c r="L1904" s="72"/>
      <c r="M1904" s="72"/>
      <c r="N1904" s="72"/>
      <c r="O1904" s="72"/>
    </row>
    <row r="1905" spans="1:15">
      <c r="A1905" s="72"/>
      <c r="B1905" s="72"/>
      <c r="C1905" s="72"/>
      <c r="D1905" s="72"/>
      <c r="E1905" s="72"/>
      <c r="F1905" s="72"/>
      <c r="G1905" s="72"/>
      <c r="H1905" s="72"/>
      <c r="I1905" s="72"/>
      <c r="J1905" s="72"/>
      <c r="K1905" s="72"/>
      <c r="L1905" s="72"/>
      <c r="M1905" s="72"/>
      <c r="N1905" s="72"/>
      <c r="O1905" s="72"/>
    </row>
    <row r="1906" spans="1:15">
      <c r="A1906" s="72"/>
      <c r="B1906" s="72"/>
      <c r="C1906" s="72"/>
      <c r="D1906" s="72"/>
      <c r="E1906" s="72"/>
      <c r="F1906" s="72"/>
      <c r="G1906" s="72"/>
      <c r="H1906" s="72"/>
      <c r="I1906" s="72"/>
      <c r="J1906" s="72"/>
      <c r="K1906" s="72"/>
      <c r="L1906" s="72"/>
      <c r="M1906" s="72"/>
      <c r="N1906" s="72"/>
      <c r="O1906" s="72"/>
    </row>
    <row r="1907" spans="1:15">
      <c r="A1907" s="72"/>
      <c r="B1907" s="72"/>
      <c r="C1907" s="72"/>
      <c r="D1907" s="72"/>
      <c r="E1907" s="72"/>
      <c r="F1907" s="72"/>
      <c r="G1907" s="72"/>
      <c r="H1907" s="72"/>
      <c r="I1907" s="72"/>
      <c r="J1907" s="72"/>
      <c r="K1907" s="72"/>
      <c r="L1907" s="72"/>
      <c r="M1907" s="72"/>
      <c r="N1907" s="72"/>
      <c r="O1907" s="72"/>
    </row>
    <row r="1908" spans="1:15">
      <c r="A1908" s="72"/>
      <c r="B1908" s="72"/>
      <c r="C1908" s="72"/>
      <c r="D1908" s="72"/>
      <c r="E1908" s="72"/>
      <c r="F1908" s="72"/>
      <c r="G1908" s="72"/>
      <c r="H1908" s="72"/>
      <c r="I1908" s="72"/>
      <c r="J1908" s="72"/>
      <c r="K1908" s="72"/>
      <c r="L1908" s="72"/>
      <c r="M1908" s="72"/>
      <c r="N1908" s="72"/>
      <c r="O1908" s="72"/>
    </row>
    <row r="1909" spans="1:15">
      <c r="A1909" s="72"/>
      <c r="B1909" s="72"/>
      <c r="C1909" s="72"/>
      <c r="D1909" s="72"/>
      <c r="E1909" s="72"/>
      <c r="F1909" s="72"/>
      <c r="G1909" s="72"/>
      <c r="H1909" s="72"/>
      <c r="I1909" s="72"/>
      <c r="J1909" s="72"/>
      <c r="K1909" s="72"/>
      <c r="L1909" s="72"/>
      <c r="M1909" s="72"/>
      <c r="N1909" s="72"/>
      <c r="O1909" s="72"/>
    </row>
    <row r="1910" spans="1:15">
      <c r="A1910" s="72"/>
      <c r="B1910" s="72"/>
      <c r="C1910" s="72"/>
      <c r="D1910" s="72"/>
      <c r="E1910" s="72"/>
      <c r="F1910" s="72"/>
      <c r="G1910" s="72"/>
      <c r="H1910" s="72"/>
      <c r="I1910" s="72"/>
      <c r="J1910" s="72"/>
      <c r="K1910" s="72"/>
      <c r="L1910" s="72"/>
      <c r="M1910" s="72"/>
      <c r="N1910" s="72"/>
      <c r="O1910" s="72"/>
    </row>
    <row r="1911" spans="1:15">
      <c r="A1911" s="72"/>
      <c r="B1911" s="72"/>
      <c r="C1911" s="72"/>
      <c r="D1911" s="72"/>
      <c r="E1911" s="72"/>
      <c r="F1911" s="72"/>
      <c r="G1911" s="72"/>
      <c r="H1911" s="72"/>
      <c r="I1911" s="72"/>
      <c r="J1911" s="72"/>
      <c r="K1911" s="72"/>
      <c r="L1911" s="72"/>
      <c r="M1911" s="72"/>
      <c r="N1911" s="72"/>
      <c r="O1911" s="72"/>
    </row>
    <row r="1912" spans="1:15">
      <c r="A1912" s="72"/>
      <c r="B1912" s="72"/>
      <c r="C1912" s="72"/>
      <c r="D1912" s="72"/>
      <c r="E1912" s="72"/>
      <c r="F1912" s="72"/>
      <c r="G1912" s="72"/>
      <c r="H1912" s="72"/>
      <c r="I1912" s="72"/>
      <c r="J1912" s="72"/>
      <c r="K1912" s="72"/>
      <c r="L1912" s="72"/>
      <c r="M1912" s="72"/>
      <c r="N1912" s="72"/>
      <c r="O1912" s="72"/>
    </row>
    <row r="1913" spans="1:15">
      <c r="A1913" s="72"/>
      <c r="B1913" s="72"/>
      <c r="C1913" s="72"/>
      <c r="D1913" s="72"/>
      <c r="E1913" s="72"/>
      <c r="F1913" s="72"/>
      <c r="G1913" s="72"/>
      <c r="H1913" s="72"/>
      <c r="I1913" s="72"/>
      <c r="J1913" s="72"/>
      <c r="K1913" s="72"/>
      <c r="L1913" s="72"/>
      <c r="M1913" s="72"/>
      <c r="N1913" s="72"/>
      <c r="O1913" s="72"/>
    </row>
    <row r="1914" spans="1:15">
      <c r="A1914" s="72"/>
      <c r="B1914" s="72"/>
      <c r="C1914" s="72"/>
      <c r="D1914" s="72"/>
      <c r="E1914" s="72"/>
      <c r="F1914" s="72"/>
      <c r="G1914" s="72"/>
      <c r="H1914" s="72"/>
      <c r="I1914" s="72"/>
      <c r="J1914" s="72"/>
      <c r="K1914" s="72"/>
      <c r="L1914" s="72"/>
      <c r="M1914" s="72"/>
      <c r="N1914" s="72"/>
      <c r="O1914" s="72"/>
    </row>
    <row r="1915" spans="1:15">
      <c r="A1915" s="72"/>
      <c r="B1915" s="72"/>
      <c r="C1915" s="72"/>
      <c r="D1915" s="72"/>
      <c r="E1915" s="72"/>
      <c r="F1915" s="72"/>
      <c r="G1915" s="72"/>
      <c r="H1915" s="72"/>
      <c r="I1915" s="72"/>
      <c r="J1915" s="72"/>
      <c r="K1915" s="72"/>
      <c r="L1915" s="72"/>
      <c r="M1915" s="72"/>
      <c r="N1915" s="72"/>
      <c r="O1915" s="72"/>
    </row>
    <row r="1916" spans="1:15">
      <c r="A1916" s="72"/>
      <c r="B1916" s="72"/>
      <c r="C1916" s="72"/>
      <c r="D1916" s="72"/>
      <c r="E1916" s="72"/>
      <c r="F1916" s="72"/>
      <c r="G1916" s="72"/>
      <c r="H1916" s="72"/>
      <c r="I1916" s="72"/>
      <c r="J1916" s="72"/>
      <c r="K1916" s="72"/>
      <c r="L1916" s="72"/>
      <c r="M1916" s="72"/>
      <c r="N1916" s="72"/>
      <c r="O1916" s="72"/>
    </row>
    <row r="1917" spans="1:15">
      <c r="A1917" s="72"/>
      <c r="B1917" s="72"/>
      <c r="C1917" s="72"/>
      <c r="D1917" s="72"/>
      <c r="E1917" s="72"/>
      <c r="F1917" s="72"/>
      <c r="G1917" s="72"/>
      <c r="H1917" s="72"/>
      <c r="I1917" s="72"/>
      <c r="J1917" s="72"/>
      <c r="K1917" s="72"/>
      <c r="L1917" s="72"/>
      <c r="M1917" s="72"/>
      <c r="N1917" s="72"/>
      <c r="O1917" s="72"/>
    </row>
    <row r="1918" spans="1:15">
      <c r="A1918" s="72"/>
      <c r="B1918" s="72"/>
      <c r="C1918" s="72"/>
      <c r="D1918" s="72"/>
      <c r="E1918" s="72"/>
      <c r="F1918" s="72"/>
      <c r="G1918" s="72"/>
      <c r="H1918" s="72"/>
      <c r="I1918" s="72"/>
      <c r="J1918" s="72"/>
      <c r="K1918" s="72"/>
      <c r="L1918" s="72"/>
      <c r="M1918" s="72"/>
      <c r="N1918" s="72"/>
      <c r="O1918" s="72"/>
    </row>
    <row r="1919" spans="1:15">
      <c r="A1919" s="72"/>
      <c r="B1919" s="72"/>
      <c r="C1919" s="72"/>
      <c r="D1919" s="72"/>
      <c r="E1919" s="72"/>
      <c r="F1919" s="72"/>
      <c r="G1919" s="72"/>
      <c r="H1919" s="72"/>
      <c r="I1919" s="72"/>
      <c r="J1919" s="72"/>
      <c r="K1919" s="72"/>
      <c r="L1919" s="72"/>
      <c r="M1919" s="72"/>
      <c r="N1919" s="72"/>
      <c r="O1919" s="72"/>
    </row>
    <row r="1920" spans="1:15">
      <c r="A1920" s="72"/>
      <c r="B1920" s="72"/>
      <c r="C1920" s="72"/>
      <c r="D1920" s="72"/>
      <c r="E1920" s="72"/>
      <c r="F1920" s="72"/>
      <c r="G1920" s="72"/>
      <c r="H1920" s="72"/>
      <c r="I1920" s="72"/>
      <c r="J1920" s="72"/>
      <c r="K1920" s="72"/>
      <c r="L1920" s="72"/>
      <c r="M1920" s="72"/>
      <c r="N1920" s="72"/>
      <c r="O1920" s="72"/>
    </row>
    <row r="1921" spans="1:15">
      <c r="A1921" s="72"/>
      <c r="B1921" s="72"/>
      <c r="C1921" s="72"/>
      <c r="D1921" s="72"/>
      <c r="E1921" s="72"/>
      <c r="F1921" s="72"/>
      <c r="G1921" s="72"/>
      <c r="H1921" s="72"/>
      <c r="I1921" s="72"/>
      <c r="J1921" s="72"/>
      <c r="K1921" s="72"/>
      <c r="L1921" s="72"/>
      <c r="M1921" s="72"/>
      <c r="N1921" s="72"/>
      <c r="O1921" s="72"/>
    </row>
    <row r="1922" spans="1:15">
      <c r="A1922" s="72"/>
      <c r="B1922" s="72"/>
      <c r="C1922" s="72"/>
      <c r="D1922" s="72"/>
      <c r="E1922" s="72"/>
      <c r="F1922" s="72"/>
      <c r="G1922" s="72"/>
      <c r="H1922" s="72"/>
      <c r="I1922" s="72"/>
      <c r="J1922" s="72"/>
      <c r="K1922" s="72"/>
      <c r="L1922" s="72"/>
      <c r="M1922" s="72"/>
      <c r="N1922" s="72"/>
      <c r="O1922" s="72"/>
    </row>
    <row r="1923" spans="1:15">
      <c r="A1923" s="72"/>
      <c r="B1923" s="72"/>
      <c r="C1923" s="72"/>
      <c r="D1923" s="72"/>
      <c r="E1923" s="72"/>
      <c r="F1923" s="72"/>
      <c r="G1923" s="72"/>
      <c r="H1923" s="72"/>
      <c r="I1923" s="72"/>
      <c r="J1923" s="72"/>
      <c r="K1923" s="72"/>
      <c r="L1923" s="72"/>
      <c r="M1923" s="72"/>
      <c r="N1923" s="72"/>
      <c r="O1923" s="72"/>
    </row>
    <row r="1924" spans="1:15">
      <c r="A1924" s="72"/>
      <c r="B1924" s="72"/>
      <c r="C1924" s="72"/>
      <c r="D1924" s="72"/>
      <c r="E1924" s="72"/>
      <c r="F1924" s="72"/>
      <c r="G1924" s="72"/>
      <c r="H1924" s="72"/>
      <c r="I1924" s="72"/>
      <c r="J1924" s="72"/>
      <c r="K1924" s="72"/>
      <c r="L1924" s="72"/>
      <c r="M1924" s="72"/>
      <c r="N1924" s="72"/>
      <c r="O1924" s="72"/>
    </row>
    <row r="1925" spans="1:15">
      <c r="A1925" s="72"/>
      <c r="B1925" s="72"/>
      <c r="C1925" s="72"/>
      <c r="D1925" s="72"/>
      <c r="E1925" s="72"/>
      <c r="F1925" s="72"/>
      <c r="G1925" s="72"/>
      <c r="H1925" s="72"/>
      <c r="I1925" s="72"/>
      <c r="J1925" s="72"/>
      <c r="K1925" s="72"/>
      <c r="L1925" s="72"/>
      <c r="M1925" s="72"/>
      <c r="N1925" s="72"/>
      <c r="O1925" s="72"/>
    </row>
    <row r="1926" spans="1:15">
      <c r="A1926" s="72"/>
      <c r="B1926" s="72"/>
      <c r="C1926" s="72"/>
      <c r="D1926" s="72"/>
      <c r="E1926" s="72"/>
      <c r="F1926" s="72"/>
      <c r="G1926" s="72"/>
      <c r="H1926" s="72"/>
      <c r="I1926" s="72"/>
      <c r="J1926" s="72"/>
      <c r="K1926" s="72"/>
      <c r="L1926" s="72"/>
      <c r="M1926" s="72"/>
      <c r="N1926" s="72"/>
      <c r="O1926" s="72"/>
    </row>
    <row r="1927" spans="1:15">
      <c r="A1927" s="72"/>
      <c r="B1927" s="72"/>
      <c r="C1927" s="72"/>
      <c r="D1927" s="72"/>
      <c r="E1927" s="72"/>
      <c r="F1927" s="72"/>
      <c r="G1927" s="72"/>
      <c r="H1927" s="72"/>
      <c r="I1927" s="72"/>
      <c r="J1927" s="72"/>
      <c r="K1927" s="72"/>
      <c r="L1927" s="72"/>
      <c r="M1927" s="72"/>
      <c r="N1927" s="72"/>
      <c r="O1927" s="72"/>
    </row>
    <row r="1928" spans="1:15">
      <c r="A1928" s="72"/>
      <c r="B1928" s="72"/>
      <c r="C1928" s="72"/>
      <c r="D1928" s="72"/>
      <c r="E1928" s="72"/>
      <c r="F1928" s="72"/>
      <c r="G1928" s="72"/>
      <c r="H1928" s="72"/>
      <c r="I1928" s="72"/>
      <c r="J1928" s="72"/>
      <c r="K1928" s="72"/>
      <c r="L1928" s="72"/>
      <c r="M1928" s="72"/>
      <c r="N1928" s="72"/>
      <c r="O1928" s="72"/>
    </row>
    <row r="1929" spans="1:15">
      <c r="A1929" s="72"/>
      <c r="B1929" s="72"/>
      <c r="C1929" s="72"/>
      <c r="D1929" s="72"/>
      <c r="E1929" s="72"/>
      <c r="F1929" s="72"/>
      <c r="G1929" s="72"/>
      <c r="H1929" s="72"/>
      <c r="I1929" s="72"/>
      <c r="J1929" s="72"/>
      <c r="K1929" s="72"/>
      <c r="L1929" s="72"/>
      <c r="M1929" s="72"/>
      <c r="N1929" s="72"/>
      <c r="O1929" s="72"/>
    </row>
    <row r="1930" spans="1:15">
      <c r="A1930" s="72"/>
      <c r="B1930" s="72"/>
      <c r="C1930" s="72"/>
      <c r="D1930" s="72"/>
      <c r="E1930" s="72"/>
      <c r="F1930" s="72"/>
      <c r="G1930" s="72"/>
      <c r="H1930" s="72"/>
      <c r="I1930" s="72"/>
      <c r="J1930" s="72"/>
      <c r="K1930" s="72"/>
      <c r="L1930" s="72"/>
      <c r="M1930" s="72"/>
      <c r="N1930" s="72"/>
      <c r="O1930" s="72"/>
    </row>
    <row r="1931" spans="1:15">
      <c r="A1931" s="72"/>
      <c r="B1931" s="72"/>
      <c r="C1931" s="72"/>
      <c r="D1931" s="72"/>
      <c r="E1931" s="72"/>
      <c r="F1931" s="72"/>
      <c r="G1931" s="72"/>
      <c r="H1931" s="72"/>
      <c r="I1931" s="72"/>
      <c r="J1931" s="72"/>
      <c r="K1931" s="72"/>
      <c r="L1931" s="72"/>
      <c r="M1931" s="72"/>
      <c r="N1931" s="72"/>
      <c r="O1931" s="72"/>
    </row>
    <row r="1932" spans="1:15">
      <c r="A1932" s="72"/>
      <c r="B1932" s="72"/>
      <c r="C1932" s="72"/>
      <c r="D1932" s="72"/>
      <c r="E1932" s="72"/>
      <c r="F1932" s="72"/>
      <c r="G1932" s="72"/>
      <c r="H1932" s="72"/>
      <c r="I1932" s="72"/>
      <c r="J1932" s="72"/>
      <c r="K1932" s="72"/>
      <c r="L1932" s="72"/>
      <c r="M1932" s="72"/>
      <c r="N1932" s="72"/>
      <c r="O1932" s="72"/>
    </row>
    <row r="1933" spans="1:15">
      <c r="A1933" s="72"/>
      <c r="B1933" s="72"/>
      <c r="C1933" s="72"/>
      <c r="D1933" s="72"/>
      <c r="E1933" s="72"/>
      <c r="F1933" s="72"/>
      <c r="G1933" s="72"/>
      <c r="H1933" s="72"/>
      <c r="I1933" s="72"/>
      <c r="J1933" s="72"/>
      <c r="K1933" s="72"/>
      <c r="L1933" s="72"/>
      <c r="M1933" s="72"/>
      <c r="N1933" s="72"/>
      <c r="O1933" s="72"/>
    </row>
    <row r="1934" spans="1:15">
      <c r="A1934" s="72"/>
      <c r="B1934" s="72"/>
      <c r="C1934" s="72"/>
      <c r="D1934" s="72"/>
      <c r="E1934" s="72"/>
      <c r="F1934" s="72"/>
      <c r="G1934" s="72"/>
      <c r="H1934" s="72"/>
      <c r="I1934" s="72"/>
      <c r="J1934" s="72"/>
      <c r="K1934" s="72"/>
      <c r="L1934" s="72"/>
      <c r="M1934" s="72"/>
      <c r="N1934" s="72"/>
      <c r="O1934" s="72"/>
    </row>
    <row r="1935" spans="1:15">
      <c r="A1935" s="72"/>
      <c r="B1935" s="72"/>
      <c r="C1935" s="72"/>
      <c r="D1935" s="72"/>
      <c r="E1935" s="72"/>
      <c r="F1935" s="72"/>
      <c r="G1935" s="72"/>
      <c r="H1935" s="72"/>
      <c r="I1935" s="72"/>
      <c r="J1935" s="72"/>
      <c r="K1935" s="72"/>
      <c r="L1935" s="72"/>
      <c r="M1935" s="72"/>
      <c r="N1935" s="72"/>
      <c r="O1935" s="72"/>
    </row>
    <row r="1936" spans="1:15">
      <c r="A1936" s="72"/>
      <c r="B1936" s="72"/>
      <c r="C1936" s="72"/>
      <c r="D1936" s="72"/>
      <c r="E1936" s="72"/>
      <c r="F1936" s="72"/>
      <c r="G1936" s="72"/>
      <c r="H1936" s="72"/>
      <c r="I1936" s="72"/>
      <c r="J1936" s="72"/>
      <c r="K1936" s="72"/>
      <c r="L1936" s="72"/>
      <c r="M1936" s="72"/>
      <c r="N1936" s="72"/>
      <c r="O1936" s="72"/>
    </row>
    <row r="1937" spans="1:15">
      <c r="A1937" s="72"/>
      <c r="B1937" s="72"/>
      <c r="C1937" s="72"/>
      <c r="D1937" s="72"/>
      <c r="E1937" s="72"/>
      <c r="F1937" s="72"/>
      <c r="G1937" s="72"/>
      <c r="H1937" s="72"/>
      <c r="I1937" s="72"/>
      <c r="J1937" s="72"/>
      <c r="K1937" s="72"/>
      <c r="L1937" s="72"/>
      <c r="M1937" s="72"/>
      <c r="N1937" s="72"/>
      <c r="O1937" s="72"/>
    </row>
    <row r="1938" spans="1:15">
      <c r="A1938" s="72"/>
      <c r="B1938" s="72"/>
      <c r="C1938" s="72"/>
      <c r="D1938" s="72"/>
      <c r="E1938" s="72"/>
      <c r="F1938" s="72"/>
      <c r="G1938" s="72"/>
      <c r="H1938" s="72"/>
      <c r="I1938" s="72"/>
      <c r="J1938" s="72"/>
      <c r="K1938" s="72"/>
      <c r="L1938" s="72"/>
      <c r="M1938" s="72"/>
      <c r="N1938" s="72"/>
      <c r="O1938" s="72"/>
    </row>
    <row r="1939" spans="1:15">
      <c r="A1939" s="72"/>
      <c r="B1939" s="72"/>
      <c r="C1939" s="72"/>
      <c r="D1939" s="72"/>
      <c r="E1939" s="72"/>
      <c r="F1939" s="72"/>
      <c r="G1939" s="72"/>
      <c r="H1939" s="72"/>
      <c r="I1939" s="72"/>
      <c r="J1939" s="72"/>
      <c r="K1939" s="72"/>
      <c r="L1939" s="72"/>
      <c r="M1939" s="72"/>
      <c r="N1939" s="72"/>
      <c r="O1939" s="72"/>
    </row>
    <row r="1940" spans="1:15">
      <c r="A1940" s="72"/>
      <c r="B1940" s="72"/>
      <c r="C1940" s="72"/>
      <c r="D1940" s="72"/>
      <c r="E1940" s="72"/>
      <c r="F1940" s="72"/>
      <c r="G1940" s="72"/>
      <c r="H1940" s="72"/>
      <c r="I1940" s="72"/>
      <c r="J1940" s="72"/>
      <c r="K1940" s="72"/>
      <c r="L1940" s="72"/>
      <c r="M1940" s="72"/>
      <c r="N1940" s="72"/>
      <c r="O1940" s="72"/>
    </row>
    <row r="1941" spans="1:15">
      <c r="A1941" s="72"/>
      <c r="B1941" s="72"/>
      <c r="C1941" s="72"/>
      <c r="D1941" s="72"/>
      <c r="E1941" s="72"/>
      <c r="F1941" s="72"/>
      <c r="G1941" s="72"/>
      <c r="H1941" s="72"/>
      <c r="I1941" s="72"/>
      <c r="J1941" s="72"/>
      <c r="K1941" s="72"/>
      <c r="L1941" s="72"/>
      <c r="M1941" s="72"/>
      <c r="N1941" s="72"/>
      <c r="O1941" s="72"/>
    </row>
    <row r="1942" spans="1:15">
      <c r="A1942" s="72"/>
      <c r="B1942" s="72"/>
      <c r="C1942" s="72"/>
      <c r="D1942" s="72"/>
      <c r="E1942" s="72"/>
      <c r="F1942" s="72"/>
      <c r="G1942" s="72"/>
      <c r="H1942" s="72"/>
      <c r="I1942" s="72"/>
      <c r="J1942" s="72"/>
      <c r="K1942" s="72"/>
      <c r="L1942" s="72"/>
      <c r="M1942" s="72"/>
      <c r="N1942" s="72"/>
      <c r="O1942" s="72"/>
    </row>
    <row r="1943" spans="1:15">
      <c r="A1943" s="72"/>
      <c r="B1943" s="72"/>
      <c r="C1943" s="72"/>
      <c r="D1943" s="72"/>
      <c r="E1943" s="72"/>
      <c r="F1943" s="72"/>
      <c r="G1943" s="72"/>
      <c r="H1943" s="72"/>
      <c r="I1943" s="72"/>
      <c r="J1943" s="72"/>
      <c r="K1943" s="72"/>
      <c r="L1943" s="72"/>
      <c r="M1943" s="72"/>
      <c r="N1943" s="72"/>
      <c r="O1943" s="72"/>
    </row>
    <row r="1944" spans="1:15">
      <c r="A1944" s="72"/>
      <c r="B1944" s="72"/>
      <c r="C1944" s="72"/>
      <c r="D1944" s="72"/>
      <c r="E1944" s="72"/>
      <c r="F1944" s="72"/>
      <c r="G1944" s="72"/>
      <c r="H1944" s="72"/>
      <c r="I1944" s="72"/>
      <c r="J1944" s="72"/>
      <c r="K1944" s="72"/>
      <c r="L1944" s="72"/>
      <c r="M1944" s="72"/>
      <c r="N1944" s="72"/>
      <c r="O1944" s="72"/>
    </row>
    <row r="1945" spans="1:15">
      <c r="A1945" s="72"/>
      <c r="B1945" s="72"/>
      <c r="C1945" s="72"/>
      <c r="D1945" s="72"/>
      <c r="E1945" s="72"/>
      <c r="F1945" s="72"/>
      <c r="G1945" s="72"/>
      <c r="H1945" s="72"/>
      <c r="I1945" s="72"/>
      <c r="J1945" s="72"/>
      <c r="K1945" s="72"/>
      <c r="L1945" s="72"/>
      <c r="M1945" s="72"/>
      <c r="N1945" s="72"/>
      <c r="O1945" s="72"/>
    </row>
    <row r="1946" spans="1:15">
      <c r="A1946" s="72"/>
      <c r="B1946" s="72"/>
      <c r="C1946" s="72"/>
      <c r="D1946" s="72"/>
      <c r="E1946" s="72"/>
      <c r="F1946" s="72"/>
      <c r="G1946" s="72"/>
      <c r="H1946" s="72"/>
      <c r="I1946" s="72"/>
      <c r="J1946" s="72"/>
      <c r="K1946" s="72"/>
      <c r="L1946" s="72"/>
      <c r="M1946" s="72"/>
      <c r="N1946" s="72"/>
      <c r="O1946" s="72"/>
    </row>
    <row r="1947" spans="1:15">
      <c r="A1947" s="72"/>
      <c r="B1947" s="72"/>
      <c r="C1947" s="72"/>
      <c r="D1947" s="72"/>
      <c r="E1947" s="72"/>
      <c r="F1947" s="72"/>
      <c r="G1947" s="72"/>
      <c r="H1947" s="72"/>
      <c r="I1947" s="72"/>
      <c r="J1947" s="72"/>
      <c r="K1947" s="72"/>
      <c r="L1947" s="72"/>
      <c r="M1947" s="72"/>
      <c r="N1947" s="72"/>
      <c r="O1947" s="72"/>
    </row>
    <row r="1948" spans="1:15">
      <c r="A1948" s="72"/>
      <c r="B1948" s="72"/>
      <c r="C1948" s="72"/>
      <c r="D1948" s="72"/>
      <c r="E1948" s="72"/>
      <c r="F1948" s="72"/>
      <c r="G1948" s="72"/>
      <c r="H1948" s="72"/>
      <c r="I1948" s="72"/>
      <c r="J1948" s="72"/>
      <c r="K1948" s="72"/>
      <c r="L1948" s="72"/>
      <c r="M1948" s="72"/>
      <c r="N1948" s="72"/>
      <c r="O1948" s="72"/>
    </row>
    <row r="1949" spans="1:15">
      <c r="A1949" s="72"/>
      <c r="B1949" s="72"/>
      <c r="C1949" s="72"/>
      <c r="D1949" s="72"/>
      <c r="E1949" s="72"/>
      <c r="F1949" s="72"/>
      <c r="G1949" s="72"/>
      <c r="H1949" s="72"/>
      <c r="I1949" s="72"/>
      <c r="J1949" s="72"/>
      <c r="K1949" s="72"/>
      <c r="L1949" s="72"/>
      <c r="M1949" s="72"/>
      <c r="N1949" s="72"/>
      <c r="O1949" s="72"/>
    </row>
    <row r="1950" spans="1:15">
      <c r="A1950" s="72"/>
      <c r="B1950" s="72"/>
      <c r="C1950" s="72"/>
      <c r="D1950" s="72"/>
      <c r="E1950" s="72"/>
      <c r="F1950" s="72"/>
      <c r="G1950" s="72"/>
      <c r="H1950" s="72"/>
      <c r="I1950" s="72"/>
      <c r="J1950" s="72"/>
      <c r="K1950" s="72"/>
      <c r="L1950" s="72"/>
      <c r="M1950" s="72"/>
      <c r="N1950" s="72"/>
      <c r="O1950" s="72"/>
    </row>
    <row r="1951" spans="1:15">
      <c r="A1951" s="72"/>
      <c r="B1951" s="72"/>
      <c r="C1951" s="72"/>
      <c r="D1951" s="72"/>
      <c r="E1951" s="72"/>
      <c r="F1951" s="72"/>
      <c r="G1951" s="72"/>
      <c r="H1951" s="72"/>
      <c r="I1951" s="72"/>
      <c r="J1951" s="72"/>
      <c r="K1951" s="72"/>
      <c r="L1951" s="72"/>
      <c r="M1951" s="72"/>
      <c r="N1951" s="72"/>
      <c r="O1951" s="72"/>
    </row>
    <row r="1952" spans="1:15">
      <c r="A1952" s="72"/>
      <c r="B1952" s="72"/>
      <c r="C1952" s="72"/>
      <c r="D1952" s="72"/>
      <c r="E1952" s="72"/>
      <c r="F1952" s="72"/>
      <c r="G1952" s="72"/>
      <c r="H1952" s="72"/>
      <c r="I1952" s="72"/>
      <c r="J1952" s="72"/>
      <c r="K1952" s="72"/>
      <c r="L1952" s="72"/>
      <c r="M1952" s="72"/>
      <c r="N1952" s="72"/>
      <c r="O1952" s="72"/>
    </row>
    <row r="1953" spans="1:15">
      <c r="A1953" s="72"/>
      <c r="B1953" s="72"/>
      <c r="C1953" s="72"/>
      <c r="D1953" s="72"/>
      <c r="E1953" s="72"/>
      <c r="F1953" s="72"/>
      <c r="G1953" s="72"/>
      <c r="H1953" s="72"/>
      <c r="I1953" s="72"/>
      <c r="J1953" s="72"/>
      <c r="K1953" s="72"/>
      <c r="L1953" s="72"/>
      <c r="M1953" s="72"/>
      <c r="N1953" s="72"/>
      <c r="O1953" s="72"/>
    </row>
    <row r="1954" spans="1:15">
      <c r="A1954" s="72"/>
      <c r="B1954" s="72"/>
      <c r="C1954" s="72"/>
      <c r="D1954" s="72"/>
      <c r="E1954" s="72"/>
      <c r="F1954" s="72"/>
      <c r="G1954" s="72"/>
      <c r="H1954" s="72"/>
      <c r="I1954" s="72"/>
      <c r="J1954" s="72"/>
      <c r="K1954" s="72"/>
      <c r="L1954" s="72"/>
      <c r="M1954" s="72"/>
      <c r="N1954" s="72"/>
      <c r="O1954" s="72"/>
    </row>
    <row r="1955" spans="1:15">
      <c r="A1955" s="72"/>
      <c r="B1955" s="72"/>
      <c r="C1955" s="72"/>
      <c r="D1955" s="72"/>
      <c r="E1955" s="72"/>
      <c r="F1955" s="72"/>
      <c r="G1955" s="72"/>
      <c r="H1955" s="72"/>
      <c r="I1955" s="72"/>
      <c r="J1955" s="72"/>
      <c r="K1955" s="72"/>
      <c r="L1955" s="72"/>
      <c r="M1955" s="72"/>
      <c r="N1955" s="72"/>
      <c r="O1955" s="72"/>
    </row>
    <row r="1956" spans="1:15">
      <c r="A1956" s="72"/>
      <c r="B1956" s="72"/>
      <c r="C1956" s="72"/>
      <c r="D1956" s="72"/>
      <c r="E1956" s="72"/>
      <c r="F1956" s="72"/>
      <c r="G1956" s="72"/>
      <c r="H1956" s="72"/>
      <c r="I1956" s="72"/>
      <c r="J1956" s="72"/>
      <c r="K1956" s="72"/>
      <c r="L1956" s="72"/>
      <c r="M1956" s="72"/>
      <c r="N1956" s="72"/>
      <c r="O1956" s="72"/>
    </row>
    <row r="1957" spans="1:15">
      <c r="A1957" s="72"/>
      <c r="B1957" s="72"/>
      <c r="C1957" s="72"/>
      <c r="D1957" s="72"/>
      <c r="E1957" s="72"/>
      <c r="F1957" s="72"/>
      <c r="G1957" s="72"/>
      <c r="H1957" s="72"/>
      <c r="I1957" s="72"/>
      <c r="J1957" s="72"/>
      <c r="K1957" s="72"/>
      <c r="L1957" s="72"/>
      <c r="M1957" s="72"/>
      <c r="N1957" s="72"/>
      <c r="O1957" s="72"/>
    </row>
    <row r="1958" spans="1:15">
      <c r="A1958" s="72"/>
      <c r="B1958" s="72"/>
      <c r="C1958" s="72"/>
      <c r="D1958" s="72"/>
      <c r="E1958" s="72"/>
      <c r="F1958" s="72"/>
      <c r="G1958" s="72"/>
      <c r="H1958" s="72"/>
      <c r="I1958" s="72"/>
      <c r="J1958" s="72"/>
      <c r="K1958" s="72"/>
      <c r="L1958" s="72"/>
      <c r="M1958" s="72"/>
      <c r="N1958" s="72"/>
      <c r="O1958" s="72"/>
    </row>
    <row r="1959" spans="1:15">
      <c r="A1959" s="72"/>
      <c r="B1959" s="72"/>
      <c r="C1959" s="72"/>
      <c r="D1959" s="72"/>
      <c r="E1959" s="72"/>
      <c r="F1959" s="72"/>
      <c r="G1959" s="72"/>
      <c r="H1959" s="72"/>
      <c r="I1959" s="72"/>
      <c r="J1959" s="72"/>
      <c r="K1959" s="72"/>
      <c r="L1959" s="72"/>
      <c r="M1959" s="72"/>
      <c r="N1959" s="72"/>
      <c r="O1959" s="72"/>
    </row>
    <row r="1960" spans="1:15">
      <c r="A1960" s="72"/>
      <c r="B1960" s="72"/>
      <c r="C1960" s="72"/>
      <c r="D1960" s="72"/>
      <c r="E1960" s="72"/>
      <c r="F1960" s="72"/>
      <c r="G1960" s="72"/>
      <c r="H1960" s="72"/>
      <c r="I1960" s="72"/>
      <c r="J1960" s="72"/>
      <c r="K1960" s="72"/>
      <c r="L1960" s="72"/>
      <c r="M1960" s="72"/>
      <c r="N1960" s="72"/>
      <c r="O1960" s="72"/>
    </row>
    <row r="1961" spans="1:15">
      <c r="A1961" s="72"/>
      <c r="B1961" s="72"/>
      <c r="C1961" s="72"/>
      <c r="D1961" s="72"/>
      <c r="E1961" s="72"/>
      <c r="F1961" s="72"/>
      <c r="G1961" s="72"/>
      <c r="H1961" s="72"/>
      <c r="I1961" s="72"/>
      <c r="J1961" s="72"/>
      <c r="K1961" s="72"/>
      <c r="L1961" s="72"/>
      <c r="M1961" s="72"/>
      <c r="N1961" s="72"/>
      <c r="O1961" s="72"/>
    </row>
    <row r="1962" spans="1:15">
      <c r="A1962" s="72"/>
      <c r="B1962" s="72"/>
      <c r="C1962" s="72"/>
      <c r="D1962" s="72"/>
      <c r="E1962" s="72"/>
      <c r="F1962" s="72"/>
      <c r="G1962" s="72"/>
      <c r="H1962" s="72"/>
      <c r="I1962" s="72"/>
      <c r="J1962" s="72"/>
      <c r="K1962" s="72"/>
      <c r="L1962" s="72"/>
      <c r="M1962" s="72"/>
      <c r="N1962" s="72"/>
      <c r="O1962" s="72"/>
    </row>
    <row r="1963" spans="1:15">
      <c r="A1963" s="72"/>
      <c r="B1963" s="72"/>
      <c r="C1963" s="72"/>
      <c r="D1963" s="72"/>
      <c r="E1963" s="72"/>
      <c r="F1963" s="72"/>
      <c r="G1963" s="72"/>
      <c r="H1963" s="72"/>
      <c r="I1963" s="72"/>
      <c r="J1963" s="72"/>
      <c r="K1963" s="72"/>
      <c r="L1963" s="72"/>
      <c r="M1963" s="72"/>
      <c r="N1963" s="72"/>
      <c r="O1963" s="72"/>
    </row>
    <row r="1964" spans="1:15">
      <c r="A1964" s="72"/>
      <c r="B1964" s="72"/>
      <c r="C1964" s="72"/>
      <c r="D1964" s="72"/>
      <c r="E1964" s="72"/>
      <c r="F1964" s="72"/>
      <c r="G1964" s="72"/>
      <c r="H1964" s="72"/>
      <c r="I1964" s="72"/>
      <c r="J1964" s="72"/>
      <c r="K1964" s="72"/>
      <c r="L1964" s="72"/>
      <c r="M1964" s="72"/>
      <c r="N1964" s="72"/>
      <c r="O1964" s="72"/>
    </row>
    <row r="1965" spans="1:15">
      <c r="A1965" s="72"/>
      <c r="B1965" s="72"/>
      <c r="C1965" s="72"/>
      <c r="D1965" s="72"/>
      <c r="E1965" s="72"/>
      <c r="F1965" s="72"/>
      <c r="G1965" s="72"/>
      <c r="H1965" s="72"/>
      <c r="I1965" s="72"/>
      <c r="J1965" s="72"/>
      <c r="K1965" s="72"/>
      <c r="L1965" s="72"/>
      <c r="M1965" s="72"/>
      <c r="N1965" s="72"/>
      <c r="O1965" s="72"/>
    </row>
    <row r="1966" spans="1:15">
      <c r="A1966" s="72"/>
      <c r="B1966" s="72"/>
      <c r="C1966" s="72"/>
      <c r="D1966" s="72"/>
      <c r="E1966" s="72"/>
      <c r="F1966" s="72"/>
      <c r="G1966" s="72"/>
      <c r="H1966" s="72"/>
      <c r="I1966" s="72"/>
      <c r="J1966" s="72"/>
      <c r="K1966" s="72"/>
      <c r="L1966" s="72"/>
      <c r="M1966" s="72"/>
      <c r="N1966" s="72"/>
      <c r="O1966" s="72"/>
    </row>
    <row r="1967" spans="1:15">
      <c r="A1967" s="72"/>
      <c r="B1967" s="72"/>
      <c r="C1967" s="72"/>
      <c r="D1967" s="72"/>
      <c r="E1967" s="72"/>
      <c r="F1967" s="72"/>
      <c r="G1967" s="72"/>
      <c r="H1967" s="72"/>
      <c r="I1967" s="72"/>
      <c r="J1967" s="72"/>
      <c r="K1967" s="72"/>
      <c r="L1967" s="72"/>
      <c r="M1967" s="72"/>
      <c r="N1967" s="72"/>
      <c r="O1967" s="72"/>
    </row>
    <row r="1968" spans="1:15">
      <c r="A1968" s="72"/>
      <c r="B1968" s="72"/>
      <c r="C1968" s="72"/>
      <c r="D1968" s="72"/>
      <c r="E1968" s="72"/>
      <c r="F1968" s="72"/>
      <c r="G1968" s="72"/>
      <c r="H1968" s="72"/>
      <c r="I1968" s="72"/>
      <c r="J1968" s="72"/>
      <c r="K1968" s="72"/>
      <c r="L1968" s="72"/>
      <c r="M1968" s="72"/>
      <c r="N1968" s="72"/>
      <c r="O1968" s="72"/>
    </row>
    <row r="1969" spans="1:15">
      <c r="A1969" s="72"/>
      <c r="B1969" s="72"/>
      <c r="C1969" s="72"/>
      <c r="D1969" s="72"/>
      <c r="E1969" s="72"/>
      <c r="F1969" s="72"/>
      <c r="G1969" s="72"/>
      <c r="H1969" s="72"/>
      <c r="I1969" s="72"/>
      <c r="J1969" s="72"/>
      <c r="K1969" s="72"/>
      <c r="L1969" s="72"/>
      <c r="M1969" s="72"/>
      <c r="N1969" s="72"/>
      <c r="O1969" s="72"/>
    </row>
    <row r="1970" spans="1:15">
      <c r="A1970" s="72"/>
      <c r="B1970" s="72"/>
      <c r="C1970" s="72"/>
      <c r="D1970" s="72"/>
      <c r="E1970" s="72"/>
      <c r="F1970" s="72"/>
      <c r="G1970" s="72"/>
      <c r="H1970" s="72"/>
      <c r="I1970" s="72"/>
      <c r="J1970" s="72"/>
      <c r="K1970" s="72"/>
      <c r="L1970" s="72"/>
      <c r="M1970" s="72"/>
      <c r="N1970" s="72"/>
      <c r="O1970" s="72"/>
    </row>
    <row r="1971" spans="1:15">
      <c r="A1971" s="72"/>
      <c r="B1971" s="72"/>
      <c r="C1971" s="72"/>
      <c r="D1971" s="72"/>
      <c r="E1971" s="72"/>
      <c r="F1971" s="72"/>
      <c r="G1971" s="72"/>
      <c r="H1971" s="72"/>
      <c r="I1971" s="72"/>
      <c r="J1971" s="72"/>
      <c r="K1971" s="72"/>
      <c r="L1971" s="72"/>
      <c r="M1971" s="72"/>
      <c r="N1971" s="72"/>
      <c r="O1971" s="72"/>
    </row>
    <row r="1972" spans="1:15">
      <c r="A1972" s="72"/>
      <c r="B1972" s="72"/>
      <c r="C1972" s="72"/>
      <c r="D1972" s="72"/>
      <c r="E1972" s="72"/>
      <c r="F1972" s="72"/>
      <c r="G1972" s="72"/>
      <c r="H1972" s="72"/>
      <c r="I1972" s="72"/>
      <c r="J1972" s="72"/>
      <c r="K1972" s="72"/>
      <c r="L1972" s="72"/>
      <c r="M1972" s="72"/>
      <c r="N1972" s="72"/>
      <c r="O1972" s="72"/>
    </row>
    <row r="1973" spans="1:15">
      <c r="A1973" s="72"/>
      <c r="B1973" s="72"/>
      <c r="C1973" s="72"/>
      <c r="D1973" s="72"/>
      <c r="E1973" s="72"/>
      <c r="F1973" s="72"/>
      <c r="G1973" s="72"/>
      <c r="H1973" s="72"/>
      <c r="I1973" s="72"/>
      <c r="J1973" s="72"/>
      <c r="K1973" s="72"/>
      <c r="L1973" s="72"/>
      <c r="M1973" s="72"/>
      <c r="N1973" s="72"/>
      <c r="O1973" s="72"/>
    </row>
    <row r="1974" spans="1:15">
      <c r="A1974" s="72"/>
      <c r="B1974" s="72"/>
      <c r="C1974" s="72"/>
      <c r="D1974" s="72"/>
      <c r="E1974" s="72"/>
      <c r="F1974" s="72"/>
      <c r="G1974" s="72"/>
      <c r="H1974" s="72"/>
      <c r="I1974" s="72"/>
      <c r="J1974" s="72"/>
      <c r="K1974" s="72"/>
      <c r="L1974" s="72"/>
      <c r="M1974" s="72"/>
      <c r="N1974" s="72"/>
      <c r="O1974" s="72"/>
    </row>
    <row r="1975" spans="1:15">
      <c r="A1975" s="72"/>
      <c r="B1975" s="72"/>
      <c r="C1975" s="72"/>
      <c r="D1975" s="72"/>
      <c r="E1975" s="72"/>
      <c r="F1975" s="72"/>
      <c r="G1975" s="72"/>
      <c r="H1975" s="72"/>
      <c r="I1975" s="72"/>
      <c r="J1975" s="72"/>
      <c r="K1975" s="72"/>
      <c r="L1975" s="72"/>
      <c r="M1975" s="72"/>
      <c r="N1975" s="72"/>
      <c r="O1975" s="72"/>
    </row>
    <row r="1976" spans="1:15">
      <c r="A1976" s="72"/>
      <c r="B1976" s="72"/>
      <c r="C1976" s="72"/>
      <c r="D1976" s="72"/>
      <c r="E1976" s="72"/>
      <c r="F1976" s="72"/>
      <c r="G1976" s="72"/>
      <c r="H1976" s="72"/>
      <c r="I1976" s="72"/>
      <c r="J1976" s="72"/>
      <c r="K1976" s="72"/>
      <c r="L1976" s="72"/>
      <c r="M1976" s="72"/>
      <c r="N1976" s="72"/>
      <c r="O1976" s="72"/>
    </row>
    <row r="1977" spans="1:15">
      <c r="A1977" s="72"/>
      <c r="B1977" s="72"/>
      <c r="C1977" s="72"/>
      <c r="D1977" s="72"/>
      <c r="E1977" s="72"/>
      <c r="F1977" s="72"/>
      <c r="G1977" s="72"/>
      <c r="H1977" s="72"/>
      <c r="I1977" s="72"/>
      <c r="J1977" s="72"/>
      <c r="K1977" s="72"/>
      <c r="L1977" s="72"/>
      <c r="M1977" s="72"/>
      <c r="N1977" s="72"/>
      <c r="O1977" s="72"/>
    </row>
    <row r="1978" spans="1:15">
      <c r="A1978" s="72"/>
      <c r="B1978" s="72"/>
      <c r="C1978" s="72"/>
      <c r="D1978" s="72"/>
      <c r="E1978" s="72"/>
      <c r="F1978" s="72"/>
      <c r="G1978" s="72"/>
      <c r="H1978" s="72"/>
      <c r="I1978" s="72"/>
      <c r="J1978" s="72"/>
      <c r="K1978" s="72"/>
      <c r="L1978" s="72"/>
      <c r="M1978" s="72"/>
      <c r="N1978" s="72"/>
      <c r="O1978" s="72"/>
    </row>
    <row r="1979" spans="1:15">
      <c r="A1979" s="72"/>
      <c r="B1979" s="72"/>
      <c r="C1979" s="72"/>
      <c r="D1979" s="72"/>
      <c r="E1979" s="72"/>
      <c r="F1979" s="72"/>
      <c r="G1979" s="72"/>
      <c r="H1979" s="72"/>
      <c r="I1979" s="72"/>
      <c r="J1979" s="72"/>
      <c r="K1979" s="72"/>
      <c r="L1979" s="72"/>
      <c r="M1979" s="72"/>
      <c r="N1979" s="72"/>
      <c r="O1979" s="72"/>
    </row>
    <row r="1980" spans="1:15">
      <c r="A1980" s="72"/>
      <c r="B1980" s="72"/>
      <c r="C1980" s="72"/>
      <c r="D1980" s="72"/>
      <c r="E1980" s="72"/>
      <c r="F1980" s="72"/>
      <c r="G1980" s="72"/>
      <c r="H1980" s="72"/>
      <c r="I1980" s="72"/>
      <c r="J1980" s="72"/>
      <c r="K1980" s="72"/>
      <c r="L1980" s="72"/>
      <c r="M1980" s="72"/>
      <c r="N1980" s="72"/>
      <c r="O1980" s="72"/>
    </row>
    <row r="1981" spans="1:15">
      <c r="A1981" s="72"/>
      <c r="B1981" s="72"/>
      <c r="C1981" s="72"/>
      <c r="D1981" s="72"/>
      <c r="E1981" s="72"/>
      <c r="F1981" s="72"/>
      <c r="G1981" s="72"/>
      <c r="H1981" s="72"/>
      <c r="I1981" s="72"/>
      <c r="J1981" s="72"/>
      <c r="K1981" s="72"/>
      <c r="L1981" s="72"/>
      <c r="M1981" s="72"/>
      <c r="N1981" s="72"/>
      <c r="O1981" s="72"/>
    </row>
    <row r="1982" spans="1:15">
      <c r="A1982" s="72"/>
      <c r="B1982" s="72"/>
      <c r="C1982" s="72"/>
      <c r="D1982" s="72"/>
      <c r="E1982" s="72"/>
      <c r="F1982" s="72"/>
      <c r="G1982" s="72"/>
      <c r="H1982" s="72"/>
      <c r="I1982" s="72"/>
      <c r="J1982" s="72"/>
      <c r="K1982" s="72"/>
      <c r="L1982" s="72"/>
      <c r="M1982" s="72"/>
      <c r="N1982" s="72"/>
      <c r="O1982" s="72"/>
    </row>
    <row r="1983" spans="1:15">
      <c r="A1983" s="72"/>
      <c r="B1983" s="72"/>
      <c r="C1983" s="72"/>
      <c r="D1983" s="72"/>
      <c r="E1983" s="72"/>
      <c r="F1983" s="72"/>
      <c r="G1983" s="72"/>
      <c r="H1983" s="72"/>
      <c r="I1983" s="72"/>
      <c r="J1983" s="72"/>
      <c r="K1983" s="72"/>
      <c r="L1983" s="72"/>
      <c r="M1983" s="72"/>
      <c r="N1983" s="72"/>
      <c r="O1983" s="72"/>
    </row>
    <row r="1984" spans="1:15">
      <c r="A1984" s="72"/>
      <c r="B1984" s="72"/>
      <c r="C1984" s="72"/>
      <c r="D1984" s="72"/>
      <c r="E1984" s="72"/>
      <c r="F1984" s="72"/>
      <c r="G1984" s="72"/>
      <c r="H1984" s="72"/>
      <c r="I1984" s="72"/>
      <c r="J1984" s="72"/>
      <c r="K1984" s="72"/>
      <c r="L1984" s="72"/>
      <c r="M1984" s="72"/>
      <c r="N1984" s="72"/>
      <c r="O1984" s="72"/>
    </row>
    <row r="1985" spans="1:15">
      <c r="A1985" s="72"/>
      <c r="B1985" s="72"/>
      <c r="C1985" s="72"/>
      <c r="D1985" s="72"/>
      <c r="E1985" s="72"/>
      <c r="F1985" s="72"/>
      <c r="G1985" s="72"/>
      <c r="H1985" s="72"/>
      <c r="I1985" s="72"/>
      <c r="J1985" s="72"/>
      <c r="K1985" s="72"/>
      <c r="L1985" s="72"/>
      <c r="M1985" s="72"/>
      <c r="N1985" s="72"/>
      <c r="O1985" s="72"/>
    </row>
    <row r="1986" spans="1:15">
      <c r="A1986" s="72"/>
      <c r="B1986" s="72"/>
      <c r="C1986" s="72"/>
      <c r="D1986" s="72"/>
      <c r="E1986" s="72"/>
      <c r="F1986" s="72"/>
      <c r="G1986" s="72"/>
      <c r="H1986" s="72"/>
      <c r="I1986" s="72"/>
      <c r="J1986" s="72"/>
      <c r="K1986" s="72"/>
      <c r="L1986" s="72"/>
      <c r="M1986" s="72"/>
      <c r="N1986" s="72"/>
      <c r="O1986" s="72"/>
    </row>
    <row r="1987" spans="1:15">
      <c r="A1987" s="72"/>
      <c r="B1987" s="72"/>
      <c r="C1987" s="72"/>
      <c r="D1987" s="72"/>
      <c r="E1987" s="72"/>
      <c r="F1987" s="72"/>
      <c r="G1987" s="72"/>
      <c r="H1987" s="72"/>
      <c r="I1987" s="72"/>
      <c r="J1987" s="72"/>
      <c r="K1987" s="72"/>
      <c r="L1987" s="72"/>
      <c r="M1987" s="72"/>
      <c r="N1987" s="72"/>
      <c r="O1987" s="72"/>
    </row>
    <row r="1988" spans="1:15">
      <c r="A1988" s="72"/>
      <c r="B1988" s="72"/>
      <c r="C1988" s="72"/>
      <c r="D1988" s="72"/>
      <c r="E1988" s="72"/>
      <c r="F1988" s="72"/>
      <c r="G1988" s="72"/>
      <c r="H1988" s="72"/>
      <c r="I1988" s="72"/>
      <c r="J1988" s="72"/>
      <c r="K1988" s="72"/>
      <c r="L1988" s="72"/>
      <c r="M1988" s="72"/>
      <c r="N1988" s="72"/>
      <c r="O1988" s="72"/>
    </row>
    <row r="1989" spans="1:15">
      <c r="A1989" s="72"/>
      <c r="B1989" s="72"/>
      <c r="C1989" s="72"/>
      <c r="D1989" s="72"/>
      <c r="E1989" s="72"/>
      <c r="F1989" s="72"/>
      <c r="G1989" s="72"/>
      <c r="H1989" s="72"/>
      <c r="I1989" s="72"/>
      <c r="J1989" s="72"/>
      <c r="K1989" s="72"/>
      <c r="L1989" s="72"/>
      <c r="M1989" s="72"/>
      <c r="N1989" s="72"/>
      <c r="O1989" s="72"/>
    </row>
    <row r="1990" spans="1:15">
      <c r="A1990" s="72"/>
      <c r="B1990" s="72"/>
      <c r="C1990" s="72"/>
      <c r="D1990" s="72"/>
      <c r="E1990" s="72"/>
      <c r="F1990" s="72"/>
      <c r="G1990" s="72"/>
      <c r="H1990" s="72"/>
      <c r="I1990" s="72"/>
      <c r="J1990" s="72"/>
      <c r="K1990" s="72"/>
      <c r="L1990" s="72"/>
      <c r="M1990" s="72"/>
      <c r="N1990" s="72"/>
      <c r="O1990" s="72"/>
    </row>
    <row r="1991" spans="1:15">
      <c r="A1991" s="72"/>
      <c r="B1991" s="72"/>
      <c r="C1991" s="72"/>
      <c r="D1991" s="72"/>
      <c r="E1991" s="72"/>
      <c r="F1991" s="72"/>
      <c r="G1991" s="72"/>
      <c r="H1991" s="72"/>
      <c r="I1991" s="72"/>
      <c r="J1991" s="72"/>
      <c r="K1991" s="72"/>
      <c r="L1991" s="72"/>
      <c r="M1991" s="72"/>
      <c r="N1991" s="72"/>
      <c r="O1991" s="72"/>
    </row>
    <row r="1992" spans="1:15">
      <c r="A1992" s="72"/>
      <c r="B1992" s="72"/>
      <c r="C1992" s="72"/>
      <c r="D1992" s="72"/>
      <c r="E1992" s="72"/>
      <c r="F1992" s="72"/>
      <c r="G1992" s="72"/>
      <c r="H1992" s="72"/>
      <c r="I1992" s="72"/>
      <c r="J1992" s="72"/>
      <c r="K1992" s="72"/>
      <c r="L1992" s="72"/>
      <c r="M1992" s="72"/>
      <c r="N1992" s="72"/>
      <c r="O1992" s="72"/>
    </row>
    <row r="1993" spans="1:15">
      <c r="A1993" s="72"/>
      <c r="B1993" s="72"/>
      <c r="C1993" s="72"/>
      <c r="D1993" s="72"/>
      <c r="E1993" s="72"/>
      <c r="F1993" s="72"/>
      <c r="G1993" s="72"/>
      <c r="H1993" s="72"/>
      <c r="I1993" s="72"/>
      <c r="J1993" s="72"/>
      <c r="K1993" s="72"/>
      <c r="L1993" s="72"/>
      <c r="M1993" s="72"/>
      <c r="N1993" s="72"/>
      <c r="O1993" s="72"/>
    </row>
    <row r="1994" spans="1:15">
      <c r="A1994" s="72"/>
      <c r="B1994" s="72"/>
      <c r="C1994" s="72"/>
      <c r="D1994" s="72"/>
      <c r="E1994" s="72"/>
      <c r="F1994" s="72"/>
      <c r="G1994" s="72"/>
      <c r="H1994" s="72"/>
      <c r="I1994" s="72"/>
      <c r="J1994" s="72"/>
      <c r="K1994" s="72"/>
      <c r="L1994" s="72"/>
      <c r="M1994" s="72"/>
      <c r="N1994" s="72"/>
      <c r="O1994" s="72"/>
    </row>
    <row r="1995" spans="1:15">
      <c r="A1995" s="72"/>
      <c r="B1995" s="72"/>
      <c r="C1995" s="72"/>
      <c r="D1995" s="72"/>
      <c r="E1995" s="72"/>
      <c r="F1995" s="72"/>
      <c r="G1995" s="72"/>
      <c r="H1995" s="72"/>
      <c r="I1995" s="72"/>
      <c r="J1995" s="72"/>
      <c r="K1995" s="72"/>
      <c r="L1995" s="72"/>
      <c r="M1995" s="72"/>
      <c r="N1995" s="72"/>
      <c r="O1995" s="72"/>
    </row>
    <row r="1996" spans="1:15">
      <c r="A1996" s="72"/>
      <c r="B1996" s="72"/>
      <c r="C1996" s="72"/>
      <c r="D1996" s="72"/>
      <c r="E1996" s="72"/>
      <c r="F1996" s="72"/>
      <c r="G1996" s="72"/>
      <c r="H1996" s="72"/>
      <c r="I1996" s="72"/>
      <c r="J1996" s="72"/>
      <c r="K1996" s="72"/>
      <c r="L1996" s="72"/>
      <c r="M1996" s="72"/>
      <c r="N1996" s="72"/>
      <c r="O1996" s="72"/>
    </row>
    <row r="1997" spans="1:15">
      <c r="A1997" s="72"/>
      <c r="B1997" s="72"/>
      <c r="C1997" s="72"/>
      <c r="D1997" s="72"/>
      <c r="E1997" s="72"/>
      <c r="F1997" s="72"/>
      <c r="G1997" s="72"/>
      <c r="H1997" s="72"/>
      <c r="I1997" s="72"/>
      <c r="J1997" s="72"/>
      <c r="K1997" s="72"/>
      <c r="L1997" s="72"/>
      <c r="M1997" s="72"/>
      <c r="N1997" s="72"/>
      <c r="O1997" s="72"/>
    </row>
    <row r="1998" spans="1:15">
      <c r="A1998" s="72"/>
      <c r="B1998" s="72"/>
      <c r="C1998" s="72"/>
      <c r="D1998" s="72"/>
      <c r="E1998" s="72"/>
      <c r="F1998" s="72"/>
      <c r="G1998" s="72"/>
      <c r="H1998" s="72"/>
      <c r="I1998" s="72"/>
      <c r="J1998" s="72"/>
      <c r="K1998" s="72"/>
      <c r="L1998" s="72"/>
      <c r="M1998" s="72"/>
      <c r="N1998" s="72"/>
      <c r="O1998" s="72"/>
    </row>
    <row r="1999" spans="1:15">
      <c r="A1999" s="72"/>
      <c r="B1999" s="72"/>
      <c r="C1999" s="72"/>
      <c r="D1999" s="72"/>
      <c r="E1999" s="72"/>
      <c r="F1999" s="72"/>
      <c r="G1999" s="72"/>
      <c r="H1999" s="72"/>
      <c r="I1999" s="72"/>
      <c r="J1999" s="72"/>
      <c r="K1999" s="72"/>
      <c r="L1999" s="72"/>
      <c r="M1999" s="72"/>
      <c r="N1999" s="72"/>
      <c r="O1999" s="72"/>
    </row>
    <row r="2000" spans="1:15">
      <c r="A2000" s="72"/>
      <c r="B2000" s="72"/>
      <c r="C2000" s="72"/>
      <c r="D2000" s="72"/>
      <c r="E2000" s="72"/>
      <c r="F2000" s="72"/>
      <c r="G2000" s="72"/>
      <c r="H2000" s="72"/>
      <c r="I2000" s="72"/>
      <c r="J2000" s="72"/>
      <c r="K2000" s="72"/>
      <c r="L2000" s="72"/>
      <c r="M2000" s="72"/>
      <c r="N2000" s="72"/>
      <c r="O2000" s="72"/>
    </row>
    <row r="2001" spans="1:15">
      <c r="A2001" s="72"/>
      <c r="B2001" s="72"/>
      <c r="C2001" s="72"/>
      <c r="D2001" s="72"/>
      <c r="E2001" s="72"/>
      <c r="F2001" s="72"/>
      <c r="G2001" s="72"/>
      <c r="H2001" s="72"/>
      <c r="I2001" s="72"/>
      <c r="J2001" s="72"/>
      <c r="K2001" s="72"/>
      <c r="L2001" s="72"/>
      <c r="M2001" s="72"/>
      <c r="N2001" s="72"/>
      <c r="O2001" s="72"/>
    </row>
    <row r="2002" spans="1:15">
      <c r="A2002" s="72"/>
      <c r="B2002" s="72"/>
      <c r="C2002" s="72"/>
      <c r="D2002" s="72"/>
      <c r="E2002" s="72"/>
      <c r="F2002" s="72"/>
      <c r="G2002" s="72"/>
      <c r="H2002" s="72"/>
      <c r="I2002" s="72"/>
      <c r="J2002" s="72"/>
      <c r="K2002" s="72"/>
      <c r="L2002" s="72"/>
      <c r="M2002" s="72"/>
      <c r="N2002" s="72"/>
      <c r="O2002" s="72"/>
    </row>
    <row r="2003" spans="1:15">
      <c r="A2003" s="72"/>
      <c r="B2003" s="72"/>
      <c r="C2003" s="72"/>
      <c r="D2003" s="72"/>
      <c r="E2003" s="72"/>
      <c r="F2003" s="72"/>
      <c r="G2003" s="72"/>
      <c r="H2003" s="72"/>
      <c r="I2003" s="72"/>
      <c r="J2003" s="72"/>
      <c r="K2003" s="72"/>
      <c r="L2003" s="72"/>
      <c r="M2003" s="72"/>
      <c r="N2003" s="72"/>
      <c r="O2003" s="72"/>
    </row>
    <row r="2004" spans="1:15">
      <c r="A2004" s="72"/>
      <c r="B2004" s="72"/>
      <c r="C2004" s="72"/>
      <c r="D2004" s="72"/>
      <c r="E2004" s="72"/>
      <c r="F2004" s="72"/>
      <c r="G2004" s="72"/>
      <c r="H2004" s="72"/>
      <c r="I2004" s="72"/>
      <c r="J2004" s="72"/>
      <c r="K2004" s="72"/>
      <c r="L2004" s="72"/>
      <c r="M2004" s="72"/>
      <c r="N2004" s="72"/>
      <c r="O2004" s="72"/>
    </row>
    <row r="2005" spans="1:15">
      <c r="A2005" s="72"/>
      <c r="B2005" s="72"/>
      <c r="C2005" s="72"/>
      <c r="D2005" s="72"/>
      <c r="E2005" s="72"/>
      <c r="F2005" s="72"/>
      <c r="G2005" s="72"/>
      <c r="H2005" s="72"/>
      <c r="I2005" s="72"/>
      <c r="J2005" s="72"/>
      <c r="K2005" s="72"/>
      <c r="L2005" s="72"/>
      <c r="M2005" s="72"/>
      <c r="N2005" s="72"/>
      <c r="O2005" s="72"/>
    </row>
    <row r="2006" spans="1:15">
      <c r="A2006" s="72"/>
      <c r="B2006" s="72"/>
      <c r="C2006" s="72"/>
      <c r="D2006" s="72"/>
      <c r="E2006" s="72"/>
      <c r="F2006" s="72"/>
      <c r="G2006" s="72"/>
      <c r="H2006" s="72"/>
      <c r="I2006" s="72"/>
      <c r="J2006" s="72"/>
      <c r="K2006" s="72"/>
      <c r="L2006" s="72"/>
      <c r="M2006" s="72"/>
      <c r="N2006" s="72"/>
      <c r="O2006" s="72"/>
    </row>
    <row r="2007" spans="1:15">
      <c r="A2007" s="72"/>
      <c r="B2007" s="72"/>
      <c r="C2007" s="72"/>
      <c r="D2007" s="72"/>
      <c r="E2007" s="72"/>
      <c r="F2007" s="72"/>
      <c r="G2007" s="72"/>
      <c r="H2007" s="72"/>
      <c r="I2007" s="72"/>
      <c r="J2007" s="72"/>
      <c r="K2007" s="72"/>
      <c r="L2007" s="72"/>
      <c r="M2007" s="72"/>
      <c r="N2007" s="72"/>
      <c r="O2007" s="72"/>
    </row>
    <row r="2008" spans="1:15">
      <c r="A2008" s="72"/>
      <c r="B2008" s="72"/>
      <c r="C2008" s="72"/>
      <c r="D2008" s="72"/>
      <c r="E2008" s="72"/>
      <c r="F2008" s="72"/>
      <c r="G2008" s="72"/>
      <c r="H2008" s="72"/>
      <c r="I2008" s="72"/>
      <c r="J2008" s="72"/>
      <c r="K2008" s="72"/>
      <c r="L2008" s="72"/>
      <c r="M2008" s="72"/>
      <c r="N2008" s="72"/>
      <c r="O2008" s="72"/>
    </row>
    <row r="2009" spans="1:15">
      <c r="A2009" s="72"/>
      <c r="B2009" s="72"/>
      <c r="C2009" s="72"/>
      <c r="D2009" s="72"/>
      <c r="E2009" s="72"/>
      <c r="F2009" s="72"/>
      <c r="G2009" s="72"/>
      <c r="H2009" s="72"/>
      <c r="I2009" s="72"/>
      <c r="J2009" s="72"/>
      <c r="K2009" s="72"/>
      <c r="L2009" s="72"/>
      <c r="M2009" s="72"/>
      <c r="N2009" s="72"/>
      <c r="O2009" s="72"/>
    </row>
    <row r="2010" spans="1:15">
      <c r="A2010" s="72"/>
      <c r="B2010" s="72"/>
      <c r="C2010" s="72"/>
      <c r="D2010" s="72"/>
      <c r="E2010" s="72"/>
      <c r="F2010" s="72"/>
      <c r="G2010" s="72"/>
      <c r="H2010" s="72"/>
      <c r="I2010" s="72"/>
      <c r="J2010" s="72"/>
      <c r="K2010" s="72"/>
      <c r="L2010" s="72"/>
      <c r="M2010" s="72"/>
      <c r="N2010" s="72"/>
      <c r="O2010" s="72"/>
    </row>
    <row r="2011" spans="1:15">
      <c r="A2011" s="72"/>
      <c r="B2011" s="72"/>
      <c r="C2011" s="72"/>
      <c r="D2011" s="72"/>
      <c r="E2011" s="72"/>
      <c r="F2011" s="72"/>
      <c r="G2011" s="72"/>
      <c r="H2011" s="72"/>
      <c r="I2011" s="72"/>
      <c r="J2011" s="72"/>
      <c r="K2011" s="72"/>
      <c r="L2011" s="72"/>
      <c r="M2011" s="72"/>
      <c r="N2011" s="72"/>
      <c r="O2011" s="72"/>
    </row>
    <row r="2012" spans="1:15">
      <c r="A2012" s="72"/>
      <c r="B2012" s="72"/>
      <c r="C2012" s="72"/>
      <c r="D2012" s="72"/>
      <c r="E2012" s="72"/>
      <c r="F2012" s="72"/>
      <c r="G2012" s="72"/>
      <c r="H2012" s="72"/>
      <c r="I2012" s="72"/>
      <c r="J2012" s="72"/>
      <c r="K2012" s="72"/>
      <c r="L2012" s="72"/>
      <c r="M2012" s="72"/>
      <c r="N2012" s="72"/>
      <c r="O2012" s="72"/>
    </row>
    <row r="2013" spans="1:15">
      <c r="A2013" s="72"/>
      <c r="B2013" s="72"/>
      <c r="C2013" s="72"/>
      <c r="D2013" s="72"/>
      <c r="E2013" s="72"/>
      <c r="F2013" s="72"/>
      <c r="G2013" s="72"/>
      <c r="H2013" s="72"/>
      <c r="I2013" s="72"/>
      <c r="J2013" s="72"/>
      <c r="K2013" s="72"/>
      <c r="L2013" s="72"/>
      <c r="M2013" s="72"/>
      <c r="N2013" s="72"/>
      <c r="O2013" s="72"/>
    </row>
    <row r="2014" spans="1:15">
      <c r="A2014" s="72"/>
      <c r="B2014" s="72"/>
      <c r="C2014" s="72"/>
      <c r="D2014" s="72"/>
      <c r="E2014" s="72"/>
      <c r="F2014" s="72"/>
      <c r="G2014" s="72"/>
      <c r="H2014" s="72"/>
      <c r="I2014" s="72"/>
      <c r="J2014" s="72"/>
      <c r="K2014" s="72"/>
      <c r="L2014" s="72"/>
      <c r="M2014" s="72"/>
      <c r="N2014" s="72"/>
      <c r="O2014" s="72"/>
    </row>
    <row r="2015" spans="1:15">
      <c r="A2015" s="72"/>
      <c r="B2015" s="72"/>
      <c r="C2015" s="72"/>
      <c r="D2015" s="72"/>
      <c r="E2015" s="72"/>
      <c r="F2015" s="72"/>
      <c r="G2015" s="72"/>
      <c r="H2015" s="72"/>
      <c r="I2015" s="72"/>
      <c r="J2015" s="72"/>
      <c r="K2015" s="72"/>
      <c r="L2015" s="72"/>
      <c r="M2015" s="72"/>
      <c r="N2015" s="72"/>
      <c r="O2015" s="72"/>
    </row>
    <row r="2016" spans="1:15">
      <c r="A2016" s="72"/>
      <c r="B2016" s="72"/>
      <c r="C2016" s="72"/>
      <c r="D2016" s="72"/>
      <c r="E2016" s="72"/>
      <c r="F2016" s="72"/>
      <c r="G2016" s="72"/>
      <c r="H2016" s="72"/>
      <c r="I2016" s="72"/>
      <c r="J2016" s="72"/>
      <c r="K2016" s="72"/>
      <c r="L2016" s="72"/>
      <c r="M2016" s="72"/>
      <c r="N2016" s="72"/>
      <c r="O2016" s="72"/>
    </row>
    <row r="2017" spans="1:15">
      <c r="A2017" s="72"/>
      <c r="B2017" s="72"/>
      <c r="C2017" s="72"/>
      <c r="D2017" s="72"/>
      <c r="E2017" s="72"/>
      <c r="F2017" s="72"/>
      <c r="G2017" s="72"/>
      <c r="H2017" s="72"/>
      <c r="I2017" s="72"/>
      <c r="J2017" s="72"/>
      <c r="K2017" s="72"/>
      <c r="L2017" s="72"/>
      <c r="M2017" s="72"/>
      <c r="N2017" s="72"/>
      <c r="O2017" s="72"/>
    </row>
    <row r="2018" spans="1:15">
      <c r="A2018" s="72"/>
      <c r="B2018" s="72"/>
      <c r="C2018" s="72"/>
      <c r="D2018" s="72"/>
      <c r="E2018" s="72"/>
      <c r="F2018" s="72"/>
      <c r="G2018" s="72"/>
      <c r="H2018" s="72"/>
      <c r="I2018" s="72"/>
      <c r="J2018" s="72"/>
      <c r="K2018" s="72"/>
      <c r="L2018" s="72"/>
      <c r="M2018" s="72"/>
      <c r="N2018" s="72"/>
      <c r="O2018" s="72"/>
    </row>
    <row r="2019" spans="1:15">
      <c r="A2019" s="72"/>
      <c r="B2019" s="72"/>
      <c r="C2019" s="72"/>
      <c r="D2019" s="72"/>
      <c r="E2019" s="72"/>
      <c r="F2019" s="72"/>
      <c r="G2019" s="72"/>
      <c r="H2019" s="72"/>
      <c r="I2019" s="72"/>
      <c r="J2019" s="72"/>
      <c r="K2019" s="72"/>
      <c r="L2019" s="72"/>
      <c r="M2019" s="72"/>
      <c r="N2019" s="72"/>
      <c r="O2019" s="72"/>
    </row>
    <row r="2020" spans="1:15">
      <c r="A2020" s="72"/>
      <c r="B2020" s="72"/>
      <c r="C2020" s="72"/>
      <c r="D2020" s="72"/>
      <c r="E2020" s="72"/>
      <c r="F2020" s="72"/>
      <c r="G2020" s="72"/>
      <c r="H2020" s="72"/>
      <c r="I2020" s="72"/>
      <c r="J2020" s="72"/>
      <c r="K2020" s="72"/>
      <c r="L2020" s="72"/>
      <c r="M2020" s="72"/>
      <c r="N2020" s="72"/>
      <c r="O2020" s="72"/>
    </row>
    <row r="2021" spans="1:15">
      <c r="A2021" s="72"/>
      <c r="B2021" s="72"/>
      <c r="C2021" s="72"/>
      <c r="D2021" s="72"/>
      <c r="E2021" s="72"/>
      <c r="F2021" s="72"/>
      <c r="G2021" s="72"/>
      <c r="H2021" s="72"/>
      <c r="I2021" s="72"/>
      <c r="J2021" s="72"/>
      <c r="K2021" s="72"/>
      <c r="L2021" s="72"/>
      <c r="M2021" s="72"/>
      <c r="N2021" s="72"/>
      <c r="O2021" s="72"/>
    </row>
    <row r="2022" spans="1:15">
      <c r="A2022" s="72"/>
      <c r="B2022" s="72"/>
      <c r="C2022" s="72"/>
      <c r="D2022" s="72"/>
      <c r="E2022" s="72"/>
      <c r="F2022" s="72"/>
      <c r="G2022" s="72"/>
      <c r="H2022" s="72"/>
      <c r="I2022" s="72"/>
      <c r="J2022" s="72"/>
      <c r="K2022" s="72"/>
      <c r="L2022" s="72"/>
      <c r="M2022" s="72"/>
      <c r="N2022" s="72"/>
      <c r="O2022" s="72"/>
    </row>
    <row r="2023" spans="1:15">
      <c r="A2023" s="72"/>
      <c r="B2023" s="72"/>
      <c r="C2023" s="72"/>
      <c r="D2023" s="72"/>
      <c r="E2023" s="72"/>
      <c r="F2023" s="72"/>
      <c r="G2023" s="72"/>
      <c r="H2023" s="72"/>
      <c r="I2023" s="72"/>
      <c r="J2023" s="72"/>
      <c r="K2023" s="72"/>
      <c r="L2023" s="72"/>
      <c r="M2023" s="72"/>
      <c r="N2023" s="72"/>
      <c r="O2023" s="72"/>
    </row>
    <row r="2024" spans="1:15">
      <c r="A2024" s="72"/>
      <c r="B2024" s="72"/>
      <c r="C2024" s="72"/>
      <c r="D2024" s="72"/>
      <c r="E2024" s="72"/>
      <c r="F2024" s="72"/>
      <c r="G2024" s="72"/>
      <c r="H2024" s="72"/>
      <c r="I2024" s="72"/>
      <c r="J2024" s="72"/>
      <c r="K2024" s="72"/>
      <c r="L2024" s="72"/>
      <c r="M2024" s="72"/>
      <c r="N2024" s="72"/>
      <c r="O2024" s="72"/>
    </row>
    <row r="2025" spans="1:15">
      <c r="A2025" s="72"/>
      <c r="B2025" s="72"/>
      <c r="C2025" s="72"/>
      <c r="D2025" s="72"/>
      <c r="E2025" s="72"/>
      <c r="F2025" s="72"/>
      <c r="G2025" s="72"/>
      <c r="H2025" s="72"/>
      <c r="I2025" s="72"/>
      <c r="J2025" s="72"/>
      <c r="K2025" s="72"/>
      <c r="L2025" s="72"/>
      <c r="M2025" s="72"/>
      <c r="N2025" s="72"/>
      <c r="O2025" s="72"/>
    </row>
    <row r="2026" spans="1:15">
      <c r="A2026" s="72"/>
      <c r="B2026" s="72"/>
      <c r="C2026" s="72"/>
      <c r="D2026" s="72"/>
      <c r="E2026" s="72"/>
      <c r="F2026" s="72"/>
      <c r="G2026" s="72"/>
      <c r="H2026" s="72"/>
      <c r="I2026" s="72"/>
      <c r="J2026" s="72"/>
      <c r="K2026" s="72"/>
      <c r="L2026" s="72"/>
      <c r="M2026" s="72"/>
      <c r="N2026" s="72"/>
      <c r="O2026" s="72"/>
    </row>
    <row r="2027" spans="1:15">
      <c r="A2027" s="72"/>
      <c r="B2027" s="72"/>
      <c r="C2027" s="72"/>
      <c r="D2027" s="72"/>
      <c r="E2027" s="72"/>
      <c r="F2027" s="72"/>
      <c r="G2027" s="72"/>
      <c r="H2027" s="72"/>
      <c r="I2027" s="72"/>
      <c r="J2027" s="72"/>
      <c r="K2027" s="72"/>
      <c r="L2027" s="72"/>
      <c r="M2027" s="72"/>
      <c r="N2027" s="72"/>
      <c r="O2027" s="72"/>
    </row>
    <row r="2028" spans="1:15">
      <c r="A2028" s="72"/>
      <c r="B2028" s="72"/>
      <c r="C2028" s="72"/>
      <c r="D2028" s="72"/>
      <c r="E2028" s="72"/>
      <c r="F2028" s="72"/>
      <c r="G2028" s="72"/>
      <c r="H2028" s="72"/>
      <c r="I2028" s="72"/>
      <c r="J2028" s="72"/>
      <c r="K2028" s="72"/>
      <c r="L2028" s="72"/>
      <c r="M2028" s="72"/>
      <c r="N2028" s="72"/>
      <c r="O2028" s="72"/>
    </row>
    <row r="2029" spans="1:15">
      <c r="A2029" s="72"/>
      <c r="B2029" s="72"/>
      <c r="C2029" s="72"/>
      <c r="D2029" s="72"/>
      <c r="E2029" s="72"/>
      <c r="F2029" s="72"/>
      <c r="G2029" s="72"/>
      <c r="H2029" s="72"/>
      <c r="I2029" s="72"/>
      <c r="J2029" s="72"/>
      <c r="K2029" s="72"/>
      <c r="L2029" s="72"/>
      <c r="M2029" s="72"/>
      <c r="N2029" s="72"/>
      <c r="O2029" s="72"/>
    </row>
    <row r="2030" spans="1:15">
      <c r="A2030" s="72"/>
      <c r="B2030" s="72"/>
      <c r="C2030" s="72"/>
      <c r="D2030" s="72"/>
      <c r="E2030" s="72"/>
      <c r="F2030" s="72"/>
      <c r="G2030" s="72"/>
      <c r="H2030" s="72"/>
      <c r="I2030" s="72"/>
      <c r="J2030" s="72"/>
      <c r="K2030" s="72"/>
      <c r="L2030" s="72"/>
      <c r="M2030" s="72"/>
      <c r="N2030" s="72"/>
      <c r="O2030" s="72"/>
    </row>
    <row r="2031" spans="1:15">
      <c r="A2031" s="72"/>
      <c r="B2031" s="72"/>
      <c r="C2031" s="72"/>
      <c r="D2031" s="72"/>
      <c r="E2031" s="72"/>
      <c r="F2031" s="72"/>
      <c r="G2031" s="72"/>
      <c r="H2031" s="72"/>
      <c r="I2031" s="72"/>
      <c r="J2031" s="72"/>
      <c r="K2031" s="72"/>
      <c r="L2031" s="72"/>
      <c r="M2031" s="72"/>
      <c r="N2031" s="72"/>
      <c r="O2031" s="72"/>
    </row>
    <row r="2032" spans="1:15">
      <c r="A2032" s="72"/>
      <c r="B2032" s="72"/>
      <c r="C2032" s="72"/>
      <c r="D2032" s="72"/>
      <c r="E2032" s="72"/>
      <c r="F2032" s="72"/>
      <c r="G2032" s="72"/>
      <c r="H2032" s="72"/>
      <c r="I2032" s="72"/>
      <c r="J2032" s="72"/>
      <c r="K2032" s="72"/>
      <c r="L2032" s="72"/>
      <c r="M2032" s="72"/>
      <c r="N2032" s="72"/>
      <c r="O2032" s="72"/>
    </row>
    <row r="2033" spans="1:15">
      <c r="A2033" s="72"/>
      <c r="B2033" s="72"/>
      <c r="C2033" s="72"/>
      <c r="D2033" s="72"/>
      <c r="E2033" s="72"/>
      <c r="F2033" s="72"/>
      <c r="G2033" s="72"/>
      <c r="H2033" s="72"/>
      <c r="I2033" s="72"/>
      <c r="J2033" s="72"/>
      <c r="K2033" s="72"/>
      <c r="L2033" s="72"/>
      <c r="M2033" s="72"/>
      <c r="N2033" s="72"/>
      <c r="O2033" s="72"/>
    </row>
    <row r="2034" spans="1:15">
      <c r="A2034" s="72"/>
      <c r="B2034" s="72"/>
      <c r="C2034" s="72"/>
      <c r="D2034" s="72"/>
      <c r="E2034" s="72"/>
      <c r="F2034" s="72"/>
      <c r="G2034" s="72"/>
      <c r="H2034" s="72"/>
      <c r="I2034" s="72"/>
      <c r="J2034" s="72"/>
      <c r="K2034" s="72"/>
      <c r="L2034" s="72"/>
      <c r="M2034" s="72"/>
      <c r="N2034" s="72"/>
      <c r="O2034" s="72"/>
    </row>
    <row r="2035" spans="1:15">
      <c r="A2035" s="72"/>
      <c r="B2035" s="72"/>
      <c r="C2035" s="72"/>
      <c r="D2035" s="72"/>
      <c r="E2035" s="72"/>
      <c r="F2035" s="72"/>
      <c r="G2035" s="72"/>
      <c r="H2035" s="72"/>
      <c r="I2035" s="72"/>
      <c r="J2035" s="72"/>
      <c r="K2035" s="72"/>
      <c r="L2035" s="72"/>
      <c r="M2035" s="72"/>
      <c r="N2035" s="72"/>
      <c r="O2035" s="72"/>
    </row>
    <row r="2036" spans="1:15">
      <c r="A2036" s="72"/>
      <c r="B2036" s="72"/>
      <c r="C2036" s="72"/>
      <c r="D2036" s="72"/>
      <c r="E2036" s="72"/>
      <c r="F2036" s="72"/>
      <c r="G2036" s="72"/>
      <c r="H2036" s="72"/>
      <c r="I2036" s="72"/>
      <c r="J2036" s="72"/>
      <c r="K2036" s="72"/>
      <c r="L2036" s="72"/>
      <c r="M2036" s="72"/>
      <c r="N2036" s="72"/>
      <c r="O2036" s="72"/>
    </row>
    <row r="2037" spans="1:15">
      <c r="A2037" s="72"/>
      <c r="B2037" s="72"/>
      <c r="C2037" s="72"/>
      <c r="D2037" s="72"/>
      <c r="E2037" s="72"/>
      <c r="F2037" s="72"/>
      <c r="G2037" s="72"/>
      <c r="H2037" s="72"/>
      <c r="I2037" s="72"/>
      <c r="J2037" s="72"/>
      <c r="K2037" s="72"/>
      <c r="L2037" s="72"/>
      <c r="M2037" s="72"/>
      <c r="N2037" s="72"/>
      <c r="O2037" s="72"/>
    </row>
    <row r="2038" spans="1:15">
      <c r="A2038" s="72"/>
      <c r="B2038" s="72"/>
      <c r="C2038" s="72"/>
      <c r="D2038" s="72"/>
      <c r="E2038" s="72"/>
      <c r="F2038" s="72"/>
      <c r="G2038" s="72"/>
      <c r="H2038" s="72"/>
      <c r="I2038" s="72"/>
      <c r="J2038" s="72"/>
      <c r="K2038" s="72"/>
      <c r="L2038" s="72"/>
      <c r="M2038" s="72"/>
      <c r="N2038" s="72"/>
      <c r="O2038" s="72"/>
    </row>
    <row r="2039" spans="1:15">
      <c r="A2039" s="72"/>
      <c r="B2039" s="72"/>
      <c r="C2039" s="72"/>
      <c r="D2039" s="72"/>
      <c r="E2039" s="72"/>
      <c r="F2039" s="72"/>
      <c r="G2039" s="72"/>
      <c r="H2039" s="72"/>
      <c r="I2039" s="72"/>
      <c r="J2039" s="72"/>
      <c r="K2039" s="72"/>
      <c r="L2039" s="72"/>
      <c r="M2039" s="72"/>
      <c r="N2039" s="72"/>
      <c r="O2039" s="72"/>
    </row>
    <row r="2040" spans="1:15">
      <c r="A2040" s="72"/>
      <c r="B2040" s="72"/>
      <c r="C2040" s="72"/>
      <c r="D2040" s="72"/>
      <c r="E2040" s="72"/>
      <c r="F2040" s="72"/>
      <c r="G2040" s="72"/>
      <c r="H2040" s="72"/>
      <c r="I2040" s="72"/>
      <c r="J2040" s="72"/>
      <c r="K2040" s="72"/>
      <c r="L2040" s="72"/>
      <c r="M2040" s="72"/>
      <c r="N2040" s="72"/>
      <c r="O2040" s="72"/>
    </row>
    <row r="2041" spans="1:15">
      <c r="A2041" s="72"/>
      <c r="B2041" s="72"/>
      <c r="C2041" s="72"/>
      <c r="D2041" s="72"/>
      <c r="E2041" s="72"/>
      <c r="F2041" s="72"/>
      <c r="G2041" s="72"/>
      <c r="H2041" s="72"/>
      <c r="I2041" s="72"/>
      <c r="J2041" s="72"/>
      <c r="K2041" s="72"/>
      <c r="L2041" s="72"/>
      <c r="M2041" s="72"/>
      <c r="N2041" s="72"/>
      <c r="O2041" s="72"/>
    </row>
    <row r="2042" spans="1:15">
      <c r="A2042" s="72"/>
      <c r="B2042" s="72"/>
      <c r="C2042" s="72"/>
      <c r="D2042" s="72"/>
      <c r="E2042" s="72"/>
      <c r="F2042" s="72"/>
      <c r="G2042" s="72"/>
      <c r="H2042" s="72"/>
      <c r="I2042" s="72"/>
      <c r="J2042" s="72"/>
      <c r="K2042" s="72"/>
      <c r="L2042" s="72"/>
      <c r="M2042" s="72"/>
      <c r="N2042" s="72"/>
      <c r="O2042" s="72"/>
    </row>
    <row r="2043" spans="1:15">
      <c r="A2043" s="72"/>
      <c r="B2043" s="72"/>
      <c r="C2043" s="72"/>
      <c r="D2043" s="72"/>
      <c r="E2043" s="72"/>
      <c r="F2043" s="72"/>
      <c r="G2043" s="72"/>
      <c r="H2043" s="72"/>
      <c r="I2043" s="72"/>
      <c r="J2043" s="72"/>
      <c r="K2043" s="72"/>
      <c r="L2043" s="72"/>
      <c r="M2043" s="72"/>
      <c r="N2043" s="72"/>
      <c r="O2043" s="72"/>
    </row>
    <row r="2044" spans="1:15">
      <c r="A2044" s="72"/>
      <c r="B2044" s="72"/>
      <c r="C2044" s="72"/>
      <c r="D2044" s="72"/>
      <c r="E2044" s="72"/>
      <c r="F2044" s="72"/>
      <c r="G2044" s="72"/>
      <c r="H2044" s="72"/>
      <c r="I2044" s="72"/>
      <c r="J2044" s="72"/>
      <c r="K2044" s="72"/>
      <c r="L2044" s="72"/>
      <c r="M2044" s="72"/>
      <c r="N2044" s="72"/>
      <c r="O2044" s="72"/>
    </row>
    <row r="2045" spans="1:15">
      <c r="A2045" s="72"/>
      <c r="B2045" s="72"/>
      <c r="C2045" s="72"/>
      <c r="D2045" s="72"/>
      <c r="E2045" s="72"/>
      <c r="F2045" s="72"/>
      <c r="G2045" s="72"/>
      <c r="H2045" s="72"/>
      <c r="I2045" s="72"/>
      <c r="J2045" s="72"/>
      <c r="K2045" s="72"/>
      <c r="L2045" s="72"/>
      <c r="M2045" s="72"/>
      <c r="N2045" s="72"/>
      <c r="O2045" s="72"/>
    </row>
    <row r="2046" spans="1:15">
      <c r="A2046" s="72"/>
      <c r="B2046" s="72"/>
      <c r="C2046" s="72"/>
      <c r="D2046" s="72"/>
      <c r="E2046" s="72"/>
      <c r="F2046" s="72"/>
      <c r="G2046" s="72"/>
      <c r="H2046" s="72"/>
      <c r="I2046" s="72"/>
      <c r="J2046" s="72"/>
      <c r="K2046" s="72"/>
      <c r="L2046" s="72"/>
      <c r="M2046" s="72"/>
      <c r="N2046" s="72"/>
      <c r="O2046" s="72"/>
    </row>
    <row r="2047" spans="1:15">
      <c r="A2047" s="72"/>
      <c r="B2047" s="72"/>
      <c r="C2047" s="72"/>
      <c r="D2047" s="72"/>
      <c r="E2047" s="72"/>
      <c r="F2047" s="72"/>
      <c r="G2047" s="72"/>
      <c r="H2047" s="72"/>
      <c r="I2047" s="72"/>
      <c r="J2047" s="72"/>
      <c r="K2047" s="72"/>
      <c r="L2047" s="72"/>
      <c r="M2047" s="72"/>
      <c r="N2047" s="72"/>
      <c r="O2047" s="72"/>
    </row>
    <row r="2048" spans="1:15">
      <c r="A2048" s="72"/>
      <c r="B2048" s="72"/>
      <c r="C2048" s="72"/>
      <c r="D2048" s="72"/>
      <c r="E2048" s="72"/>
      <c r="F2048" s="72"/>
      <c r="G2048" s="72"/>
      <c r="H2048" s="72"/>
      <c r="I2048" s="72"/>
      <c r="J2048" s="72"/>
      <c r="K2048" s="72"/>
      <c r="L2048" s="72"/>
      <c r="M2048" s="72"/>
      <c r="N2048" s="72"/>
      <c r="O2048" s="72"/>
    </row>
    <row r="2049" spans="1:15">
      <c r="A2049" s="72"/>
      <c r="B2049" s="72"/>
      <c r="C2049" s="72"/>
      <c r="D2049" s="72"/>
      <c r="E2049" s="72"/>
      <c r="F2049" s="72"/>
      <c r="G2049" s="72"/>
      <c r="H2049" s="72"/>
      <c r="I2049" s="72"/>
      <c r="J2049" s="72"/>
      <c r="K2049" s="72"/>
      <c r="L2049" s="72"/>
      <c r="M2049" s="72"/>
      <c r="N2049" s="72"/>
      <c r="O2049" s="72"/>
    </row>
    <row r="2050" spans="1:15">
      <c r="A2050" s="72"/>
      <c r="B2050" s="72"/>
      <c r="C2050" s="72"/>
      <c r="D2050" s="72"/>
      <c r="E2050" s="72"/>
      <c r="F2050" s="72"/>
      <c r="G2050" s="72"/>
      <c r="H2050" s="72"/>
      <c r="I2050" s="72"/>
      <c r="J2050" s="72"/>
      <c r="K2050" s="72"/>
      <c r="L2050" s="72"/>
      <c r="M2050" s="72"/>
      <c r="N2050" s="72"/>
      <c r="O2050" s="72"/>
    </row>
    <row r="2051" spans="1:15">
      <c r="A2051" s="72"/>
      <c r="B2051" s="72"/>
      <c r="C2051" s="72"/>
      <c r="D2051" s="72"/>
      <c r="E2051" s="72"/>
      <c r="F2051" s="72"/>
      <c r="G2051" s="72"/>
      <c r="H2051" s="72"/>
      <c r="I2051" s="72"/>
      <c r="J2051" s="72"/>
      <c r="K2051" s="72"/>
      <c r="L2051" s="72"/>
      <c r="M2051" s="72"/>
      <c r="N2051" s="72"/>
      <c r="O2051" s="72"/>
    </row>
    <row r="2052" spans="1:15">
      <c r="A2052" s="72"/>
      <c r="B2052" s="72"/>
      <c r="C2052" s="72"/>
      <c r="D2052" s="72"/>
      <c r="E2052" s="72"/>
      <c r="F2052" s="72"/>
      <c r="G2052" s="72"/>
      <c r="H2052" s="72"/>
      <c r="I2052" s="72"/>
      <c r="J2052" s="72"/>
      <c r="K2052" s="72"/>
      <c r="L2052" s="72"/>
      <c r="M2052" s="72"/>
      <c r="N2052" s="72"/>
      <c r="O2052" s="72"/>
    </row>
    <row r="2053" spans="1:15">
      <c r="A2053" s="72"/>
      <c r="B2053" s="72"/>
      <c r="C2053" s="72"/>
      <c r="D2053" s="72"/>
      <c r="E2053" s="72"/>
      <c r="F2053" s="72"/>
      <c r="G2053" s="72"/>
      <c r="H2053" s="72"/>
      <c r="I2053" s="72"/>
      <c r="J2053" s="72"/>
      <c r="K2053" s="72"/>
      <c r="L2053" s="72"/>
      <c r="M2053" s="72"/>
      <c r="N2053" s="72"/>
      <c r="O2053" s="72"/>
    </row>
    <row r="2054" spans="1:15">
      <c r="A2054" s="72"/>
      <c r="B2054" s="72"/>
      <c r="C2054" s="72"/>
      <c r="D2054" s="72"/>
      <c r="E2054" s="72"/>
      <c r="F2054" s="72"/>
      <c r="G2054" s="72"/>
      <c r="H2054" s="72"/>
      <c r="I2054" s="72"/>
      <c r="J2054" s="72"/>
      <c r="K2054" s="72"/>
      <c r="L2054" s="72"/>
      <c r="M2054" s="72"/>
      <c r="N2054" s="72"/>
      <c r="O2054" s="72"/>
    </row>
    <row r="2055" spans="1:15">
      <c r="A2055" s="72"/>
      <c r="B2055" s="72"/>
      <c r="C2055" s="72"/>
      <c r="D2055" s="72"/>
      <c r="E2055" s="72"/>
      <c r="F2055" s="72"/>
      <c r="G2055" s="72"/>
      <c r="H2055" s="72"/>
      <c r="I2055" s="72"/>
      <c r="J2055" s="72"/>
      <c r="K2055" s="72"/>
      <c r="L2055" s="72"/>
      <c r="M2055" s="72"/>
      <c r="N2055" s="72"/>
      <c r="O2055" s="72"/>
    </row>
    <row r="2056" spans="1:15">
      <c r="A2056" s="72"/>
      <c r="B2056" s="72"/>
      <c r="C2056" s="72"/>
      <c r="D2056" s="72"/>
      <c r="E2056" s="72"/>
      <c r="F2056" s="72"/>
      <c r="G2056" s="72"/>
      <c r="H2056" s="72"/>
      <c r="I2056" s="72"/>
      <c r="J2056" s="72"/>
      <c r="K2056" s="72"/>
      <c r="L2056" s="72"/>
      <c r="M2056" s="72"/>
      <c r="N2056" s="72"/>
      <c r="O2056" s="72"/>
    </row>
    <row r="2057" spans="1:15">
      <c r="A2057" s="72"/>
      <c r="B2057" s="72"/>
      <c r="C2057" s="72"/>
      <c r="D2057" s="72"/>
      <c r="E2057" s="72"/>
      <c r="F2057" s="72"/>
      <c r="G2057" s="72"/>
      <c r="H2057" s="72"/>
      <c r="I2057" s="72"/>
      <c r="J2057" s="72"/>
      <c r="K2057" s="72"/>
      <c r="L2057" s="72"/>
      <c r="M2057" s="72"/>
      <c r="N2057" s="72"/>
      <c r="O2057" s="72"/>
    </row>
    <row r="2058" spans="1:15">
      <c r="A2058" s="72"/>
      <c r="B2058" s="72"/>
      <c r="C2058" s="72"/>
      <c r="D2058" s="72"/>
      <c r="E2058" s="72"/>
      <c r="F2058" s="72"/>
      <c r="G2058" s="72"/>
      <c r="H2058" s="72"/>
      <c r="I2058" s="72"/>
      <c r="J2058" s="72"/>
      <c r="K2058" s="72"/>
      <c r="L2058" s="72"/>
      <c r="M2058" s="72"/>
      <c r="N2058" s="72"/>
      <c r="O2058" s="72"/>
    </row>
    <row r="2059" spans="1:15">
      <c r="A2059" s="72"/>
      <c r="B2059" s="72"/>
      <c r="C2059" s="72"/>
      <c r="D2059" s="72"/>
      <c r="E2059" s="72"/>
      <c r="F2059" s="72"/>
      <c r="G2059" s="72"/>
      <c r="H2059" s="72"/>
      <c r="I2059" s="72"/>
      <c r="J2059" s="72"/>
      <c r="K2059" s="72"/>
      <c r="L2059" s="72"/>
      <c r="M2059" s="72"/>
      <c r="N2059" s="72"/>
      <c r="O2059" s="72"/>
    </row>
    <row r="2060" spans="1:15">
      <c r="A2060" s="72"/>
      <c r="B2060" s="72"/>
      <c r="C2060" s="72"/>
      <c r="D2060" s="72"/>
      <c r="E2060" s="72"/>
      <c r="F2060" s="72"/>
      <c r="G2060" s="72"/>
      <c r="H2060" s="72"/>
      <c r="I2060" s="72"/>
      <c r="J2060" s="72"/>
      <c r="K2060" s="72"/>
      <c r="L2060" s="72"/>
      <c r="M2060" s="72"/>
      <c r="N2060" s="72"/>
      <c r="O2060" s="72"/>
    </row>
    <row r="2061" spans="1:15">
      <c r="A2061" s="72"/>
      <c r="B2061" s="72"/>
      <c r="C2061" s="72"/>
      <c r="D2061" s="72"/>
      <c r="E2061" s="72"/>
      <c r="F2061" s="72"/>
      <c r="G2061" s="72"/>
      <c r="H2061" s="72"/>
      <c r="I2061" s="72"/>
      <c r="J2061" s="72"/>
      <c r="K2061" s="72"/>
      <c r="L2061" s="72"/>
      <c r="M2061" s="72"/>
      <c r="N2061" s="72"/>
      <c r="O2061" s="72"/>
    </row>
    <row r="2062" spans="1:15">
      <c r="A2062" s="72"/>
      <c r="B2062" s="72"/>
      <c r="C2062" s="72"/>
      <c r="D2062" s="72"/>
      <c r="E2062" s="72"/>
      <c r="F2062" s="72"/>
      <c r="G2062" s="72"/>
      <c r="H2062" s="72"/>
      <c r="I2062" s="72"/>
      <c r="J2062" s="72"/>
      <c r="K2062" s="72"/>
      <c r="L2062" s="72"/>
      <c r="M2062" s="72"/>
      <c r="N2062" s="72"/>
      <c r="O2062" s="72"/>
    </row>
    <row r="2063" spans="1:15">
      <c r="A2063" s="72"/>
      <c r="B2063" s="72"/>
      <c r="C2063" s="72"/>
      <c r="D2063" s="72"/>
      <c r="E2063" s="72"/>
      <c r="F2063" s="72"/>
      <c r="G2063" s="72"/>
      <c r="H2063" s="72"/>
      <c r="I2063" s="72"/>
      <c r="J2063" s="72"/>
      <c r="K2063" s="72"/>
      <c r="L2063" s="72"/>
      <c r="M2063" s="72"/>
      <c r="N2063" s="72"/>
      <c r="O2063" s="72"/>
    </row>
    <row r="2064" spans="1:15">
      <c r="A2064" s="72"/>
      <c r="B2064" s="72"/>
      <c r="C2064" s="72"/>
      <c r="D2064" s="72"/>
      <c r="E2064" s="72"/>
      <c r="F2064" s="72"/>
      <c r="G2064" s="72"/>
      <c r="H2064" s="72"/>
      <c r="I2064" s="72"/>
      <c r="J2064" s="72"/>
      <c r="K2064" s="72"/>
      <c r="L2064" s="72"/>
      <c r="M2064" s="72"/>
      <c r="N2064" s="72"/>
      <c r="O2064" s="72"/>
    </row>
    <row r="2065" spans="1:15">
      <c r="A2065" s="72"/>
      <c r="B2065" s="72"/>
      <c r="C2065" s="72"/>
      <c r="D2065" s="72"/>
      <c r="E2065" s="72"/>
      <c r="F2065" s="72"/>
      <c r="G2065" s="72"/>
      <c r="H2065" s="72"/>
      <c r="I2065" s="72"/>
      <c r="J2065" s="72"/>
      <c r="K2065" s="72"/>
      <c r="L2065" s="72"/>
      <c r="M2065" s="72"/>
      <c r="N2065" s="72"/>
      <c r="O2065" s="72"/>
    </row>
    <row r="2066" spans="1:15">
      <c r="A2066" s="72"/>
      <c r="B2066" s="72"/>
      <c r="C2066" s="72"/>
      <c r="D2066" s="72"/>
      <c r="E2066" s="72"/>
      <c r="F2066" s="72"/>
      <c r="G2066" s="72"/>
      <c r="H2066" s="72"/>
      <c r="I2066" s="72"/>
      <c r="J2066" s="72"/>
      <c r="K2066" s="72"/>
      <c r="L2066" s="72"/>
      <c r="M2066" s="72"/>
      <c r="N2066" s="72"/>
      <c r="O2066" s="72"/>
    </row>
    <row r="2067" spans="1:15">
      <c r="A2067" s="72"/>
      <c r="B2067" s="72"/>
      <c r="C2067" s="72"/>
      <c r="D2067" s="72"/>
      <c r="E2067" s="72"/>
      <c r="F2067" s="72"/>
      <c r="G2067" s="72"/>
      <c r="H2067" s="72"/>
      <c r="I2067" s="72"/>
      <c r="J2067" s="72"/>
      <c r="K2067" s="72"/>
      <c r="L2067" s="72"/>
      <c r="M2067" s="72"/>
      <c r="N2067" s="72"/>
      <c r="O2067" s="72"/>
    </row>
    <row r="2068" spans="1:15">
      <c r="A2068" s="72"/>
      <c r="B2068" s="72"/>
      <c r="C2068" s="72"/>
      <c r="D2068" s="72"/>
      <c r="E2068" s="72"/>
      <c r="F2068" s="72"/>
      <c r="G2068" s="72"/>
      <c r="H2068" s="72"/>
      <c r="I2068" s="72"/>
      <c r="J2068" s="72"/>
      <c r="K2068" s="72"/>
      <c r="L2068" s="72"/>
      <c r="M2068" s="72"/>
      <c r="N2068" s="72"/>
      <c r="O2068" s="72"/>
    </row>
    <row r="2069" spans="1:15">
      <c r="A2069" s="72"/>
      <c r="B2069" s="72"/>
      <c r="C2069" s="72"/>
      <c r="D2069" s="72"/>
      <c r="E2069" s="72"/>
      <c r="F2069" s="72"/>
      <c r="G2069" s="72"/>
      <c r="H2069" s="72"/>
      <c r="I2069" s="72"/>
      <c r="J2069" s="72"/>
      <c r="K2069" s="72"/>
      <c r="L2069" s="72"/>
      <c r="M2069" s="72"/>
      <c r="N2069" s="72"/>
      <c r="O2069" s="72"/>
    </row>
    <row r="2070" spans="1:15">
      <c r="A2070" s="72"/>
      <c r="B2070" s="72"/>
      <c r="C2070" s="72"/>
      <c r="D2070" s="72"/>
      <c r="E2070" s="72"/>
      <c r="F2070" s="72"/>
      <c r="G2070" s="72"/>
      <c r="H2070" s="72"/>
      <c r="I2070" s="72"/>
      <c r="J2070" s="72"/>
      <c r="K2070" s="72"/>
      <c r="L2070" s="72"/>
      <c r="M2070" s="72"/>
      <c r="N2070" s="72"/>
      <c r="O2070" s="72"/>
    </row>
    <row r="2071" spans="1:15">
      <c r="A2071" s="72"/>
      <c r="B2071" s="72"/>
      <c r="C2071" s="72"/>
      <c r="D2071" s="72"/>
      <c r="E2071" s="72"/>
      <c r="F2071" s="72"/>
      <c r="G2071" s="72"/>
      <c r="H2071" s="72"/>
      <c r="I2071" s="72"/>
      <c r="J2071" s="72"/>
      <c r="K2071" s="72"/>
      <c r="L2071" s="72"/>
      <c r="M2071" s="72"/>
      <c r="N2071" s="72"/>
      <c r="O2071" s="72"/>
    </row>
    <row r="2072" spans="1:15">
      <c r="A2072" s="72"/>
      <c r="B2072" s="72"/>
      <c r="C2072" s="72"/>
      <c r="D2072" s="72"/>
      <c r="E2072" s="72"/>
      <c r="F2072" s="72"/>
      <c r="G2072" s="72"/>
      <c r="H2072" s="72"/>
      <c r="I2072" s="72"/>
      <c r="J2072" s="72"/>
      <c r="K2072" s="72"/>
      <c r="L2072" s="72"/>
      <c r="M2072" s="72"/>
      <c r="N2072" s="72"/>
      <c r="O2072" s="72"/>
    </row>
    <row r="2073" spans="1:15">
      <c r="A2073" s="72"/>
      <c r="B2073" s="72"/>
      <c r="C2073" s="72"/>
      <c r="D2073" s="72"/>
      <c r="E2073" s="72"/>
      <c r="F2073" s="72"/>
      <c r="G2073" s="72"/>
      <c r="H2073" s="72"/>
      <c r="I2073" s="72"/>
      <c r="J2073" s="72"/>
      <c r="K2073" s="72"/>
      <c r="L2073" s="72"/>
      <c r="M2073" s="72"/>
      <c r="N2073" s="72"/>
      <c r="O2073" s="72"/>
    </row>
    <row r="2074" spans="1:15">
      <c r="A2074" s="72"/>
      <c r="B2074" s="72"/>
      <c r="C2074" s="72"/>
      <c r="D2074" s="72"/>
      <c r="E2074" s="72"/>
      <c r="F2074" s="72"/>
      <c r="G2074" s="72"/>
      <c r="H2074" s="72"/>
      <c r="I2074" s="72"/>
      <c r="J2074" s="72"/>
      <c r="K2074" s="72"/>
      <c r="L2074" s="72"/>
      <c r="M2074" s="72"/>
      <c r="N2074" s="72"/>
      <c r="O2074" s="72"/>
    </row>
    <row r="2075" spans="1:15">
      <c r="A2075" s="72"/>
      <c r="B2075" s="72"/>
      <c r="C2075" s="72"/>
      <c r="D2075" s="72"/>
      <c r="E2075" s="72"/>
      <c r="F2075" s="72"/>
      <c r="G2075" s="72"/>
      <c r="H2075" s="72"/>
      <c r="I2075" s="72"/>
      <c r="J2075" s="72"/>
      <c r="K2075" s="72"/>
      <c r="L2075" s="72"/>
      <c r="M2075" s="72"/>
      <c r="N2075" s="72"/>
      <c r="O2075" s="72"/>
    </row>
    <row r="2076" spans="1:15">
      <c r="A2076" s="72"/>
      <c r="B2076" s="72"/>
      <c r="C2076" s="72"/>
      <c r="D2076" s="72"/>
      <c r="E2076" s="72"/>
      <c r="F2076" s="72"/>
      <c r="G2076" s="72"/>
      <c r="H2076" s="72"/>
      <c r="I2076" s="72"/>
      <c r="J2076" s="72"/>
      <c r="K2076" s="72"/>
      <c r="L2076" s="72"/>
      <c r="M2076" s="72"/>
      <c r="N2076" s="72"/>
      <c r="O2076" s="72"/>
    </row>
    <row r="2077" spans="1:15">
      <c r="A2077" s="72"/>
      <c r="B2077" s="72"/>
      <c r="C2077" s="72"/>
      <c r="D2077" s="72"/>
      <c r="E2077" s="72"/>
      <c r="F2077" s="72"/>
      <c r="G2077" s="72"/>
      <c r="H2077" s="72"/>
      <c r="I2077" s="72"/>
      <c r="J2077" s="72"/>
      <c r="K2077" s="72"/>
      <c r="L2077" s="72"/>
      <c r="M2077" s="72"/>
      <c r="N2077" s="72"/>
      <c r="O2077" s="72"/>
    </row>
    <row r="2078" spans="1:15">
      <c r="A2078" s="72"/>
      <c r="B2078" s="72"/>
      <c r="C2078" s="72"/>
      <c r="D2078" s="72"/>
      <c r="E2078" s="72"/>
      <c r="F2078" s="72"/>
      <c r="G2078" s="72"/>
      <c r="H2078" s="72"/>
      <c r="I2078" s="72"/>
      <c r="J2078" s="72"/>
      <c r="K2078" s="72"/>
      <c r="L2078" s="72"/>
      <c r="M2078" s="72"/>
      <c r="N2078" s="72"/>
      <c r="O2078" s="72"/>
    </row>
    <row r="2079" spans="1:15">
      <c r="A2079" s="72"/>
      <c r="B2079" s="72"/>
      <c r="C2079" s="72"/>
      <c r="D2079" s="72"/>
      <c r="E2079" s="72"/>
      <c r="F2079" s="72"/>
      <c r="G2079" s="72"/>
      <c r="H2079" s="72"/>
      <c r="I2079" s="72"/>
      <c r="J2079" s="72"/>
      <c r="K2079" s="72"/>
      <c r="L2079" s="72"/>
      <c r="M2079" s="72"/>
      <c r="N2079" s="72"/>
      <c r="O2079" s="72"/>
    </row>
    <row r="2080" spans="1:15">
      <c r="A2080" s="72"/>
      <c r="B2080" s="72"/>
      <c r="C2080" s="72"/>
      <c r="D2080" s="72"/>
      <c r="E2080" s="72"/>
      <c r="F2080" s="72"/>
      <c r="G2080" s="72"/>
      <c r="H2080" s="72"/>
      <c r="I2080" s="72"/>
      <c r="J2080" s="72"/>
      <c r="K2080" s="72"/>
      <c r="L2080" s="72"/>
      <c r="M2080" s="72"/>
      <c r="N2080" s="72"/>
      <c r="O2080" s="72"/>
    </row>
    <row r="2081" spans="1:15">
      <c r="A2081" s="72"/>
      <c r="B2081" s="72"/>
      <c r="C2081" s="72"/>
      <c r="D2081" s="72"/>
      <c r="E2081" s="72"/>
      <c r="F2081" s="72"/>
      <c r="G2081" s="72"/>
      <c r="H2081" s="72"/>
      <c r="I2081" s="72"/>
      <c r="J2081" s="72"/>
      <c r="K2081" s="72"/>
      <c r="L2081" s="72"/>
      <c r="M2081" s="72"/>
      <c r="N2081" s="72"/>
      <c r="O2081" s="72"/>
    </row>
    <row r="2082" spans="1:15">
      <c r="A2082" s="72"/>
      <c r="B2082" s="72"/>
      <c r="C2082" s="72"/>
      <c r="D2082" s="72"/>
      <c r="E2082" s="72"/>
      <c r="F2082" s="72"/>
      <c r="G2082" s="72"/>
      <c r="H2082" s="72"/>
      <c r="I2082" s="72"/>
      <c r="J2082" s="72"/>
      <c r="K2082" s="72"/>
      <c r="L2082" s="72"/>
      <c r="M2082" s="72"/>
      <c r="N2082" s="72"/>
      <c r="O2082" s="72"/>
    </row>
    <row r="2083" spans="1:15">
      <c r="A2083" s="72"/>
      <c r="B2083" s="72"/>
      <c r="C2083" s="72"/>
      <c r="D2083" s="72"/>
      <c r="E2083" s="72"/>
      <c r="F2083" s="72"/>
      <c r="G2083" s="72"/>
      <c r="H2083" s="72"/>
      <c r="I2083" s="72"/>
      <c r="J2083" s="72"/>
      <c r="K2083" s="72"/>
      <c r="L2083" s="72"/>
      <c r="M2083" s="72"/>
      <c r="N2083" s="72"/>
      <c r="O2083" s="72"/>
    </row>
    <row r="2084" spans="1:15">
      <c r="A2084" s="72"/>
      <c r="B2084" s="72"/>
      <c r="C2084" s="72"/>
      <c r="D2084" s="72"/>
      <c r="E2084" s="72"/>
      <c r="F2084" s="72"/>
      <c r="G2084" s="72"/>
      <c r="H2084" s="72"/>
      <c r="I2084" s="72"/>
      <c r="J2084" s="72"/>
      <c r="K2084" s="72"/>
      <c r="L2084" s="72"/>
      <c r="M2084" s="72"/>
      <c r="N2084" s="72"/>
      <c r="O2084" s="72"/>
    </row>
    <row r="2085" spans="1:15">
      <c r="A2085" s="72"/>
      <c r="B2085" s="72"/>
      <c r="C2085" s="72"/>
      <c r="D2085" s="72"/>
      <c r="E2085" s="72"/>
      <c r="F2085" s="72"/>
      <c r="G2085" s="72"/>
      <c r="H2085" s="72"/>
      <c r="I2085" s="72"/>
      <c r="J2085" s="72"/>
      <c r="K2085" s="72"/>
      <c r="L2085" s="72"/>
      <c r="M2085" s="72"/>
      <c r="N2085" s="72"/>
      <c r="O2085" s="72"/>
    </row>
    <row r="2086" spans="1:15">
      <c r="A2086" s="72"/>
      <c r="B2086" s="72"/>
      <c r="C2086" s="72"/>
      <c r="D2086" s="72"/>
      <c r="E2086" s="72"/>
      <c r="F2086" s="72"/>
      <c r="G2086" s="72"/>
      <c r="H2086" s="72"/>
      <c r="I2086" s="72"/>
      <c r="J2086" s="72"/>
      <c r="K2086" s="72"/>
      <c r="L2086" s="72"/>
      <c r="M2086" s="72"/>
      <c r="N2086" s="72"/>
      <c r="O2086" s="72"/>
    </row>
    <row r="2087" spans="1:15">
      <c r="A2087" s="72"/>
      <c r="B2087" s="72"/>
      <c r="C2087" s="72"/>
      <c r="D2087" s="72"/>
      <c r="E2087" s="72"/>
      <c r="F2087" s="72"/>
      <c r="G2087" s="72"/>
      <c r="H2087" s="72"/>
      <c r="I2087" s="72"/>
      <c r="J2087" s="72"/>
      <c r="K2087" s="72"/>
      <c r="L2087" s="72"/>
      <c r="M2087" s="72"/>
      <c r="N2087" s="72"/>
      <c r="O2087" s="72"/>
    </row>
    <row r="2088" spans="1:15">
      <c r="A2088" s="72"/>
      <c r="B2088" s="72"/>
      <c r="C2088" s="72"/>
      <c r="D2088" s="72"/>
      <c r="E2088" s="72"/>
      <c r="F2088" s="72"/>
      <c r="G2088" s="72"/>
      <c r="H2088" s="72"/>
      <c r="I2088" s="72"/>
      <c r="J2088" s="72"/>
      <c r="K2088" s="72"/>
      <c r="L2088" s="72"/>
      <c r="M2088" s="72"/>
      <c r="N2088" s="72"/>
      <c r="O2088" s="72"/>
    </row>
    <row r="2089" spans="1:15">
      <c r="A2089" s="72"/>
      <c r="B2089" s="72"/>
      <c r="C2089" s="72"/>
      <c r="D2089" s="72"/>
      <c r="E2089" s="72"/>
      <c r="F2089" s="72"/>
      <c r="G2089" s="72"/>
      <c r="H2089" s="72"/>
      <c r="I2089" s="72"/>
      <c r="J2089" s="72"/>
      <c r="K2089" s="72"/>
      <c r="L2089" s="72"/>
      <c r="M2089" s="72"/>
      <c r="N2089" s="72"/>
      <c r="O2089" s="72"/>
    </row>
    <row r="2090" spans="1:15">
      <c r="A2090" s="72"/>
      <c r="B2090" s="72"/>
      <c r="C2090" s="72"/>
      <c r="D2090" s="72"/>
      <c r="E2090" s="72"/>
      <c r="F2090" s="72"/>
      <c r="G2090" s="72"/>
      <c r="H2090" s="72"/>
      <c r="I2090" s="72"/>
      <c r="J2090" s="72"/>
      <c r="K2090" s="72"/>
      <c r="L2090" s="72"/>
      <c r="M2090" s="72"/>
      <c r="N2090" s="72"/>
      <c r="O2090" s="72"/>
    </row>
    <row r="2091" spans="1:15">
      <c r="A2091" s="72"/>
      <c r="B2091" s="72"/>
      <c r="C2091" s="72"/>
      <c r="D2091" s="72"/>
      <c r="E2091" s="72"/>
      <c r="F2091" s="72"/>
      <c r="G2091" s="72"/>
      <c r="H2091" s="72"/>
      <c r="I2091" s="72"/>
      <c r="J2091" s="72"/>
      <c r="K2091" s="72"/>
      <c r="L2091" s="72"/>
      <c r="M2091" s="72"/>
      <c r="N2091" s="72"/>
      <c r="O2091" s="72"/>
    </row>
    <row r="2092" spans="1:15">
      <c r="A2092" s="72"/>
      <c r="B2092" s="72"/>
      <c r="C2092" s="72"/>
      <c r="D2092" s="72"/>
      <c r="E2092" s="72"/>
      <c r="F2092" s="72"/>
      <c r="G2092" s="72"/>
      <c r="H2092" s="72"/>
      <c r="I2092" s="72"/>
      <c r="J2092" s="72"/>
      <c r="K2092" s="72"/>
      <c r="L2092" s="72"/>
      <c r="M2092" s="72"/>
      <c r="N2092" s="72"/>
      <c r="O2092" s="72"/>
    </row>
    <row r="2093" spans="1:15">
      <c r="A2093" s="72"/>
      <c r="B2093" s="72"/>
      <c r="C2093" s="72"/>
      <c r="D2093" s="72"/>
      <c r="E2093" s="72"/>
      <c r="F2093" s="72"/>
      <c r="G2093" s="72"/>
      <c r="H2093" s="72"/>
      <c r="I2093" s="72"/>
      <c r="J2093" s="72"/>
      <c r="K2093" s="72"/>
      <c r="L2093" s="72"/>
      <c r="M2093" s="72"/>
      <c r="N2093" s="72"/>
      <c r="O2093" s="72"/>
    </row>
    <row r="2094" spans="1:15">
      <c r="A2094" s="72"/>
      <c r="B2094" s="72"/>
      <c r="C2094" s="72"/>
      <c r="D2094" s="72"/>
      <c r="E2094" s="72"/>
      <c r="F2094" s="72"/>
      <c r="G2094" s="72"/>
      <c r="H2094" s="72"/>
      <c r="I2094" s="72"/>
      <c r="J2094" s="72"/>
      <c r="K2094" s="72"/>
      <c r="L2094" s="72"/>
      <c r="M2094" s="72"/>
      <c r="N2094" s="72"/>
      <c r="O2094" s="72"/>
    </row>
    <row r="2095" spans="1:15">
      <c r="A2095" s="72"/>
      <c r="B2095" s="72"/>
      <c r="C2095" s="72"/>
      <c r="D2095" s="72"/>
      <c r="E2095" s="72"/>
      <c r="F2095" s="72"/>
      <c r="G2095" s="72"/>
      <c r="H2095" s="72"/>
      <c r="I2095" s="72"/>
      <c r="J2095" s="72"/>
      <c r="K2095" s="72"/>
      <c r="L2095" s="72"/>
      <c r="M2095" s="72"/>
      <c r="N2095" s="72"/>
      <c r="O2095" s="72"/>
    </row>
    <row r="2096" spans="1:15">
      <c r="A2096" s="72"/>
      <c r="B2096" s="72"/>
      <c r="C2096" s="72"/>
      <c r="D2096" s="72"/>
      <c r="E2096" s="72"/>
      <c r="F2096" s="72"/>
      <c r="G2096" s="72"/>
      <c r="H2096" s="72"/>
      <c r="I2096" s="72"/>
      <c r="J2096" s="72"/>
      <c r="K2096" s="72"/>
      <c r="L2096" s="72"/>
      <c r="M2096" s="72"/>
      <c r="N2096" s="72"/>
      <c r="O2096" s="72"/>
    </row>
    <row r="2097" spans="1:15">
      <c r="A2097" s="72"/>
      <c r="B2097" s="72"/>
      <c r="C2097" s="72"/>
      <c r="D2097" s="72"/>
      <c r="E2097" s="72"/>
      <c r="F2097" s="72"/>
      <c r="G2097" s="72"/>
      <c r="H2097" s="72"/>
      <c r="I2097" s="72"/>
      <c r="J2097" s="72"/>
      <c r="K2097" s="72"/>
      <c r="L2097" s="72"/>
      <c r="M2097" s="72"/>
      <c r="N2097" s="72"/>
      <c r="O2097" s="72"/>
    </row>
    <row r="2098" spans="1:15">
      <c r="A2098" s="72"/>
      <c r="B2098" s="72"/>
      <c r="C2098" s="72"/>
      <c r="D2098" s="72"/>
      <c r="E2098" s="72"/>
      <c r="F2098" s="72"/>
      <c r="G2098" s="72"/>
      <c r="H2098" s="72"/>
      <c r="I2098" s="72"/>
      <c r="J2098" s="72"/>
      <c r="K2098" s="72"/>
      <c r="L2098" s="72"/>
      <c r="M2098" s="72"/>
      <c r="N2098" s="72"/>
      <c r="O2098" s="72"/>
    </row>
    <row r="2099" spans="1:15">
      <c r="A2099" s="72"/>
      <c r="B2099" s="72"/>
      <c r="C2099" s="72"/>
      <c r="D2099" s="72"/>
      <c r="E2099" s="72"/>
      <c r="F2099" s="72"/>
      <c r="G2099" s="72"/>
      <c r="H2099" s="72"/>
      <c r="I2099" s="72"/>
      <c r="J2099" s="72"/>
      <c r="K2099" s="72"/>
      <c r="L2099" s="72"/>
      <c r="M2099" s="72"/>
      <c r="N2099" s="72"/>
      <c r="O2099" s="72"/>
    </row>
    <row r="2100" spans="1:15">
      <c r="A2100" s="72"/>
      <c r="B2100" s="72"/>
      <c r="C2100" s="72"/>
      <c r="D2100" s="72"/>
      <c r="E2100" s="72"/>
      <c r="F2100" s="72"/>
      <c r="G2100" s="72"/>
      <c r="H2100" s="72"/>
      <c r="I2100" s="72"/>
      <c r="J2100" s="72"/>
      <c r="K2100" s="72"/>
      <c r="L2100" s="72"/>
      <c r="M2100" s="72"/>
      <c r="N2100" s="72"/>
      <c r="O2100" s="72"/>
    </row>
    <row r="2101" spans="1:15">
      <c r="A2101" s="72"/>
      <c r="B2101" s="72"/>
      <c r="C2101" s="72"/>
      <c r="D2101" s="72"/>
      <c r="E2101" s="72"/>
      <c r="F2101" s="72"/>
      <c r="G2101" s="72"/>
      <c r="H2101" s="72"/>
      <c r="I2101" s="72"/>
      <c r="J2101" s="72"/>
      <c r="K2101" s="72"/>
      <c r="L2101" s="72"/>
      <c r="M2101" s="72"/>
      <c r="N2101" s="72"/>
      <c r="O2101" s="72"/>
    </row>
    <row r="2102" spans="1:15">
      <c r="A2102" s="72"/>
      <c r="B2102" s="72"/>
      <c r="C2102" s="72"/>
      <c r="D2102" s="72"/>
      <c r="E2102" s="72"/>
      <c r="F2102" s="72"/>
      <c r="G2102" s="72"/>
      <c r="H2102" s="72"/>
      <c r="I2102" s="72"/>
      <c r="J2102" s="72"/>
      <c r="K2102" s="72"/>
      <c r="L2102" s="72"/>
      <c r="M2102" s="72"/>
      <c r="N2102" s="72"/>
      <c r="O2102" s="72"/>
    </row>
    <row r="2103" spans="1:15">
      <c r="A2103" s="72"/>
      <c r="B2103" s="72"/>
      <c r="C2103" s="72"/>
      <c r="D2103" s="72"/>
      <c r="E2103" s="72"/>
      <c r="F2103" s="72"/>
      <c r="G2103" s="72"/>
      <c r="H2103" s="72"/>
      <c r="I2103" s="72"/>
      <c r="J2103" s="72"/>
      <c r="K2103" s="72"/>
      <c r="L2103" s="72"/>
      <c r="M2103" s="72"/>
      <c r="N2103" s="72"/>
      <c r="O2103" s="72"/>
    </row>
    <row r="2104" spans="1:15">
      <c r="A2104" s="72"/>
      <c r="B2104" s="72"/>
      <c r="C2104" s="72"/>
      <c r="D2104" s="72"/>
      <c r="E2104" s="72"/>
      <c r="F2104" s="72"/>
      <c r="G2104" s="72"/>
      <c r="H2104" s="72"/>
      <c r="I2104" s="72"/>
      <c r="J2104" s="72"/>
      <c r="K2104" s="72"/>
      <c r="L2104" s="72"/>
      <c r="M2104" s="72"/>
      <c r="N2104" s="72"/>
      <c r="O2104" s="72"/>
    </row>
    <row r="2105" spans="1:15">
      <c r="A2105" s="72"/>
      <c r="B2105" s="72"/>
      <c r="C2105" s="72"/>
      <c r="D2105" s="72"/>
      <c r="E2105" s="72"/>
      <c r="F2105" s="72"/>
      <c r="G2105" s="72"/>
      <c r="H2105" s="72"/>
      <c r="I2105" s="72"/>
      <c r="J2105" s="72"/>
      <c r="K2105" s="72"/>
      <c r="L2105" s="72"/>
      <c r="M2105" s="72"/>
      <c r="N2105" s="72"/>
      <c r="O2105" s="72"/>
    </row>
    <row r="2106" spans="1:15">
      <c r="A2106" s="72"/>
      <c r="B2106" s="72"/>
      <c r="C2106" s="72"/>
      <c r="D2106" s="72"/>
      <c r="E2106" s="72"/>
      <c r="F2106" s="72"/>
      <c r="G2106" s="72"/>
      <c r="H2106" s="72"/>
      <c r="I2106" s="72"/>
      <c r="J2106" s="72"/>
      <c r="K2106" s="72"/>
      <c r="L2106" s="72"/>
      <c r="M2106" s="72"/>
      <c r="N2106" s="72"/>
      <c r="O2106" s="72"/>
    </row>
    <row r="2107" spans="1:15">
      <c r="A2107" s="72"/>
      <c r="B2107" s="72"/>
      <c r="C2107" s="72"/>
      <c r="D2107" s="72"/>
      <c r="E2107" s="72"/>
      <c r="F2107" s="72"/>
      <c r="G2107" s="72"/>
      <c r="H2107" s="72"/>
      <c r="I2107" s="72"/>
      <c r="J2107" s="72"/>
      <c r="K2107" s="72"/>
      <c r="L2107" s="72"/>
      <c r="M2107" s="72"/>
      <c r="N2107" s="72"/>
      <c r="O2107" s="72"/>
    </row>
    <row r="2108" spans="1:15">
      <c r="A2108" s="72"/>
      <c r="B2108" s="72"/>
      <c r="C2108" s="72"/>
      <c r="D2108" s="72"/>
      <c r="E2108" s="72"/>
      <c r="F2108" s="72"/>
      <c r="G2108" s="72"/>
      <c r="H2108" s="72"/>
      <c r="I2108" s="72"/>
      <c r="J2108" s="72"/>
      <c r="K2108" s="72"/>
      <c r="L2108" s="72"/>
      <c r="M2108" s="72"/>
      <c r="N2108" s="72"/>
      <c r="O2108" s="72"/>
    </row>
    <row r="2109" spans="1:15">
      <c r="A2109" s="72"/>
      <c r="B2109" s="72"/>
      <c r="C2109" s="72"/>
      <c r="D2109" s="72"/>
      <c r="E2109" s="72"/>
      <c r="F2109" s="72"/>
      <c r="G2109" s="72"/>
      <c r="H2109" s="72"/>
      <c r="I2109" s="72"/>
      <c r="J2109" s="72"/>
      <c r="K2109" s="72"/>
      <c r="L2109" s="72"/>
      <c r="M2109" s="72"/>
      <c r="N2109" s="72"/>
      <c r="O2109" s="72"/>
    </row>
    <row r="2110" spans="1:15">
      <c r="A2110" s="72"/>
      <c r="B2110" s="72"/>
      <c r="C2110" s="72"/>
      <c r="D2110" s="72"/>
      <c r="E2110" s="72"/>
      <c r="F2110" s="72"/>
      <c r="G2110" s="72"/>
      <c r="H2110" s="72"/>
      <c r="I2110" s="72"/>
      <c r="J2110" s="72"/>
      <c r="K2110" s="72"/>
      <c r="L2110" s="72"/>
      <c r="M2110" s="72"/>
      <c r="N2110" s="72"/>
      <c r="O2110" s="72"/>
    </row>
    <row r="2111" spans="1:15">
      <c r="A2111" s="72"/>
      <c r="B2111" s="72"/>
      <c r="C2111" s="72"/>
      <c r="D2111" s="72"/>
      <c r="E2111" s="72"/>
      <c r="F2111" s="72"/>
      <c r="G2111" s="72"/>
      <c r="H2111" s="72"/>
      <c r="I2111" s="72"/>
      <c r="J2111" s="72"/>
      <c r="K2111" s="72"/>
      <c r="L2111" s="72"/>
      <c r="M2111" s="72"/>
      <c r="N2111" s="72"/>
      <c r="O2111" s="72"/>
    </row>
    <row r="2112" spans="1:15">
      <c r="A2112" s="72"/>
      <c r="B2112" s="72"/>
      <c r="C2112" s="72"/>
      <c r="D2112" s="72"/>
      <c r="E2112" s="72"/>
      <c r="F2112" s="72"/>
      <c r="G2112" s="72"/>
      <c r="H2112" s="72"/>
      <c r="I2112" s="72"/>
      <c r="J2112" s="72"/>
      <c r="K2112" s="72"/>
      <c r="L2112" s="72"/>
      <c r="M2112" s="72"/>
      <c r="N2112" s="72"/>
      <c r="O2112" s="72"/>
    </row>
    <row r="2113" spans="1:15">
      <c r="A2113" s="72"/>
      <c r="B2113" s="72"/>
      <c r="C2113" s="72"/>
      <c r="D2113" s="72"/>
      <c r="E2113" s="72"/>
      <c r="F2113" s="72"/>
      <c r="G2113" s="72"/>
      <c r="H2113" s="72"/>
      <c r="I2113" s="72"/>
      <c r="J2113" s="72"/>
      <c r="K2113" s="72"/>
      <c r="L2113" s="72"/>
      <c r="M2113" s="72"/>
      <c r="N2113" s="72"/>
      <c r="O2113" s="72"/>
    </row>
    <row r="2114" spans="1:15">
      <c r="A2114" s="72"/>
      <c r="B2114" s="72"/>
      <c r="C2114" s="72"/>
      <c r="D2114" s="72"/>
      <c r="E2114" s="72"/>
      <c r="F2114" s="72"/>
      <c r="G2114" s="72"/>
      <c r="H2114" s="72"/>
      <c r="I2114" s="72"/>
      <c r="J2114" s="72"/>
      <c r="K2114" s="72"/>
      <c r="L2114" s="72"/>
      <c r="M2114" s="72"/>
      <c r="N2114" s="72"/>
      <c r="O2114" s="72"/>
    </row>
    <row r="2115" spans="1:15">
      <c r="A2115" s="72"/>
      <c r="B2115" s="72"/>
      <c r="C2115" s="72"/>
      <c r="D2115" s="72"/>
      <c r="E2115" s="72"/>
      <c r="F2115" s="72"/>
      <c r="G2115" s="72"/>
      <c r="H2115" s="72"/>
      <c r="I2115" s="72"/>
      <c r="J2115" s="72"/>
      <c r="K2115" s="72"/>
      <c r="L2115" s="72"/>
      <c r="M2115" s="72"/>
      <c r="N2115" s="72"/>
      <c r="O2115" s="72"/>
    </row>
    <row r="2116" spans="1:15">
      <c r="A2116" s="72"/>
      <c r="B2116" s="72"/>
      <c r="C2116" s="72"/>
      <c r="D2116" s="72"/>
      <c r="E2116" s="72"/>
      <c r="F2116" s="72"/>
      <c r="G2116" s="72"/>
      <c r="H2116" s="72"/>
      <c r="I2116" s="72"/>
      <c r="J2116" s="72"/>
      <c r="K2116" s="72"/>
      <c r="L2116" s="72"/>
      <c r="M2116" s="72"/>
      <c r="N2116" s="72"/>
      <c r="O2116" s="72"/>
    </row>
    <row r="2117" spans="1:15">
      <c r="A2117" s="72"/>
      <c r="B2117" s="72"/>
      <c r="C2117" s="72"/>
      <c r="D2117" s="72"/>
      <c r="E2117" s="72"/>
      <c r="F2117" s="72"/>
      <c r="G2117" s="72"/>
      <c r="H2117" s="72"/>
      <c r="I2117" s="72"/>
      <c r="J2117" s="72"/>
      <c r="K2117" s="72"/>
      <c r="L2117" s="72"/>
      <c r="M2117" s="72"/>
      <c r="N2117" s="72"/>
      <c r="O2117" s="72"/>
    </row>
    <row r="2118" spans="1:15">
      <c r="A2118" s="72"/>
      <c r="B2118" s="72"/>
      <c r="C2118" s="72"/>
      <c r="D2118" s="72"/>
      <c r="E2118" s="72"/>
      <c r="F2118" s="72"/>
      <c r="G2118" s="72"/>
      <c r="H2118" s="72"/>
      <c r="I2118" s="72"/>
      <c r="J2118" s="72"/>
      <c r="K2118" s="72"/>
      <c r="L2118" s="72"/>
      <c r="M2118" s="72"/>
      <c r="N2118" s="72"/>
      <c r="O2118" s="72"/>
    </row>
  </sheetData>
  <sheetProtection algorithmName="SHA-512" hashValue="HOkXz+bQkmD2FVwUTBhGmc+xZZ46JuKIcUnXm4/C+vFfk1wbEOTUkOc8wia+LQ9VMwf1Fz5hj6OSzLRvw9VOHA==" saltValue="0xtu+281OrWNHYC58trrUg==" spinCount="100000" sheet="1" objects="1" scenarios="1"/>
  <mergeCells count="38">
    <mergeCell ref="K24:L24"/>
    <mergeCell ref="J11:O11"/>
    <mergeCell ref="K33:O33"/>
    <mergeCell ref="B12:I12"/>
    <mergeCell ref="J12:O12"/>
    <mergeCell ref="B13:I13"/>
    <mergeCell ref="J13:O13"/>
    <mergeCell ref="B23:I23"/>
    <mergeCell ref="J22:O22"/>
    <mergeCell ref="J16:O16"/>
    <mergeCell ref="J17:O17"/>
    <mergeCell ref="J18:O18"/>
    <mergeCell ref="J19:O19"/>
    <mergeCell ref="J20:O20"/>
    <mergeCell ref="J21:O21"/>
    <mergeCell ref="B24:I24"/>
    <mergeCell ref="B25:I25"/>
    <mergeCell ref="A1:J1"/>
    <mergeCell ref="L1:O1"/>
    <mergeCell ref="L2:O2"/>
    <mergeCell ref="A3:O3"/>
    <mergeCell ref="B4:O4"/>
    <mergeCell ref="N24:O24"/>
    <mergeCell ref="J23:M23"/>
    <mergeCell ref="N23:O23"/>
    <mergeCell ref="J25:L25"/>
    <mergeCell ref="B5:I5"/>
    <mergeCell ref="B6:I6"/>
    <mergeCell ref="J6:O6"/>
    <mergeCell ref="B7:I7"/>
    <mergeCell ref="J7:O7"/>
    <mergeCell ref="B8:I8"/>
    <mergeCell ref="B11:I11"/>
    <mergeCell ref="J8:O8"/>
    <mergeCell ref="B9:I9"/>
    <mergeCell ref="J9:O9"/>
    <mergeCell ref="B10:I10"/>
    <mergeCell ref="J10:O10"/>
  </mergeCells>
  <dataValidations count="1">
    <dataValidation type="list" allowBlank="1" showInputMessage="1" showErrorMessage="1" promptTitle="Auswahlfeld" prompt="Bitte Eintrag aus der Liste auswählen" sqref="J25:L25" xr:uid="{CCD4B394-5C0A-43DC-8381-088549BF19ED}">
      <formula1>Tarif</formula1>
    </dataValidation>
  </dataValidations>
  <pageMargins left="0.59055118110236227" right="0.51181102362204722" top="0.78740157480314965" bottom="0.78740157480314965"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nchor moveWithCells="1">
                  <from>
                    <xdr:col>1</xdr:col>
                    <xdr:colOff>0</xdr:colOff>
                    <xdr:row>30</xdr:row>
                    <xdr:rowOff>180975</xdr:rowOff>
                  </from>
                  <to>
                    <xdr:col>2</xdr:col>
                    <xdr:colOff>104775</xdr:colOff>
                    <xdr:row>32</xdr:row>
                    <xdr:rowOff>19050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1</xdr:col>
                    <xdr:colOff>9525</xdr:colOff>
                    <xdr:row>30</xdr:row>
                    <xdr:rowOff>0</xdr:rowOff>
                  </from>
                  <to>
                    <xdr:col>2</xdr:col>
                    <xdr:colOff>133350</xdr:colOff>
                    <xdr:row>31</xdr:row>
                    <xdr:rowOff>38100</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6</xdr:col>
                    <xdr:colOff>304800</xdr:colOff>
                    <xdr:row>31</xdr:row>
                    <xdr:rowOff>171450</xdr:rowOff>
                  </from>
                  <to>
                    <xdr:col>8</xdr:col>
                    <xdr:colOff>85725</xdr:colOff>
                    <xdr:row>33</xdr:row>
                    <xdr:rowOff>19050</xdr:rowOff>
                  </to>
                </anchor>
              </controlPr>
            </control>
          </mc:Choice>
        </mc:AlternateContent>
        <mc:AlternateContent xmlns:mc="http://schemas.openxmlformats.org/markup-compatibility/2006">
          <mc:Choice Requires="x14">
            <control shapeId="5124" r:id="rId7" name="Option Button 4">
              <controlPr defaultSize="0" autoFill="0" autoLine="0" autoPict="0">
                <anchor moveWithCells="1">
                  <from>
                    <xdr:col>4</xdr:col>
                    <xdr:colOff>66675</xdr:colOff>
                    <xdr:row>29</xdr:row>
                    <xdr:rowOff>171450</xdr:rowOff>
                  </from>
                  <to>
                    <xdr:col>5</xdr:col>
                    <xdr:colOff>0</xdr:colOff>
                    <xdr:row>31</xdr:row>
                    <xdr:rowOff>19050</xdr:rowOff>
                  </to>
                </anchor>
              </controlPr>
            </control>
          </mc:Choice>
        </mc:AlternateContent>
        <mc:AlternateContent xmlns:mc="http://schemas.openxmlformats.org/markup-compatibility/2006">
          <mc:Choice Requires="x14">
            <control shapeId="5125" r:id="rId8" name="Option Button 5">
              <controlPr defaultSize="0" autoFill="0" autoLine="0" autoPict="0">
                <anchor moveWithCells="1">
                  <from>
                    <xdr:col>0</xdr:col>
                    <xdr:colOff>514350</xdr:colOff>
                    <xdr:row>32</xdr:row>
                    <xdr:rowOff>38100</xdr:rowOff>
                  </from>
                  <to>
                    <xdr:col>2</xdr:col>
                    <xdr:colOff>95250</xdr:colOff>
                    <xdr:row>32</xdr:row>
                    <xdr:rowOff>171450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9</xdr:col>
                    <xdr:colOff>38100</xdr:colOff>
                    <xdr:row>26</xdr:row>
                    <xdr:rowOff>0</xdr:rowOff>
                  </from>
                  <to>
                    <xdr:col>9</xdr:col>
                    <xdr:colOff>257175</xdr:colOff>
                    <xdr:row>27</xdr:row>
                    <xdr:rowOff>19050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9</xdr:col>
                    <xdr:colOff>38100</xdr:colOff>
                    <xdr:row>27</xdr:row>
                    <xdr:rowOff>9525</xdr:rowOff>
                  </from>
                  <to>
                    <xdr:col>9</xdr:col>
                    <xdr:colOff>361950</xdr:colOff>
                    <xdr:row>28</xdr:row>
                    <xdr:rowOff>28575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9</xdr:col>
                    <xdr:colOff>28575</xdr:colOff>
                    <xdr:row>27</xdr:row>
                    <xdr:rowOff>171450</xdr:rowOff>
                  </from>
                  <to>
                    <xdr:col>9</xdr:col>
                    <xdr:colOff>352425</xdr:colOff>
                    <xdr:row>29</xdr:row>
                    <xdr:rowOff>28575</xdr:rowOff>
                  </to>
                </anchor>
              </controlPr>
            </control>
          </mc:Choice>
        </mc:AlternateContent>
        <mc:AlternateContent xmlns:mc="http://schemas.openxmlformats.org/markup-compatibility/2006">
          <mc:Choice Requires="x14">
            <control shapeId="5129" r:id="rId12" name="Option Button 9">
              <controlPr defaultSize="0" autoFill="0" autoLine="0" autoPict="0">
                <anchor moveWithCells="1">
                  <from>
                    <xdr:col>6</xdr:col>
                    <xdr:colOff>304800</xdr:colOff>
                    <xdr:row>29</xdr:row>
                    <xdr:rowOff>171450</xdr:rowOff>
                  </from>
                  <to>
                    <xdr:col>8</xdr:col>
                    <xdr:colOff>85725</xdr:colOff>
                    <xdr:row>31</xdr:row>
                    <xdr:rowOff>19050</xdr:rowOff>
                  </to>
                </anchor>
              </controlPr>
            </control>
          </mc:Choice>
        </mc:AlternateContent>
        <mc:AlternateContent xmlns:mc="http://schemas.openxmlformats.org/markup-compatibility/2006">
          <mc:Choice Requires="x14">
            <control shapeId="5130" r:id="rId13" name="Option Button 10">
              <controlPr defaultSize="0" autoFill="0" autoLine="0" autoPict="0">
                <anchor moveWithCells="1">
                  <from>
                    <xdr:col>6</xdr:col>
                    <xdr:colOff>304800</xdr:colOff>
                    <xdr:row>30</xdr:row>
                    <xdr:rowOff>180975</xdr:rowOff>
                  </from>
                  <to>
                    <xdr:col>8</xdr:col>
                    <xdr:colOff>85725</xdr:colOff>
                    <xdr:row>32</xdr:row>
                    <xdr:rowOff>19050</xdr:rowOff>
                  </to>
                </anchor>
              </controlPr>
            </control>
          </mc:Choice>
        </mc:AlternateContent>
        <mc:AlternateContent xmlns:mc="http://schemas.openxmlformats.org/markup-compatibility/2006">
          <mc:Choice Requires="x14">
            <control shapeId="5131" r:id="rId14" name="Option Button 11">
              <controlPr defaultSize="0" autoFill="0" autoLine="0" autoPict="0">
                <anchor moveWithCells="1">
                  <from>
                    <xdr:col>4</xdr:col>
                    <xdr:colOff>66675</xdr:colOff>
                    <xdr:row>30</xdr:row>
                    <xdr:rowOff>180975</xdr:rowOff>
                  </from>
                  <to>
                    <xdr:col>4</xdr:col>
                    <xdr:colOff>361950</xdr:colOff>
                    <xdr:row>32</xdr:row>
                    <xdr:rowOff>19050</xdr:rowOff>
                  </to>
                </anchor>
              </controlPr>
            </control>
          </mc:Choice>
        </mc:AlternateContent>
        <mc:AlternateContent xmlns:mc="http://schemas.openxmlformats.org/markup-compatibility/2006">
          <mc:Choice Requires="x14">
            <control shapeId="5132" r:id="rId15" name="Option Button 12">
              <controlPr defaultSize="0" autoFill="0" autoLine="0" autoPict="0">
                <anchor moveWithCells="1">
                  <from>
                    <xdr:col>10</xdr:col>
                    <xdr:colOff>133350</xdr:colOff>
                    <xdr:row>29</xdr:row>
                    <xdr:rowOff>171450</xdr:rowOff>
                  </from>
                  <to>
                    <xdr:col>10</xdr:col>
                    <xdr:colOff>428625</xdr:colOff>
                    <xdr:row>31</xdr:row>
                    <xdr:rowOff>19050</xdr:rowOff>
                  </to>
                </anchor>
              </controlPr>
            </control>
          </mc:Choice>
        </mc:AlternateContent>
        <mc:AlternateContent xmlns:mc="http://schemas.openxmlformats.org/markup-compatibility/2006">
          <mc:Choice Requires="x14">
            <control shapeId="5133" r:id="rId16" name="Option Button 13">
              <controlPr defaultSize="0" autoFill="0" autoLine="0" autoPict="0">
                <anchor moveWithCells="1">
                  <from>
                    <xdr:col>10</xdr:col>
                    <xdr:colOff>133350</xdr:colOff>
                    <xdr:row>30</xdr:row>
                    <xdr:rowOff>180975</xdr:rowOff>
                  </from>
                  <to>
                    <xdr:col>10</xdr:col>
                    <xdr:colOff>428625</xdr:colOff>
                    <xdr:row>32</xdr:row>
                    <xdr:rowOff>19050</xdr:rowOff>
                  </to>
                </anchor>
              </controlPr>
            </control>
          </mc:Choice>
        </mc:AlternateContent>
        <mc:AlternateContent xmlns:mc="http://schemas.openxmlformats.org/markup-compatibility/2006">
          <mc:Choice Requires="x14">
            <control shapeId="5142" r:id="rId17" name="Check Box 22">
              <controlPr defaultSize="0" autoFill="0" autoLine="0" autoPict="0">
                <anchor moveWithCells="1">
                  <from>
                    <xdr:col>9</xdr:col>
                    <xdr:colOff>161925</xdr:colOff>
                    <xdr:row>23</xdr:row>
                    <xdr:rowOff>19050</xdr:rowOff>
                  </from>
                  <to>
                    <xdr:col>9</xdr:col>
                    <xdr:colOff>352425</xdr:colOff>
                    <xdr:row>23</xdr:row>
                    <xdr:rowOff>171450</xdr:rowOff>
                  </to>
                </anchor>
              </controlPr>
            </control>
          </mc:Choice>
        </mc:AlternateContent>
        <mc:AlternateContent xmlns:mc="http://schemas.openxmlformats.org/markup-compatibility/2006">
          <mc:Choice Requires="x14">
            <control shapeId="5143" r:id="rId18" name="Check Box 23">
              <controlPr defaultSize="0" autoFill="0" autoLine="0" autoPict="0">
                <anchor moveWithCells="1">
                  <from>
                    <xdr:col>12</xdr:col>
                    <xdr:colOff>161925</xdr:colOff>
                    <xdr:row>23</xdr:row>
                    <xdr:rowOff>19050</xdr:rowOff>
                  </from>
                  <to>
                    <xdr:col>12</xdr:col>
                    <xdr:colOff>352425</xdr:colOff>
                    <xdr:row>23</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2F18B-3506-4459-86EA-1F07248912C8}">
  <sheetPr codeName="Tabelle19">
    <tabColor theme="0" tint="-0.14999847407452621"/>
    <pageSetUpPr fitToPage="1"/>
  </sheetPr>
  <dimension ref="A1:J31"/>
  <sheetViews>
    <sheetView workbookViewId="0">
      <selection activeCell="I5" sqref="I5"/>
    </sheetView>
  </sheetViews>
  <sheetFormatPr baseColWidth="10" defaultColWidth="11.5703125" defaultRowHeight="12.75"/>
  <cols>
    <col min="1" max="1" width="35.85546875" style="565" customWidth="1"/>
    <col min="2" max="4" width="11.5703125" style="565"/>
    <col min="5" max="5" width="6.7109375" style="565" customWidth="1"/>
    <col min="6" max="6" width="33.42578125" style="565" customWidth="1"/>
    <col min="7" max="7" width="11.5703125" style="565"/>
    <col min="8" max="8" width="4" style="565" customWidth="1"/>
    <col min="9" max="9" width="5.85546875" style="565" customWidth="1"/>
    <col min="10" max="244" width="11.5703125" style="565"/>
    <col min="245" max="245" width="14.7109375" style="565" customWidth="1"/>
    <col min="246" max="247" width="11.5703125" style="565"/>
    <col min="248" max="248" width="6.7109375" style="565" customWidth="1"/>
    <col min="249" max="249" width="29.42578125" style="565" bestFit="1" customWidth="1"/>
    <col min="250" max="250" width="11.5703125" style="565"/>
    <col min="251" max="251" width="11.7109375" style="565" customWidth="1"/>
    <col min="252" max="16384" width="11.5703125" style="565"/>
  </cols>
  <sheetData>
    <row r="1" spans="1:8">
      <c r="A1" s="1272" t="s">
        <v>506</v>
      </c>
      <c r="B1" s="1273"/>
      <c r="C1" s="1273"/>
      <c r="D1" s="1274"/>
    </row>
    <row r="2" spans="1:8" ht="24" customHeight="1">
      <c r="A2" s="1275"/>
      <c r="B2" s="1276"/>
      <c r="C2" s="1276"/>
      <c r="D2" s="1277"/>
      <c r="F2" s="566" t="s">
        <v>444</v>
      </c>
      <c r="G2" s="567"/>
      <c r="H2" s="568"/>
    </row>
    <row r="3" spans="1:8" ht="15.75">
      <c r="A3" s="569"/>
      <c r="F3" s="570"/>
      <c r="G3" s="571"/>
      <c r="H3" s="572"/>
    </row>
    <row r="4" spans="1:8">
      <c r="A4" s="573"/>
      <c r="B4" s="567"/>
      <c r="C4" s="574"/>
      <c r="D4" s="568"/>
      <c r="F4" s="575" t="s">
        <v>445</v>
      </c>
      <c r="G4" s="571"/>
      <c r="H4" s="572"/>
    </row>
    <row r="5" spans="1:8" ht="15">
      <c r="A5" s="576" t="s">
        <v>446</v>
      </c>
      <c r="B5" s="576" t="s">
        <v>447</v>
      </c>
      <c r="C5" s="576" t="s">
        <v>448</v>
      </c>
      <c r="D5" s="572"/>
      <c r="F5" s="575" t="s">
        <v>449</v>
      </c>
      <c r="G5" s="571"/>
      <c r="H5" s="572"/>
    </row>
    <row r="6" spans="1:8">
      <c r="A6" s="571" t="s">
        <v>450</v>
      </c>
      <c r="B6" s="577">
        <v>365.25</v>
      </c>
      <c r="C6" s="577"/>
      <c r="D6" s="572"/>
      <c r="F6" s="578" t="s">
        <v>451</v>
      </c>
      <c r="G6" s="579">
        <v>1</v>
      </c>
      <c r="H6" s="572"/>
    </row>
    <row r="7" spans="1:8">
      <c r="A7" s="575" t="s">
        <v>452</v>
      </c>
      <c r="B7" s="577">
        <v>5</v>
      </c>
      <c r="C7" s="577">
        <f>Basis!B29</f>
        <v>0</v>
      </c>
      <c r="D7" s="572"/>
      <c r="F7" s="578" t="s">
        <v>453</v>
      </c>
      <c r="G7" s="579">
        <v>1</v>
      </c>
      <c r="H7" s="572"/>
    </row>
    <row r="8" spans="1:8">
      <c r="A8" s="575" t="s">
        <v>454</v>
      </c>
      <c r="B8" s="577"/>
      <c r="C8" s="577">
        <f>C7/B7</f>
        <v>0</v>
      </c>
      <c r="D8" s="572" t="s">
        <v>448</v>
      </c>
      <c r="F8" s="578" t="s">
        <v>455</v>
      </c>
      <c r="G8" s="579">
        <v>1</v>
      </c>
      <c r="H8" s="572"/>
    </row>
    <row r="9" spans="1:8">
      <c r="A9" s="575"/>
      <c r="B9" s="577"/>
      <c r="C9" s="577"/>
      <c r="D9" s="572"/>
      <c r="F9" s="578" t="s">
        <v>456</v>
      </c>
      <c r="G9" s="580">
        <v>1</v>
      </c>
      <c r="H9" s="572"/>
    </row>
    <row r="10" spans="1:8">
      <c r="A10" s="581" t="s">
        <v>457</v>
      </c>
      <c r="B10" s="582"/>
      <c r="C10" s="582">
        <f>B6*C8</f>
        <v>0</v>
      </c>
      <c r="D10" s="583" t="s">
        <v>448</v>
      </c>
      <c r="F10" s="584" t="s">
        <v>458</v>
      </c>
      <c r="G10" s="579">
        <f>SUM(G6:G9)</f>
        <v>4</v>
      </c>
      <c r="H10" s="572"/>
    </row>
    <row r="11" spans="1:8">
      <c r="A11" s="571"/>
      <c r="B11" s="577"/>
      <c r="C11" s="579"/>
      <c r="D11" s="571"/>
      <c r="F11" s="575"/>
      <c r="G11" s="571"/>
      <c r="H11" s="572"/>
    </row>
    <row r="12" spans="1:8">
      <c r="A12" s="573"/>
      <c r="B12" s="585"/>
      <c r="C12" s="574"/>
      <c r="D12" s="568"/>
      <c r="F12" s="575" t="s">
        <v>459</v>
      </c>
      <c r="G12" s="586"/>
      <c r="H12" s="572"/>
    </row>
    <row r="13" spans="1:8" ht="15">
      <c r="A13" s="578"/>
      <c r="B13" s="576" t="s">
        <v>447</v>
      </c>
      <c r="C13" s="576" t="s">
        <v>448</v>
      </c>
      <c r="D13" s="572"/>
      <c r="F13" s="575" t="s">
        <v>460</v>
      </c>
      <c r="G13" s="571"/>
      <c r="H13" s="572"/>
    </row>
    <row r="14" spans="1:8">
      <c r="A14" s="578" t="s">
        <v>461</v>
      </c>
      <c r="B14" s="579">
        <f>G24</f>
        <v>8.2839999999999989</v>
      </c>
      <c r="C14" s="579">
        <f>B14*$C$8</f>
        <v>0</v>
      </c>
      <c r="D14" s="572"/>
      <c r="F14" s="578" t="s">
        <v>462</v>
      </c>
      <c r="G14" s="587">
        <v>0.71399999999999997</v>
      </c>
      <c r="H14" s="572"/>
    </row>
    <row r="15" spans="1:8">
      <c r="A15" s="575"/>
      <c r="B15" s="577"/>
      <c r="C15" s="577"/>
      <c r="D15" s="572"/>
      <c r="F15" s="578" t="s">
        <v>463</v>
      </c>
      <c r="G15" s="587">
        <v>0.71399999999999997</v>
      </c>
      <c r="H15" s="572"/>
    </row>
    <row r="16" spans="1:8">
      <c r="A16" s="575" t="s">
        <v>464</v>
      </c>
      <c r="B16" s="577"/>
      <c r="C16" s="577"/>
      <c r="D16" s="572"/>
      <c r="F16" s="578" t="s">
        <v>465</v>
      </c>
      <c r="G16" s="587">
        <v>0.71399999999999997</v>
      </c>
      <c r="H16" s="572"/>
    </row>
    <row r="17" spans="1:10" ht="15">
      <c r="A17" s="575" t="s">
        <v>466</v>
      </c>
      <c r="B17" s="833">
        <v>15.48</v>
      </c>
      <c r="C17" s="579">
        <f>B17*$C$8</f>
        <v>0</v>
      </c>
      <c r="D17" s="572"/>
      <c r="F17" s="578" t="s">
        <v>467</v>
      </c>
      <c r="G17" s="587">
        <v>0.71399999999999997</v>
      </c>
      <c r="H17" s="572"/>
    </row>
    <row r="18" spans="1:10">
      <c r="A18" s="575" t="s">
        <v>468</v>
      </c>
      <c r="B18" s="589"/>
      <c r="C18" s="579"/>
      <c r="D18" s="590"/>
      <c r="F18" s="578" t="s">
        <v>469</v>
      </c>
      <c r="G18" s="835">
        <v>0</v>
      </c>
      <c r="H18" s="572"/>
    </row>
    <row r="19" spans="1:10">
      <c r="A19" s="575"/>
      <c r="B19" s="577"/>
      <c r="C19" s="577"/>
      <c r="D19" s="572"/>
      <c r="F19" s="578" t="s">
        <v>470</v>
      </c>
      <c r="G19" s="587">
        <v>0.71399999999999997</v>
      </c>
      <c r="H19" s="591"/>
    </row>
    <row r="20" spans="1:10" ht="15">
      <c r="A20" s="575" t="s">
        <v>471</v>
      </c>
      <c r="B20" s="588">
        <v>52.18</v>
      </c>
      <c r="C20" s="577">
        <f>B20*C8</f>
        <v>0</v>
      </c>
      <c r="D20" s="592"/>
      <c r="F20" s="578" t="s">
        <v>472</v>
      </c>
      <c r="G20" s="587">
        <v>0.71399999999999997</v>
      </c>
      <c r="H20" s="591"/>
    </row>
    <row r="21" spans="1:10">
      <c r="A21" s="575" t="s">
        <v>473</v>
      </c>
      <c r="B21" s="577">
        <v>52.18</v>
      </c>
      <c r="C21" s="593">
        <f>B21*C8</f>
        <v>0</v>
      </c>
      <c r="D21" s="592"/>
      <c r="F21" s="578" t="s">
        <v>474</v>
      </c>
      <c r="G21" s="834">
        <v>0</v>
      </c>
      <c r="H21" s="591"/>
      <c r="J21" s="594"/>
    </row>
    <row r="22" spans="1:10">
      <c r="A22" s="575"/>
      <c r="B22" s="577"/>
      <c r="C22" s="577"/>
      <c r="D22" s="572"/>
      <c r="F22" s="584" t="s">
        <v>458</v>
      </c>
      <c r="G22" s="587">
        <f>SUM(G14:G21)</f>
        <v>4.2839999999999998</v>
      </c>
      <c r="H22" s="572"/>
    </row>
    <row r="23" spans="1:10" ht="15">
      <c r="A23" s="595" t="s">
        <v>631</v>
      </c>
      <c r="B23" s="588">
        <f>Basis!B30</f>
        <v>0</v>
      </c>
      <c r="C23" s="579">
        <f t="shared" ref="C23:C24" si="0">B23*$C$8</f>
        <v>0</v>
      </c>
      <c r="D23" s="572"/>
      <c r="F23" s="578"/>
      <c r="G23" s="596"/>
      <c r="H23" s="572"/>
    </row>
    <row r="24" spans="1:10">
      <c r="A24" s="575" t="s">
        <v>632</v>
      </c>
      <c r="B24" s="832">
        <v>1.5</v>
      </c>
      <c r="C24" s="577">
        <f t="shared" si="0"/>
        <v>0</v>
      </c>
      <c r="D24" s="572"/>
      <c r="F24" s="597" t="s">
        <v>475</v>
      </c>
      <c r="G24" s="598">
        <f>G10+G22</f>
        <v>8.2839999999999989</v>
      </c>
      <c r="H24" s="599"/>
    </row>
    <row r="25" spans="1:10">
      <c r="A25" s="575" t="s">
        <v>633</v>
      </c>
      <c r="B25" s="577"/>
      <c r="C25" s="579"/>
      <c r="D25" s="572"/>
      <c r="F25" s="600"/>
      <c r="G25" s="600"/>
    </row>
    <row r="26" spans="1:10">
      <c r="A26" s="575"/>
      <c r="B26" s="577"/>
      <c r="C26" s="579"/>
      <c r="D26" s="572"/>
      <c r="F26" s="600"/>
      <c r="G26" s="600"/>
    </row>
    <row r="27" spans="1:10" ht="15">
      <c r="A27" s="601" t="s">
        <v>476</v>
      </c>
      <c r="B27" s="602">
        <f>B6-(SUM(B14:B24))</f>
        <v>235.626</v>
      </c>
      <c r="C27" s="577"/>
      <c r="D27" s="603"/>
      <c r="E27" s="604"/>
      <c r="G27" s="605"/>
    </row>
    <row r="28" spans="1:10">
      <c r="A28" s="575"/>
      <c r="B28" s="577"/>
      <c r="C28" s="582"/>
      <c r="D28" s="572"/>
      <c r="E28" s="604"/>
      <c r="F28" s="606"/>
      <c r="G28" s="606"/>
      <c r="H28" s="606"/>
    </row>
    <row r="29" spans="1:10" ht="15.75">
      <c r="A29" s="607" t="s">
        <v>642</v>
      </c>
      <c r="B29" s="580"/>
      <c r="C29" s="608">
        <f>ROUND(C10-SUM(C14:C24),2)</f>
        <v>0</v>
      </c>
      <c r="D29" s="609" t="s">
        <v>448</v>
      </c>
      <c r="E29" s="604"/>
    </row>
    <row r="30" spans="1:10">
      <c r="C30" s="605"/>
    </row>
    <row r="31" spans="1:10">
      <c r="C31" s="605"/>
    </row>
  </sheetData>
  <sheetProtection algorithmName="SHA-512" hashValue="XgB2+30BzEdSAy/Yxi3x9uH5bo0GySeFrHbPUyhDriSFGR/INQKmABwOvBlLcinF2tLnAtDBsTKus/3bigeXJw==" saltValue="1CcYZ7CYWE45eQYul6qgAg==" spinCount="100000" sheet="1" formatCells="0"/>
  <mergeCells count="1">
    <mergeCell ref="A1:D2"/>
  </mergeCells>
  <pageMargins left="0.7" right="0.7" top="0.78740157499999996" bottom="0.78740157499999996" header="0.3" footer="0.3"/>
  <pageSetup paperSize="9" orientation="landscape" horizont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26C98-8119-4FEB-A4B5-67F0E59B0F3B}">
  <sheetPr codeName="Tabelle7">
    <tabColor rgb="FFFFFF00"/>
  </sheetPr>
  <dimension ref="A1:W152"/>
  <sheetViews>
    <sheetView zoomScale="110" zoomScaleNormal="110" zoomScaleSheetLayoutView="90" workbookViewId="0">
      <selection activeCell="Q4" sqref="Q4"/>
    </sheetView>
  </sheetViews>
  <sheetFormatPr baseColWidth="10" defaultColWidth="11.42578125" defaultRowHeight="15"/>
  <cols>
    <col min="1" max="1" width="10.7109375" style="41" customWidth="1"/>
    <col min="2" max="2" width="12" style="41" customWidth="1"/>
    <col min="3" max="3" width="18.42578125" style="41" customWidth="1"/>
    <col min="4" max="4" width="20.7109375" style="41" customWidth="1"/>
    <col min="5" max="5" width="14.28515625" style="41" customWidth="1"/>
    <col min="6" max="6" width="12" style="41" customWidth="1"/>
    <col min="7" max="7" width="10.28515625" style="41" customWidth="1"/>
    <col min="8" max="8" width="12.28515625" style="41" customWidth="1"/>
    <col min="9" max="9" width="5" style="41" customWidth="1"/>
    <col min="10" max="10" width="13.28515625" style="41" customWidth="1"/>
    <col min="11" max="11" width="10.28515625" style="41" customWidth="1"/>
    <col min="12" max="18" width="13.28515625" style="41" customWidth="1"/>
    <col min="19" max="19" width="14.28515625" style="41" customWidth="1"/>
    <col min="20" max="21" width="11.42578125" style="41" customWidth="1"/>
    <col min="22" max="16384" width="11.42578125" style="41"/>
  </cols>
  <sheetData>
    <row r="1" spans="1:23">
      <c r="A1" s="42" t="s">
        <v>85</v>
      </c>
      <c r="B1" s="43"/>
      <c r="C1" s="43"/>
      <c r="D1" s="43"/>
      <c r="E1" s="44"/>
      <c r="F1" s="44"/>
      <c r="G1" s="43"/>
      <c r="H1" s="45" t="s">
        <v>40</v>
      </c>
      <c r="I1" s="45"/>
      <c r="J1" s="70">
        <v>0</v>
      </c>
      <c r="K1" s="70">
        <v>0</v>
      </c>
      <c r="L1" s="44"/>
      <c r="M1" s="681">
        <f>'(A) AG-Anteil Soz.Vers.'!$C$17</f>
        <v>0</v>
      </c>
      <c r="N1" s="44"/>
      <c r="O1" s="64">
        <f>'(A) AG-Anteil Soz.Vers.'!$C$21+'(A) AG-Anteil Soz.Vers.'!C22+'(A) AG-Anteil Soz.Vers.'!$C$25</f>
        <v>9.849999999999999E-2</v>
      </c>
      <c r="P1" s="47">
        <f>'(A) AG-Anteil Soz.Vers.'!$C$23+'(A) AG-Anteil Soz.Vers.'!$C$24+'(A) AG-Anteil Soz.Vers.'!C26+'(A) AG-Anteil Soz.Vers.'!C27</f>
        <v>0.1066</v>
      </c>
      <c r="Q1" s="70">
        <v>0</v>
      </c>
      <c r="R1" s="70">
        <v>0</v>
      </c>
      <c r="S1" s="43"/>
      <c r="T1" s="11"/>
      <c r="U1" s="11"/>
      <c r="V1" s="656"/>
      <c r="W1" s="656"/>
    </row>
    <row r="2" spans="1:23" ht="3.6" customHeight="1">
      <c r="A2" s="42"/>
      <c r="B2" s="43"/>
      <c r="C2" s="43"/>
      <c r="D2" s="43"/>
      <c r="E2" s="44"/>
      <c r="F2" s="44"/>
      <c r="G2" s="43"/>
      <c r="H2" s="45"/>
      <c r="I2" s="45"/>
      <c r="J2" s="44"/>
      <c r="K2" s="46"/>
      <c r="L2" s="44"/>
      <c r="M2" s="44"/>
      <c r="N2" s="47"/>
      <c r="O2" s="48"/>
      <c r="P2" s="49"/>
      <c r="Q2" s="43"/>
      <c r="R2" s="11"/>
      <c r="S2" s="11"/>
      <c r="T2" s="43"/>
      <c r="U2" s="43"/>
    </row>
    <row r="3" spans="1:23" ht="75.75" thickBot="1">
      <c r="A3" s="623" t="s">
        <v>526</v>
      </c>
      <c r="B3" s="12" t="s">
        <v>527</v>
      </c>
      <c r="C3" s="50" t="s">
        <v>495</v>
      </c>
      <c r="D3" s="50" t="s">
        <v>496</v>
      </c>
      <c r="E3" s="50" t="s">
        <v>497</v>
      </c>
      <c r="F3" s="50" t="s">
        <v>498</v>
      </c>
      <c r="G3" s="50" t="s">
        <v>499</v>
      </c>
      <c r="H3" s="50" t="s">
        <v>500</v>
      </c>
      <c r="I3" s="646" t="s">
        <v>441</v>
      </c>
      <c r="J3" s="50" t="s">
        <v>516</v>
      </c>
      <c r="K3" s="838" t="s">
        <v>442</v>
      </c>
      <c r="L3" s="50" t="s">
        <v>493</v>
      </c>
      <c r="M3" s="50" t="s">
        <v>494</v>
      </c>
      <c r="N3" s="50" t="s">
        <v>490</v>
      </c>
      <c r="O3" s="50" t="s">
        <v>491</v>
      </c>
      <c r="P3" s="50" t="s">
        <v>503</v>
      </c>
      <c r="Q3" s="630" t="s">
        <v>492</v>
      </c>
      <c r="R3" s="50" t="s">
        <v>501</v>
      </c>
      <c r="S3" s="12" t="s">
        <v>504</v>
      </c>
      <c r="T3" s="52"/>
      <c r="U3" s="52"/>
    </row>
    <row r="4" spans="1:23">
      <c r="A4" s="740"/>
      <c r="B4" s="741"/>
      <c r="C4" s="631"/>
      <c r="D4" s="631"/>
      <c r="E4" s="724"/>
      <c r="F4" s="633"/>
      <c r="G4" s="632"/>
      <c r="H4" s="634"/>
      <c r="I4" s="871">
        <f>IF(F4="",0,IF(F4="Fremdpersonal",VLOOKUP(D4,Tariftabellen!$W$27:$Y$49,3,0),VLOOKUP(D4,Tariftabellen!$W$27:$Y$49,2,0)))</f>
        <v>0</v>
      </c>
      <c r="J4" s="1014" t="str">
        <f t="shared" ref="J4:J122" ca="1" si="0">IF(ISERROR(VLOOKUP(F4,INDIRECT("Tab_"&amp;E4),G4+2,0)),"",VLOOKUP(F4,INDIRECT("Tab_"&amp;E4),G4+2,0)*(1+$J$1))</f>
        <v/>
      </c>
      <c r="K4" s="837" t="str">
        <f t="shared" ref="K4:K122" ca="1" si="1">IF(AND($K$1&gt;0,H4&gt;0),$K$1,IF(ISERROR(VLOOKUP(F4,INDIRECT("Tab_"&amp;E4),2,0)),"",VLOOKUP(F4,INDIRECT("Tab_"&amp;E4),2,0)))</f>
        <v/>
      </c>
      <c r="L4" s="745">
        <f t="shared" ref="L4:L122" si="2">IF(F4&gt;0,J4*H4,0)</f>
        <v>0</v>
      </c>
      <c r="M4" s="745">
        <f>IF(H4&gt;0,(+$M$1*L4+('(A) AG-Anteil Soz.Vers.'!$C$8*'(A) Pers. BL'!$H4))*12,0)</f>
        <v>0</v>
      </c>
      <c r="N4" s="745">
        <f t="shared" ref="N4:N122" ca="1" si="3">IF(ISERROR(K4*L4),0,K4*L4)</f>
        <v>0</v>
      </c>
      <c r="O4" s="636">
        <f>IF(OR(F4="Minijob",F4="Fremdpersonal",H4=0),0,IF((L4*12+M4+N4)&gt;'(A) AG-Anteil Soz.Vers.'!$C$33,'(A) AG-Anteil Soz.Vers.'!$C$33*$O$1,(L4*12+M4+N4)*$O$1))</f>
        <v>0</v>
      </c>
      <c r="P4" s="635">
        <f ca="1">IF(F4="Fremdpersonal",0,IF(F4="Minijob",L4*12*'(A) AG-Anteil Soz.Vers.'!$C$30,IF((L4*12+M4+N4)&gt;'(A) AG-Anteil Soz.Vers.'!$C$32,'(A) AG-Anteil Soz.Vers.'!$C$32*$P$1,(L4*12+M4+N4)*$P$1)))</f>
        <v>0</v>
      </c>
      <c r="Q4" s="745">
        <f>IF(OR(F4="Minijob",F4="Fremdpersonal",H4=0),0,$Q$1*(L4*12+SUM(M4:N4)))</f>
        <v>0</v>
      </c>
      <c r="R4" s="969">
        <f t="shared" ref="R4:R35" si="4">IF(OR(F4="Minijob",F4="Fremdpersonal",H4=0),0,$R$1*L4*12)</f>
        <v>0</v>
      </c>
      <c r="S4" s="647">
        <f t="shared" ref="S4" ca="1" si="5">(L4*12+SUM(M4:R4))</f>
        <v>0</v>
      </c>
      <c r="T4" s="54"/>
      <c r="U4" s="54"/>
    </row>
    <row r="5" spans="1:23">
      <c r="A5" s="13"/>
      <c r="B5" s="13"/>
      <c r="C5" s="13"/>
      <c r="D5" s="13"/>
      <c r="E5" s="9"/>
      <c r="F5" s="10"/>
      <c r="G5" s="31"/>
      <c r="H5" s="553"/>
      <c r="I5" s="871">
        <f>IF(F5="",0,IF(F5="Fremdpersonal",VLOOKUP(D5,Tariftabellen!$W$27:$Y$49,3,0),VLOOKUP(D5,Tariftabellen!$W$27:$Y$49,2,0)))</f>
        <v>0</v>
      </c>
      <c r="J5" s="836" t="str">
        <f t="shared" ref="J5:J91" ca="1" si="6">IF(ISERROR(VLOOKUP(F5,INDIRECT("Tab_"&amp;E5),G5+2,0)),"",VLOOKUP(F5,INDIRECT("Tab_"&amp;E5),G5+2,0)*(1+$J$1))</f>
        <v/>
      </c>
      <c r="K5" s="746" t="str">
        <f t="shared" ref="K5:K91" ca="1" si="7">IF(AND($K$1&gt;0,H5&gt;0),$K$1,IF(ISERROR(VLOOKUP(F5,INDIRECT("Tab_"&amp;E5),2,0)),"",VLOOKUP(F5,INDIRECT("Tab_"&amp;E5),2,0)))</f>
        <v/>
      </c>
      <c r="L5" s="539">
        <f t="shared" ref="L5:L91" si="8">IF(F5&gt;0,J5*H5,0)</f>
        <v>0</v>
      </c>
      <c r="M5" s="539">
        <f>IF(H5&gt;0,(+$M$1*L5+('(A) AG-Anteil Soz.Vers.'!$C$8*'(A) Pers. BL'!$H5))*12,0)</f>
        <v>0</v>
      </c>
      <c r="N5" s="684">
        <f t="shared" ref="N5:N91" ca="1" si="9">IF(ISERROR(K5*L5),0,K5*L5)</f>
        <v>0</v>
      </c>
      <c r="O5" s="685">
        <f>IF(OR(F5="Minijob",F5="Fremdpersonal",H5=0),0,IF((L5*12+M5+N5)&gt;'(A) AG-Anteil Soz.Vers.'!$C$33,'(A) AG-Anteil Soz.Vers.'!$C$33*$O$1,(L5*12+M5+N5)*$O$1))</f>
        <v>0</v>
      </c>
      <c r="P5" s="997">
        <f ca="1">IF(F5="Fremdpersonal",0,IF(F5="Minijob",L5*12*'(A) AG-Anteil Soz.Vers.'!$C$30,IF((L5*12+M5+N5)&gt;'(A) AG-Anteil Soz.Vers.'!$C$32,'(A) AG-Anteil Soz.Vers.'!$C$32*$P$1,(L5*12+M5+N5)*$P$1)))</f>
        <v>0</v>
      </c>
      <c r="Q5" s="539">
        <f>IF(OR(F5="Minijob",F5="Fremdpersonal",H5=0),0,$Q$1*(L5*12+SUM(M5:N5)))</f>
        <v>0</v>
      </c>
      <c r="R5" s="684">
        <f t="shared" si="4"/>
        <v>0</v>
      </c>
      <c r="S5" s="996">
        <f t="shared" ref="S5:S91" ca="1" si="10">(L5*12+SUM(M5:R5))</f>
        <v>0</v>
      </c>
      <c r="T5" s="54"/>
      <c r="U5" s="54"/>
    </row>
    <row r="6" spans="1:23">
      <c r="A6" s="735"/>
      <c r="B6" s="13"/>
      <c r="C6" s="998"/>
      <c r="D6" s="998"/>
      <c r="E6" s="9"/>
      <c r="F6" s="999"/>
      <c r="G6" s="31"/>
      <c r="H6" s="553"/>
      <c r="I6" s="871">
        <f>IF(F6="",0,IF(F6="Fremdpersonal",VLOOKUP(D6,Tariftabellen!$W$27:$Y$49,3,0),VLOOKUP(D6,Tariftabellen!$W$27:$Y$49,2,0)))</f>
        <v>0</v>
      </c>
      <c r="J6" s="836" t="str">
        <f t="shared" ref="J6:J37" ca="1" si="11">IF(ISERROR(VLOOKUP(F6,INDIRECT("Tab_"&amp;E6),G6+2,0)),"",VLOOKUP(F6,INDIRECT("Tab_"&amp;E6),G6+2,0)*(1+$J$1))</f>
        <v/>
      </c>
      <c r="K6" s="746" t="str">
        <f t="shared" ref="K6:K37" ca="1" si="12">IF(AND($K$1&gt;0,H6&gt;0),$K$1,IF(ISERROR(VLOOKUP(F6,INDIRECT("Tab_"&amp;E6),2,0)),"",VLOOKUP(F6,INDIRECT("Tab_"&amp;E6),2,0)))</f>
        <v/>
      </c>
      <c r="L6" s="1000">
        <f t="shared" ref="L6:L37" si="13">IF(F6&gt;0,J6*H6,0)</f>
        <v>0</v>
      </c>
      <c r="M6" s="1000">
        <f>IF(H6&gt;0,(+$M$1*L6+('(A) AG-Anteil Soz.Vers.'!$C$8*'(A) Pers. BL'!$H6))*12,0)</f>
        <v>0</v>
      </c>
      <c r="N6" s="1001">
        <f t="shared" ref="N6:N37" ca="1" si="14">IF(ISERROR(K6*L6),0,K6*L6)</f>
        <v>0</v>
      </c>
      <c r="O6" s="686">
        <f>IF(OR(F6="Minijob",F6="Fremdpersonal",H6=0),0,IF((L6*12+M6+N6)&gt;'(A) AG-Anteil Soz.Vers.'!$C$33,'(A) AG-Anteil Soz.Vers.'!$C$33*$O$1,(L6*12+M6+N6)*$O$1))</f>
        <v>0</v>
      </c>
      <c r="P6" s="1002">
        <f ca="1">IF(F6="Fremdpersonal",0,IF(F6="Minijob",L6*12*'(A) AG-Anteil Soz.Vers.'!$C$30,IF((L6*12+M6+N6)&gt;'(A) AG-Anteil Soz.Vers.'!$C$32,'(A) AG-Anteil Soz.Vers.'!$C$32*$P$1,(L6*12+M6+N6)*$P$1)))</f>
        <v>0</v>
      </c>
      <c r="Q6" s="539">
        <f t="shared" ref="Q6:Q69" si="15">IF(OR(F6="Minijob",F6="Fremdpersonal",H6=0),0,$Q$1*(L6*12+SUM(M6:N6)))</f>
        <v>0</v>
      </c>
      <c r="R6" s="1001">
        <f t="shared" si="4"/>
        <v>0</v>
      </c>
      <c r="S6" s="996">
        <f t="shared" ref="S6:S37" ca="1" si="16">(L6*12+SUM(M6:R6))</f>
        <v>0</v>
      </c>
      <c r="T6" s="54"/>
      <c r="U6" s="54"/>
    </row>
    <row r="7" spans="1:23">
      <c r="A7" s="735"/>
      <c r="B7" s="13"/>
      <c r="C7" s="998"/>
      <c r="D7" s="998"/>
      <c r="E7" s="9"/>
      <c r="F7" s="999"/>
      <c r="G7" s="31"/>
      <c r="H7" s="553"/>
      <c r="I7" s="871">
        <f>IF(F7="",0,IF(F7="Fremdpersonal",VLOOKUP(D7,Tariftabellen!$W$27:$Y$49,3,0),VLOOKUP(D7,Tariftabellen!$W$27:$Y$49,2,0)))</f>
        <v>0</v>
      </c>
      <c r="J7" s="836" t="str">
        <f t="shared" ca="1" si="11"/>
        <v/>
      </c>
      <c r="K7" s="746" t="str">
        <f t="shared" ca="1" si="12"/>
        <v/>
      </c>
      <c r="L7" s="1000">
        <f t="shared" si="13"/>
        <v>0</v>
      </c>
      <c r="M7" s="1000">
        <f>IF(H7&gt;0,(+$M$1*L7+('(A) AG-Anteil Soz.Vers.'!$C$8*'(A) Pers. BL'!$H7))*12,0)</f>
        <v>0</v>
      </c>
      <c r="N7" s="1001">
        <f t="shared" ca="1" si="14"/>
        <v>0</v>
      </c>
      <c r="O7" s="686">
        <f>IF(OR(F7="Minijob",F7="Fremdpersonal",H7=0),0,IF((L7*12+M7+N7)&gt;'(A) AG-Anteil Soz.Vers.'!$C$33,'(A) AG-Anteil Soz.Vers.'!$C$33*$O$1,(L7*12+M7+N7)*$O$1))</f>
        <v>0</v>
      </c>
      <c r="P7" s="1002">
        <f ca="1">IF(F7="Fremdpersonal",0,IF(F7="Minijob",L7*12*'(A) AG-Anteil Soz.Vers.'!$C$30,IF((L7*12+M7+N7)&gt;'(A) AG-Anteil Soz.Vers.'!$C$32,'(A) AG-Anteil Soz.Vers.'!$C$32*$P$1,(L7*12+M7+N7)*$P$1)))</f>
        <v>0</v>
      </c>
      <c r="Q7" s="539">
        <f t="shared" si="15"/>
        <v>0</v>
      </c>
      <c r="R7" s="1001">
        <f t="shared" si="4"/>
        <v>0</v>
      </c>
      <c r="S7" s="996">
        <f t="shared" ca="1" si="16"/>
        <v>0</v>
      </c>
      <c r="T7" s="54"/>
      <c r="U7" s="54"/>
    </row>
    <row r="8" spans="1:23">
      <c r="A8" s="735"/>
      <c r="B8" s="13"/>
      <c r="C8" s="998"/>
      <c r="D8" s="998"/>
      <c r="E8" s="9"/>
      <c r="F8" s="999"/>
      <c r="G8" s="31"/>
      <c r="H8" s="553"/>
      <c r="I8" s="871">
        <f>IF(F8="",0,IF(F8="Fremdpersonal",VLOOKUP(D8,Tariftabellen!$W$27:$Y$49,3,0),VLOOKUP(D8,Tariftabellen!$W$27:$Y$49,2,0)))</f>
        <v>0</v>
      </c>
      <c r="J8" s="836" t="str">
        <f t="shared" ca="1" si="11"/>
        <v/>
      </c>
      <c r="K8" s="746" t="str">
        <f t="shared" ca="1" si="12"/>
        <v/>
      </c>
      <c r="L8" s="1000">
        <f t="shared" si="13"/>
        <v>0</v>
      </c>
      <c r="M8" s="1000">
        <f>IF(H8&gt;0,(+$M$1*L8+('(A) AG-Anteil Soz.Vers.'!$C$8*'(A) Pers. BL'!$H8))*12,0)</f>
        <v>0</v>
      </c>
      <c r="N8" s="1001">
        <f t="shared" ca="1" si="14"/>
        <v>0</v>
      </c>
      <c r="O8" s="686">
        <f>IF(OR(F8="Minijob",F8="Fremdpersonal",H8=0),0,IF((L8*12+M8+N8)&gt;'(A) AG-Anteil Soz.Vers.'!$C$33,'(A) AG-Anteil Soz.Vers.'!$C$33*$O$1,(L8*12+M8+N8)*$O$1))</f>
        <v>0</v>
      </c>
      <c r="P8" s="1002">
        <f ca="1">IF(F8="Fremdpersonal",0,IF(F8="Minijob",L8*12*'(A) AG-Anteil Soz.Vers.'!$C$30,IF((L8*12+M8+N8)&gt;'(A) AG-Anteil Soz.Vers.'!$C$32,'(A) AG-Anteil Soz.Vers.'!$C$32*$P$1,(L8*12+M8+N8)*$P$1)))</f>
        <v>0</v>
      </c>
      <c r="Q8" s="539">
        <f t="shared" si="15"/>
        <v>0</v>
      </c>
      <c r="R8" s="1001">
        <f t="shared" si="4"/>
        <v>0</v>
      </c>
      <c r="S8" s="996">
        <f t="shared" ca="1" si="16"/>
        <v>0</v>
      </c>
      <c r="T8" s="54"/>
      <c r="U8" s="54"/>
    </row>
    <row r="9" spans="1:23">
      <c r="A9" s="735"/>
      <c r="B9" s="13"/>
      <c r="C9" s="998"/>
      <c r="D9" s="998"/>
      <c r="E9" s="9"/>
      <c r="F9" s="999"/>
      <c r="G9" s="31"/>
      <c r="H9" s="553"/>
      <c r="I9" s="871">
        <f>IF(F9="",0,IF(F9="Fremdpersonal",VLOOKUP(D9,Tariftabellen!$W$27:$Y$49,3,0),VLOOKUP(D9,Tariftabellen!$W$27:$Y$49,2,0)))</f>
        <v>0</v>
      </c>
      <c r="J9" s="836" t="str">
        <f t="shared" ca="1" si="11"/>
        <v/>
      </c>
      <c r="K9" s="746" t="str">
        <f t="shared" ca="1" si="12"/>
        <v/>
      </c>
      <c r="L9" s="1000">
        <f t="shared" si="13"/>
        <v>0</v>
      </c>
      <c r="M9" s="1000">
        <f>IF(H9&gt;0,(+$M$1*L9+('(A) AG-Anteil Soz.Vers.'!$C$8*'(A) Pers. BL'!$H9))*12,0)</f>
        <v>0</v>
      </c>
      <c r="N9" s="1001">
        <f t="shared" ca="1" si="14"/>
        <v>0</v>
      </c>
      <c r="O9" s="686">
        <f>IF(OR(F9="Minijob",F9="Fremdpersonal",H9=0),0,IF((L9*12+M9+N9)&gt;'(A) AG-Anteil Soz.Vers.'!$C$33,'(A) AG-Anteil Soz.Vers.'!$C$33*$O$1,(L9*12+M9+N9)*$O$1))</f>
        <v>0</v>
      </c>
      <c r="P9" s="1002">
        <f ca="1">IF(F9="Fremdpersonal",0,IF(F9="Minijob",L9*12*'(A) AG-Anteil Soz.Vers.'!$C$30,IF((L9*12+M9+N9)&gt;'(A) AG-Anteil Soz.Vers.'!$C$32,'(A) AG-Anteil Soz.Vers.'!$C$32*$P$1,(L9*12+M9+N9)*$P$1)))</f>
        <v>0</v>
      </c>
      <c r="Q9" s="539">
        <f t="shared" si="15"/>
        <v>0</v>
      </c>
      <c r="R9" s="1001">
        <f t="shared" si="4"/>
        <v>0</v>
      </c>
      <c r="S9" s="996">
        <f t="shared" ca="1" si="16"/>
        <v>0</v>
      </c>
      <c r="T9" s="54"/>
      <c r="U9" s="54"/>
    </row>
    <row r="10" spans="1:23">
      <c r="A10" s="735"/>
      <c r="B10" s="13"/>
      <c r="C10" s="998"/>
      <c r="D10" s="998"/>
      <c r="E10" s="9"/>
      <c r="F10" s="999"/>
      <c r="G10" s="31"/>
      <c r="H10" s="553"/>
      <c r="I10" s="871">
        <f>IF(F10="",0,IF(F10="Fremdpersonal",VLOOKUP(D10,Tariftabellen!$W$27:$Y$49,3,0),VLOOKUP(D10,Tariftabellen!$W$27:$Y$49,2,0)))</f>
        <v>0</v>
      </c>
      <c r="J10" s="836" t="str">
        <f t="shared" ca="1" si="11"/>
        <v/>
      </c>
      <c r="K10" s="746" t="str">
        <f t="shared" ca="1" si="12"/>
        <v/>
      </c>
      <c r="L10" s="1000">
        <f t="shared" si="13"/>
        <v>0</v>
      </c>
      <c r="M10" s="1000">
        <f>IF(H10&gt;0,(+$M$1*L10+('(A) AG-Anteil Soz.Vers.'!$C$8*'(A) Pers. BL'!$H10))*12,0)</f>
        <v>0</v>
      </c>
      <c r="N10" s="1001">
        <f t="shared" ca="1" si="14"/>
        <v>0</v>
      </c>
      <c r="O10" s="686">
        <f>IF(OR(F10="Minijob",F10="Fremdpersonal",H10=0),0,IF((L10*12+M10+N10)&gt;'(A) AG-Anteil Soz.Vers.'!$C$33,'(A) AG-Anteil Soz.Vers.'!$C$33*$O$1,(L10*12+M10+N10)*$O$1))</f>
        <v>0</v>
      </c>
      <c r="P10" s="1002">
        <f ca="1">IF(F10="Fremdpersonal",0,IF(F10="Minijob",L10*12*'(A) AG-Anteil Soz.Vers.'!$C$30,IF((L10*12+M10+N10)&gt;'(A) AG-Anteil Soz.Vers.'!$C$32,'(A) AG-Anteil Soz.Vers.'!$C$32*$P$1,(L10*12+M10+N10)*$P$1)))</f>
        <v>0</v>
      </c>
      <c r="Q10" s="539">
        <f t="shared" si="15"/>
        <v>0</v>
      </c>
      <c r="R10" s="1001">
        <f t="shared" si="4"/>
        <v>0</v>
      </c>
      <c r="S10" s="996">
        <f t="shared" ca="1" si="16"/>
        <v>0</v>
      </c>
      <c r="T10" s="54"/>
      <c r="U10" s="54"/>
    </row>
    <row r="11" spans="1:23">
      <c r="A11" s="735"/>
      <c r="B11" s="13"/>
      <c r="C11" s="998"/>
      <c r="D11" s="998"/>
      <c r="E11" s="9"/>
      <c r="F11" s="999"/>
      <c r="G11" s="31"/>
      <c r="H11" s="553"/>
      <c r="I11" s="871">
        <f>IF(F11="",0,IF(F11="Fremdpersonal",VLOOKUP(D11,Tariftabellen!$W$27:$Y$49,3,0),VLOOKUP(D11,Tariftabellen!$W$27:$Y$49,2,0)))</f>
        <v>0</v>
      </c>
      <c r="J11" s="836" t="str">
        <f t="shared" ca="1" si="11"/>
        <v/>
      </c>
      <c r="K11" s="746" t="str">
        <f t="shared" ca="1" si="12"/>
        <v/>
      </c>
      <c r="L11" s="1000">
        <f t="shared" si="13"/>
        <v>0</v>
      </c>
      <c r="M11" s="1000">
        <f>IF(H11&gt;0,(+$M$1*L11+('(A) AG-Anteil Soz.Vers.'!$C$8*'(A) Pers. BL'!$H11))*12,0)</f>
        <v>0</v>
      </c>
      <c r="N11" s="1001">
        <f t="shared" ca="1" si="14"/>
        <v>0</v>
      </c>
      <c r="O11" s="686">
        <f>IF(OR(F11="Minijob",F11="Fremdpersonal",H11=0),0,IF((L11*12+M11+N11)&gt;'(A) AG-Anteil Soz.Vers.'!$C$33,'(A) AG-Anteil Soz.Vers.'!$C$33*$O$1,(L11*12+M11+N11)*$O$1))</f>
        <v>0</v>
      </c>
      <c r="P11" s="1002">
        <f ca="1">IF(F11="Fremdpersonal",0,IF(F11="Minijob",L11*12*'(A) AG-Anteil Soz.Vers.'!$C$30,IF((L11*12+M11+N11)&gt;'(A) AG-Anteil Soz.Vers.'!$C$32,'(A) AG-Anteil Soz.Vers.'!$C$32*$P$1,(L11*12+M11+N11)*$P$1)))</f>
        <v>0</v>
      </c>
      <c r="Q11" s="539">
        <f t="shared" si="15"/>
        <v>0</v>
      </c>
      <c r="R11" s="1001">
        <f t="shared" si="4"/>
        <v>0</v>
      </c>
      <c r="S11" s="996">
        <f t="shared" ca="1" si="16"/>
        <v>0</v>
      </c>
      <c r="T11" s="54"/>
      <c r="U11" s="54"/>
    </row>
    <row r="12" spans="1:23">
      <c r="A12" s="735"/>
      <c r="B12" s="13"/>
      <c r="C12" s="998"/>
      <c r="D12" s="998"/>
      <c r="E12" s="9"/>
      <c r="F12" s="999"/>
      <c r="G12" s="31"/>
      <c r="H12" s="553"/>
      <c r="I12" s="871">
        <f>IF(F12="",0,IF(F12="Fremdpersonal",VLOOKUP(D12,Tariftabellen!$W$27:$Y$49,3,0),VLOOKUP(D12,Tariftabellen!$W$27:$Y$49,2,0)))</f>
        <v>0</v>
      </c>
      <c r="J12" s="836" t="str">
        <f t="shared" ca="1" si="11"/>
        <v/>
      </c>
      <c r="K12" s="746" t="str">
        <f t="shared" ca="1" si="12"/>
        <v/>
      </c>
      <c r="L12" s="1000">
        <f t="shared" si="13"/>
        <v>0</v>
      </c>
      <c r="M12" s="1000">
        <f>IF(H12&gt;0,(+$M$1*L12+('(A) AG-Anteil Soz.Vers.'!$C$8*'(A) Pers. BL'!$H12))*12,0)</f>
        <v>0</v>
      </c>
      <c r="N12" s="1001">
        <f t="shared" ca="1" si="14"/>
        <v>0</v>
      </c>
      <c r="O12" s="686">
        <f>IF(OR(F12="Minijob",F12="Fremdpersonal",H12=0),0,IF((L12*12+M12+N12)&gt;'(A) AG-Anteil Soz.Vers.'!$C$33,'(A) AG-Anteil Soz.Vers.'!$C$33*$O$1,(L12*12+M12+N12)*$O$1))</f>
        <v>0</v>
      </c>
      <c r="P12" s="1002">
        <f ca="1">IF(F12="Fremdpersonal",0,IF(F12="Minijob",L12*12*'(A) AG-Anteil Soz.Vers.'!$C$30,IF((L12*12+M12+N12)&gt;'(A) AG-Anteil Soz.Vers.'!$C$32,'(A) AG-Anteil Soz.Vers.'!$C$32*$P$1,(L12*12+M12+N12)*$P$1)))</f>
        <v>0</v>
      </c>
      <c r="Q12" s="539">
        <f t="shared" si="15"/>
        <v>0</v>
      </c>
      <c r="R12" s="1001">
        <f t="shared" si="4"/>
        <v>0</v>
      </c>
      <c r="S12" s="996">
        <f t="shared" ca="1" si="16"/>
        <v>0</v>
      </c>
      <c r="T12" s="54"/>
      <c r="U12" s="54"/>
    </row>
    <row r="13" spans="1:23">
      <c r="A13" s="735"/>
      <c r="B13" s="13"/>
      <c r="C13" s="998"/>
      <c r="D13" s="998"/>
      <c r="E13" s="9"/>
      <c r="F13" s="999"/>
      <c r="G13" s="31"/>
      <c r="H13" s="553"/>
      <c r="I13" s="871">
        <f>IF(F13="",0,IF(F13="Fremdpersonal",VLOOKUP(D13,Tariftabellen!$W$27:$Y$49,3,0),VLOOKUP(D13,Tariftabellen!$W$27:$Y$49,2,0)))</f>
        <v>0</v>
      </c>
      <c r="J13" s="836" t="str">
        <f t="shared" ca="1" si="11"/>
        <v/>
      </c>
      <c r="K13" s="746" t="str">
        <f t="shared" ca="1" si="12"/>
        <v/>
      </c>
      <c r="L13" s="1000">
        <f t="shared" si="13"/>
        <v>0</v>
      </c>
      <c r="M13" s="1000">
        <f>IF(H13&gt;0,(+$M$1*L13+('(A) AG-Anteil Soz.Vers.'!$C$8*'(A) Pers. BL'!$H13))*12,0)</f>
        <v>0</v>
      </c>
      <c r="N13" s="1001">
        <f t="shared" ca="1" si="14"/>
        <v>0</v>
      </c>
      <c r="O13" s="686">
        <f>IF(OR(F13="Minijob",F13="Fremdpersonal",H13=0),0,IF((L13*12+M13+N13)&gt;'(A) AG-Anteil Soz.Vers.'!$C$33,'(A) AG-Anteil Soz.Vers.'!$C$33*$O$1,(L13*12+M13+N13)*$O$1))</f>
        <v>0</v>
      </c>
      <c r="P13" s="1002">
        <f ca="1">IF(F13="Fremdpersonal",0,IF(F13="Minijob",L13*12*'(A) AG-Anteil Soz.Vers.'!$C$30,IF((L13*12+M13+N13)&gt;'(A) AG-Anteil Soz.Vers.'!$C$32,'(A) AG-Anteil Soz.Vers.'!$C$32*$P$1,(L13*12+M13+N13)*$P$1)))</f>
        <v>0</v>
      </c>
      <c r="Q13" s="539">
        <f t="shared" si="15"/>
        <v>0</v>
      </c>
      <c r="R13" s="1001">
        <f t="shared" si="4"/>
        <v>0</v>
      </c>
      <c r="S13" s="996">
        <f t="shared" ca="1" si="16"/>
        <v>0</v>
      </c>
      <c r="T13" s="54"/>
      <c r="U13" s="54"/>
    </row>
    <row r="14" spans="1:23">
      <c r="A14" s="735"/>
      <c r="B14" s="13"/>
      <c r="C14" s="998"/>
      <c r="D14" s="998"/>
      <c r="E14" s="9"/>
      <c r="F14" s="999"/>
      <c r="G14" s="31"/>
      <c r="H14" s="553"/>
      <c r="I14" s="871">
        <f>IF(F14="",0,IF(F14="Fremdpersonal",VLOOKUP(D14,Tariftabellen!$W$27:$Y$49,3,0),VLOOKUP(D14,Tariftabellen!$W$27:$Y$49,2,0)))</f>
        <v>0</v>
      </c>
      <c r="J14" s="836" t="str">
        <f t="shared" ca="1" si="11"/>
        <v/>
      </c>
      <c r="K14" s="746" t="str">
        <f t="shared" ca="1" si="12"/>
        <v/>
      </c>
      <c r="L14" s="1000">
        <f t="shared" si="13"/>
        <v>0</v>
      </c>
      <c r="M14" s="1000">
        <f>IF(H14&gt;0,(+$M$1*L14+('(A) AG-Anteil Soz.Vers.'!$C$8*'(A) Pers. BL'!$H14))*12,0)</f>
        <v>0</v>
      </c>
      <c r="N14" s="1001">
        <f t="shared" ca="1" si="14"/>
        <v>0</v>
      </c>
      <c r="O14" s="686">
        <f>IF(OR(F14="Minijob",F14="Fremdpersonal",H14=0),0,IF((L14*12+M14+N14)&gt;'(A) AG-Anteil Soz.Vers.'!$C$33,'(A) AG-Anteil Soz.Vers.'!$C$33*$O$1,(L14*12+M14+N14)*$O$1))</f>
        <v>0</v>
      </c>
      <c r="P14" s="1002">
        <f ca="1">IF(F14="Fremdpersonal",0,IF(F14="Minijob",L14*12*'(A) AG-Anteil Soz.Vers.'!$C$30,IF((L14*12+M14+N14)&gt;'(A) AG-Anteil Soz.Vers.'!$C$32,'(A) AG-Anteil Soz.Vers.'!$C$32*$P$1,(L14*12+M14+N14)*$P$1)))</f>
        <v>0</v>
      </c>
      <c r="Q14" s="539">
        <f t="shared" si="15"/>
        <v>0</v>
      </c>
      <c r="R14" s="1001">
        <f t="shared" si="4"/>
        <v>0</v>
      </c>
      <c r="S14" s="996">
        <f t="shared" ca="1" si="16"/>
        <v>0</v>
      </c>
      <c r="T14" s="54"/>
      <c r="U14" s="54"/>
    </row>
    <row r="15" spans="1:23">
      <c r="A15" s="735"/>
      <c r="B15" s="13"/>
      <c r="C15" s="998"/>
      <c r="D15" s="998"/>
      <c r="E15" s="9"/>
      <c r="F15" s="999"/>
      <c r="G15" s="31"/>
      <c r="H15" s="553"/>
      <c r="I15" s="871">
        <f>IF(F15="",0,IF(F15="Fremdpersonal",VLOOKUP(D15,Tariftabellen!$W$27:$Y$49,3,0),VLOOKUP(D15,Tariftabellen!$W$27:$Y$49,2,0)))</f>
        <v>0</v>
      </c>
      <c r="J15" s="836" t="str">
        <f t="shared" ca="1" si="11"/>
        <v/>
      </c>
      <c r="K15" s="746" t="str">
        <f t="shared" ca="1" si="12"/>
        <v/>
      </c>
      <c r="L15" s="1000">
        <f t="shared" si="13"/>
        <v>0</v>
      </c>
      <c r="M15" s="1000">
        <f>IF(H15&gt;0,(+$M$1*L15+('(A) AG-Anteil Soz.Vers.'!$C$8*'(A) Pers. BL'!$H15))*12,0)</f>
        <v>0</v>
      </c>
      <c r="N15" s="1001">
        <f t="shared" ca="1" si="14"/>
        <v>0</v>
      </c>
      <c r="O15" s="686">
        <f>IF(OR(F15="Minijob",F15="Fremdpersonal",H15=0),0,IF((L15*12+M15+N15)&gt;'(A) AG-Anteil Soz.Vers.'!$C$33,'(A) AG-Anteil Soz.Vers.'!$C$33*$O$1,(L15*12+M15+N15)*$O$1))</f>
        <v>0</v>
      </c>
      <c r="P15" s="1002">
        <f ca="1">IF(F15="Fremdpersonal",0,IF(F15="Minijob",L15*12*'(A) AG-Anteil Soz.Vers.'!$C$30,IF((L15*12+M15+N15)&gt;'(A) AG-Anteil Soz.Vers.'!$C$32,'(A) AG-Anteil Soz.Vers.'!$C$32*$P$1,(L15*12+M15+N15)*$P$1)))</f>
        <v>0</v>
      </c>
      <c r="Q15" s="539">
        <f t="shared" si="15"/>
        <v>0</v>
      </c>
      <c r="R15" s="1001">
        <f t="shared" si="4"/>
        <v>0</v>
      </c>
      <c r="S15" s="996">
        <f t="shared" ca="1" si="16"/>
        <v>0</v>
      </c>
      <c r="T15" s="54"/>
      <c r="U15" s="54"/>
    </row>
    <row r="16" spans="1:23">
      <c r="A16" s="735"/>
      <c r="B16" s="13"/>
      <c r="C16" s="998"/>
      <c r="D16" s="998"/>
      <c r="E16" s="9"/>
      <c r="F16" s="999"/>
      <c r="G16" s="31"/>
      <c r="H16" s="553"/>
      <c r="I16" s="871">
        <f>IF(F16="",0,IF(F16="Fremdpersonal",VLOOKUP(D16,Tariftabellen!$W$27:$Y$49,3,0),VLOOKUP(D16,Tariftabellen!$W$27:$Y$49,2,0)))</f>
        <v>0</v>
      </c>
      <c r="J16" s="836" t="str">
        <f t="shared" ca="1" si="11"/>
        <v/>
      </c>
      <c r="K16" s="746" t="str">
        <f t="shared" ca="1" si="12"/>
        <v/>
      </c>
      <c r="L16" s="1000">
        <f t="shared" si="13"/>
        <v>0</v>
      </c>
      <c r="M16" s="1000">
        <f>IF(H16&gt;0,(+$M$1*L16+('(A) AG-Anteil Soz.Vers.'!$C$8*'(A) Pers. BL'!$H16))*12,0)</f>
        <v>0</v>
      </c>
      <c r="N16" s="1001">
        <f t="shared" ca="1" si="14"/>
        <v>0</v>
      </c>
      <c r="O16" s="686">
        <f>IF(OR(F16="Minijob",F16="Fremdpersonal",H16=0),0,IF((L16*12+M16+N16)&gt;'(A) AG-Anteil Soz.Vers.'!$C$33,'(A) AG-Anteil Soz.Vers.'!$C$33*$O$1,(L16*12+M16+N16)*$O$1))</f>
        <v>0</v>
      </c>
      <c r="P16" s="1002">
        <f ca="1">IF(F16="Fremdpersonal",0,IF(F16="Minijob",L16*12*'(A) AG-Anteil Soz.Vers.'!$C$30,IF((L16*12+M16+N16)&gt;'(A) AG-Anteil Soz.Vers.'!$C$32,'(A) AG-Anteil Soz.Vers.'!$C$32*$P$1,(L16*12+M16+N16)*$P$1)))</f>
        <v>0</v>
      </c>
      <c r="Q16" s="539">
        <f t="shared" si="15"/>
        <v>0</v>
      </c>
      <c r="R16" s="1001">
        <f t="shared" si="4"/>
        <v>0</v>
      </c>
      <c r="S16" s="996">
        <f t="shared" ca="1" si="16"/>
        <v>0</v>
      </c>
      <c r="T16" s="54"/>
      <c r="U16" s="54"/>
    </row>
    <row r="17" spans="1:21">
      <c r="A17" s="735"/>
      <c r="B17" s="13"/>
      <c r="C17" s="998"/>
      <c r="D17" s="998"/>
      <c r="E17" s="9"/>
      <c r="F17" s="999"/>
      <c r="G17" s="31"/>
      <c r="H17" s="553"/>
      <c r="I17" s="871">
        <f>IF(F17="",0,IF(F17="Fremdpersonal",VLOOKUP(D17,Tariftabellen!$W$27:$Y$49,3,0),VLOOKUP(D17,Tariftabellen!$W$27:$Y$49,2,0)))</f>
        <v>0</v>
      </c>
      <c r="J17" s="836" t="str">
        <f t="shared" ca="1" si="11"/>
        <v/>
      </c>
      <c r="K17" s="746" t="str">
        <f t="shared" ca="1" si="12"/>
        <v/>
      </c>
      <c r="L17" s="1000">
        <f t="shared" si="13"/>
        <v>0</v>
      </c>
      <c r="M17" s="1000">
        <f>IF(H17&gt;0,(+$M$1*L17+('(A) AG-Anteil Soz.Vers.'!$C$8*'(A) Pers. BL'!$H17))*12,0)</f>
        <v>0</v>
      </c>
      <c r="N17" s="1001">
        <f t="shared" ca="1" si="14"/>
        <v>0</v>
      </c>
      <c r="O17" s="686">
        <f>IF(OR(F17="Minijob",F17="Fremdpersonal",H17=0),0,IF((L17*12+M17+N17)&gt;'(A) AG-Anteil Soz.Vers.'!$C$33,'(A) AG-Anteil Soz.Vers.'!$C$33*$O$1,(L17*12+M17+N17)*$O$1))</f>
        <v>0</v>
      </c>
      <c r="P17" s="1002">
        <f ca="1">IF(F17="Fremdpersonal",0,IF(F17="Minijob",L17*12*'(A) AG-Anteil Soz.Vers.'!$C$30,IF((L17*12+M17+N17)&gt;'(A) AG-Anteil Soz.Vers.'!$C$32,'(A) AG-Anteil Soz.Vers.'!$C$32*$P$1,(L17*12+M17+N17)*$P$1)))</f>
        <v>0</v>
      </c>
      <c r="Q17" s="539">
        <f t="shared" si="15"/>
        <v>0</v>
      </c>
      <c r="R17" s="1001">
        <f t="shared" si="4"/>
        <v>0</v>
      </c>
      <c r="S17" s="996">
        <f t="shared" ca="1" si="16"/>
        <v>0</v>
      </c>
      <c r="T17" s="54"/>
      <c r="U17" s="54"/>
    </row>
    <row r="18" spans="1:21">
      <c r="A18" s="735"/>
      <c r="B18" s="13"/>
      <c r="C18" s="998"/>
      <c r="D18" s="998"/>
      <c r="E18" s="9"/>
      <c r="F18" s="999"/>
      <c r="G18" s="31"/>
      <c r="H18" s="553"/>
      <c r="I18" s="871">
        <f>IF(F18="",0,IF(F18="Fremdpersonal",VLOOKUP(D18,Tariftabellen!$W$27:$Y$49,3,0),VLOOKUP(D18,Tariftabellen!$W$27:$Y$49,2,0)))</f>
        <v>0</v>
      </c>
      <c r="J18" s="836" t="str">
        <f t="shared" ca="1" si="11"/>
        <v/>
      </c>
      <c r="K18" s="746" t="str">
        <f t="shared" ca="1" si="12"/>
        <v/>
      </c>
      <c r="L18" s="1000">
        <f t="shared" si="13"/>
        <v>0</v>
      </c>
      <c r="M18" s="1000">
        <f>IF(H18&gt;0,(+$M$1*L18+('(A) AG-Anteil Soz.Vers.'!$C$8*'(A) Pers. BL'!$H18))*12,0)</f>
        <v>0</v>
      </c>
      <c r="N18" s="1001">
        <f t="shared" ca="1" si="14"/>
        <v>0</v>
      </c>
      <c r="O18" s="686">
        <f>IF(OR(F18="Minijob",F18="Fremdpersonal",H18=0),0,IF((L18*12+M18+N18)&gt;'(A) AG-Anteil Soz.Vers.'!$C$33,'(A) AG-Anteil Soz.Vers.'!$C$33*$O$1,(L18*12+M18+N18)*$O$1))</f>
        <v>0</v>
      </c>
      <c r="P18" s="1002">
        <f ca="1">IF(F18="Fremdpersonal",0,IF(F18="Minijob",L18*12*'(A) AG-Anteil Soz.Vers.'!$C$30,IF((L18*12+M18+N18)&gt;'(A) AG-Anteil Soz.Vers.'!$C$32,'(A) AG-Anteil Soz.Vers.'!$C$32*$P$1,(L18*12+M18+N18)*$P$1)))</f>
        <v>0</v>
      </c>
      <c r="Q18" s="539">
        <f t="shared" si="15"/>
        <v>0</v>
      </c>
      <c r="R18" s="1001">
        <f t="shared" si="4"/>
        <v>0</v>
      </c>
      <c r="S18" s="996">
        <f t="shared" ca="1" si="16"/>
        <v>0</v>
      </c>
      <c r="T18" s="54"/>
      <c r="U18" s="54"/>
    </row>
    <row r="19" spans="1:21">
      <c r="A19" s="735"/>
      <c r="B19" s="13"/>
      <c r="C19" s="998"/>
      <c r="D19" s="998"/>
      <c r="E19" s="9"/>
      <c r="F19" s="999"/>
      <c r="G19" s="31"/>
      <c r="H19" s="553"/>
      <c r="I19" s="871">
        <f>IF(F19="",0,IF(F19="Fremdpersonal",VLOOKUP(D19,Tariftabellen!$W$27:$Y$49,3,0),VLOOKUP(D19,Tariftabellen!$W$27:$Y$49,2,0)))</f>
        <v>0</v>
      </c>
      <c r="J19" s="836" t="str">
        <f t="shared" ca="1" si="11"/>
        <v/>
      </c>
      <c r="K19" s="746" t="str">
        <f t="shared" ca="1" si="12"/>
        <v/>
      </c>
      <c r="L19" s="1000">
        <f t="shared" si="13"/>
        <v>0</v>
      </c>
      <c r="M19" s="1000">
        <f>IF(H19&gt;0,(+$M$1*L19+('(A) AG-Anteil Soz.Vers.'!$C$8*'(A) Pers. BL'!$H19))*12,0)</f>
        <v>0</v>
      </c>
      <c r="N19" s="1001">
        <f t="shared" ca="1" si="14"/>
        <v>0</v>
      </c>
      <c r="O19" s="686">
        <f>IF(OR(F19="Minijob",F19="Fremdpersonal",H19=0),0,IF((L19*12+M19+N19)&gt;'(A) AG-Anteil Soz.Vers.'!$C$33,'(A) AG-Anteil Soz.Vers.'!$C$33*$O$1,(L19*12+M19+N19)*$O$1))</f>
        <v>0</v>
      </c>
      <c r="P19" s="1002">
        <f ca="1">IF(F19="Fremdpersonal",0,IF(F19="Minijob",L19*12*'(A) AG-Anteil Soz.Vers.'!$C$30,IF((L19*12+M19+N19)&gt;'(A) AG-Anteil Soz.Vers.'!$C$32,'(A) AG-Anteil Soz.Vers.'!$C$32*$P$1,(L19*12+M19+N19)*$P$1)))</f>
        <v>0</v>
      </c>
      <c r="Q19" s="539">
        <f t="shared" si="15"/>
        <v>0</v>
      </c>
      <c r="R19" s="1001">
        <f t="shared" si="4"/>
        <v>0</v>
      </c>
      <c r="S19" s="996">
        <f t="shared" ca="1" si="16"/>
        <v>0</v>
      </c>
      <c r="T19" s="54"/>
      <c r="U19" s="54"/>
    </row>
    <row r="20" spans="1:21">
      <c r="A20" s="735"/>
      <c r="B20" s="13"/>
      <c r="C20" s="998"/>
      <c r="D20" s="998"/>
      <c r="E20" s="9"/>
      <c r="F20" s="999"/>
      <c r="G20" s="31"/>
      <c r="H20" s="553"/>
      <c r="I20" s="871">
        <f>IF(F20="",0,IF(F20="Fremdpersonal",VLOOKUP(D20,Tariftabellen!$W$27:$Y$49,3,0),VLOOKUP(D20,Tariftabellen!$W$27:$Y$49,2,0)))</f>
        <v>0</v>
      </c>
      <c r="J20" s="836" t="str">
        <f t="shared" ca="1" si="11"/>
        <v/>
      </c>
      <c r="K20" s="746" t="str">
        <f t="shared" ca="1" si="12"/>
        <v/>
      </c>
      <c r="L20" s="1000">
        <f t="shared" si="13"/>
        <v>0</v>
      </c>
      <c r="M20" s="1000">
        <f>IF(H20&gt;0,(+$M$1*L20+('(A) AG-Anteil Soz.Vers.'!$C$8*'(A) Pers. BL'!$H20))*12,0)</f>
        <v>0</v>
      </c>
      <c r="N20" s="1001">
        <f t="shared" ca="1" si="14"/>
        <v>0</v>
      </c>
      <c r="O20" s="686">
        <f>IF(OR(F20="Minijob",F20="Fremdpersonal",H20=0),0,IF((L20*12+M20+N20)&gt;'(A) AG-Anteil Soz.Vers.'!$C$33,'(A) AG-Anteil Soz.Vers.'!$C$33*$O$1,(L20*12+M20+N20)*$O$1))</f>
        <v>0</v>
      </c>
      <c r="P20" s="1002">
        <f ca="1">IF(F20="Fremdpersonal",0,IF(F20="Minijob",L20*12*'(A) AG-Anteil Soz.Vers.'!$C$30,IF((L20*12+M20+N20)&gt;'(A) AG-Anteil Soz.Vers.'!$C$32,'(A) AG-Anteil Soz.Vers.'!$C$32*$P$1,(L20*12+M20+N20)*$P$1)))</f>
        <v>0</v>
      </c>
      <c r="Q20" s="539">
        <f t="shared" si="15"/>
        <v>0</v>
      </c>
      <c r="R20" s="1001">
        <f t="shared" si="4"/>
        <v>0</v>
      </c>
      <c r="S20" s="996">
        <f t="shared" ca="1" si="16"/>
        <v>0</v>
      </c>
      <c r="T20" s="54"/>
      <c r="U20" s="54"/>
    </row>
    <row r="21" spans="1:21">
      <c r="A21" s="735"/>
      <c r="B21" s="13"/>
      <c r="C21" s="998"/>
      <c r="D21" s="998"/>
      <c r="E21" s="9"/>
      <c r="F21" s="999"/>
      <c r="G21" s="31"/>
      <c r="H21" s="553"/>
      <c r="I21" s="871">
        <f>IF(F21="",0,IF(F21="Fremdpersonal",VLOOKUP(D21,Tariftabellen!$W$27:$Y$49,3,0),VLOOKUP(D21,Tariftabellen!$W$27:$Y$49,2,0)))</f>
        <v>0</v>
      </c>
      <c r="J21" s="836" t="str">
        <f t="shared" ca="1" si="11"/>
        <v/>
      </c>
      <c r="K21" s="746" t="str">
        <f t="shared" ca="1" si="12"/>
        <v/>
      </c>
      <c r="L21" s="1000">
        <f t="shared" si="13"/>
        <v>0</v>
      </c>
      <c r="M21" s="1000">
        <f>IF(H21&gt;0,(+$M$1*L21+('(A) AG-Anteil Soz.Vers.'!$C$8*'(A) Pers. BL'!$H21))*12,0)</f>
        <v>0</v>
      </c>
      <c r="N21" s="1001">
        <f t="shared" ca="1" si="14"/>
        <v>0</v>
      </c>
      <c r="O21" s="686">
        <f>IF(OR(F21="Minijob",F21="Fremdpersonal",H21=0),0,IF((L21*12+M21+N21)&gt;'(A) AG-Anteil Soz.Vers.'!$C$33,'(A) AG-Anteil Soz.Vers.'!$C$33*$O$1,(L21*12+M21+N21)*$O$1))</f>
        <v>0</v>
      </c>
      <c r="P21" s="1002">
        <f ca="1">IF(F21="Fremdpersonal",0,IF(F21="Minijob",L21*12*'(A) AG-Anteil Soz.Vers.'!$C$30,IF((L21*12+M21+N21)&gt;'(A) AG-Anteil Soz.Vers.'!$C$32,'(A) AG-Anteil Soz.Vers.'!$C$32*$P$1,(L21*12+M21+N21)*$P$1)))</f>
        <v>0</v>
      </c>
      <c r="Q21" s="539">
        <f t="shared" si="15"/>
        <v>0</v>
      </c>
      <c r="R21" s="1001">
        <f t="shared" si="4"/>
        <v>0</v>
      </c>
      <c r="S21" s="996">
        <f t="shared" ca="1" si="16"/>
        <v>0</v>
      </c>
      <c r="T21" s="54"/>
      <c r="U21" s="54"/>
    </row>
    <row r="22" spans="1:21">
      <c r="A22" s="735"/>
      <c r="B22" s="13"/>
      <c r="C22" s="998"/>
      <c r="D22" s="998"/>
      <c r="E22" s="9"/>
      <c r="F22" s="999"/>
      <c r="G22" s="31"/>
      <c r="H22" s="553"/>
      <c r="I22" s="871">
        <f>IF(F22="",0,IF(F22="Fremdpersonal",VLOOKUP(D22,Tariftabellen!$W$27:$Y$49,3,0),VLOOKUP(D22,Tariftabellen!$W$27:$Y$49,2,0)))</f>
        <v>0</v>
      </c>
      <c r="J22" s="836" t="str">
        <f t="shared" ca="1" si="11"/>
        <v/>
      </c>
      <c r="K22" s="746" t="str">
        <f t="shared" ca="1" si="12"/>
        <v/>
      </c>
      <c r="L22" s="1000">
        <f t="shared" si="13"/>
        <v>0</v>
      </c>
      <c r="M22" s="1000">
        <f>IF(H22&gt;0,(+$M$1*L22+('(A) AG-Anteil Soz.Vers.'!$C$8*'(A) Pers. BL'!$H22))*12,0)</f>
        <v>0</v>
      </c>
      <c r="N22" s="1001">
        <f t="shared" ca="1" si="14"/>
        <v>0</v>
      </c>
      <c r="O22" s="686">
        <f>IF(OR(F22="Minijob",F22="Fremdpersonal",H22=0),0,IF((L22*12+M22+N22)&gt;'(A) AG-Anteil Soz.Vers.'!$C$33,'(A) AG-Anteil Soz.Vers.'!$C$33*$O$1,(L22*12+M22+N22)*$O$1))</f>
        <v>0</v>
      </c>
      <c r="P22" s="1002">
        <f ca="1">IF(F22="Fremdpersonal",0,IF(F22="Minijob",L22*12*'(A) AG-Anteil Soz.Vers.'!$C$30,IF((L22*12+M22+N22)&gt;'(A) AG-Anteil Soz.Vers.'!$C$32,'(A) AG-Anteil Soz.Vers.'!$C$32*$P$1,(L22*12+M22+N22)*$P$1)))</f>
        <v>0</v>
      </c>
      <c r="Q22" s="539">
        <f t="shared" si="15"/>
        <v>0</v>
      </c>
      <c r="R22" s="1001">
        <f t="shared" si="4"/>
        <v>0</v>
      </c>
      <c r="S22" s="996">
        <f t="shared" ca="1" si="16"/>
        <v>0</v>
      </c>
      <c r="T22" s="54"/>
      <c r="U22" s="54"/>
    </row>
    <row r="23" spans="1:21">
      <c r="A23" s="735"/>
      <c r="B23" s="13"/>
      <c r="C23" s="998"/>
      <c r="D23" s="998"/>
      <c r="E23" s="9"/>
      <c r="F23" s="999"/>
      <c r="G23" s="31"/>
      <c r="H23" s="553"/>
      <c r="I23" s="871">
        <f>IF(F23="",0,IF(F23="Fremdpersonal",VLOOKUP(D23,Tariftabellen!$W$27:$Y$49,3,0),VLOOKUP(D23,Tariftabellen!$W$27:$Y$49,2,0)))</f>
        <v>0</v>
      </c>
      <c r="J23" s="836" t="str">
        <f t="shared" ca="1" si="11"/>
        <v/>
      </c>
      <c r="K23" s="746" t="str">
        <f t="shared" ca="1" si="12"/>
        <v/>
      </c>
      <c r="L23" s="1000">
        <f t="shared" si="13"/>
        <v>0</v>
      </c>
      <c r="M23" s="1000">
        <f>IF(H23&gt;0,(+$M$1*L23+('(A) AG-Anteil Soz.Vers.'!$C$8*'(A) Pers. BL'!$H23))*12,0)</f>
        <v>0</v>
      </c>
      <c r="N23" s="1001">
        <f t="shared" ca="1" si="14"/>
        <v>0</v>
      </c>
      <c r="O23" s="686">
        <f>IF(OR(F23="Minijob",F23="Fremdpersonal",H23=0),0,IF((L23*12+M23+N23)&gt;'(A) AG-Anteil Soz.Vers.'!$C$33,'(A) AG-Anteil Soz.Vers.'!$C$33*$O$1,(L23*12+M23+N23)*$O$1))</f>
        <v>0</v>
      </c>
      <c r="P23" s="1002">
        <f ca="1">IF(F23="Fremdpersonal",0,IF(F23="Minijob",L23*12*'(A) AG-Anteil Soz.Vers.'!$C$30,IF((L23*12+M23+N23)&gt;'(A) AG-Anteil Soz.Vers.'!$C$32,'(A) AG-Anteil Soz.Vers.'!$C$32*$P$1,(L23*12+M23+N23)*$P$1)))</f>
        <v>0</v>
      </c>
      <c r="Q23" s="539">
        <f t="shared" si="15"/>
        <v>0</v>
      </c>
      <c r="R23" s="1001">
        <f t="shared" si="4"/>
        <v>0</v>
      </c>
      <c r="S23" s="996">
        <f t="shared" ca="1" si="16"/>
        <v>0</v>
      </c>
      <c r="T23" s="54"/>
      <c r="U23" s="54"/>
    </row>
    <row r="24" spans="1:21">
      <c r="A24" s="735"/>
      <c r="B24" s="13"/>
      <c r="C24" s="998"/>
      <c r="D24" s="998"/>
      <c r="E24" s="9"/>
      <c r="F24" s="999"/>
      <c r="G24" s="31"/>
      <c r="H24" s="553"/>
      <c r="I24" s="871">
        <f>IF(F24="",0,IF(F24="Fremdpersonal",VLOOKUP(D24,Tariftabellen!$W$27:$Y$49,3,0),VLOOKUP(D24,Tariftabellen!$W$27:$Y$49,2,0)))</f>
        <v>0</v>
      </c>
      <c r="J24" s="836" t="str">
        <f t="shared" ca="1" si="11"/>
        <v/>
      </c>
      <c r="K24" s="746" t="str">
        <f t="shared" ca="1" si="12"/>
        <v/>
      </c>
      <c r="L24" s="1000">
        <f t="shared" si="13"/>
        <v>0</v>
      </c>
      <c r="M24" s="1000">
        <f>IF(H24&gt;0,(+$M$1*L24+('(A) AG-Anteil Soz.Vers.'!$C$8*'(A) Pers. BL'!$H24))*12,0)</f>
        <v>0</v>
      </c>
      <c r="N24" s="1001">
        <f t="shared" ca="1" si="14"/>
        <v>0</v>
      </c>
      <c r="O24" s="686">
        <f>IF(OR(F24="Minijob",F24="Fremdpersonal",H24=0),0,IF((L24*12+M24+N24)&gt;'(A) AG-Anteil Soz.Vers.'!$C$33,'(A) AG-Anteil Soz.Vers.'!$C$33*$O$1,(L24*12+M24+N24)*$O$1))</f>
        <v>0</v>
      </c>
      <c r="P24" s="1002">
        <f ca="1">IF(F24="Fremdpersonal",0,IF(F24="Minijob",L24*12*'(A) AG-Anteil Soz.Vers.'!$C$30,IF((L24*12+M24+N24)&gt;'(A) AG-Anteil Soz.Vers.'!$C$32,'(A) AG-Anteil Soz.Vers.'!$C$32*$P$1,(L24*12+M24+N24)*$P$1)))</f>
        <v>0</v>
      </c>
      <c r="Q24" s="539">
        <f t="shared" si="15"/>
        <v>0</v>
      </c>
      <c r="R24" s="1001">
        <f t="shared" si="4"/>
        <v>0</v>
      </c>
      <c r="S24" s="996">
        <f t="shared" ca="1" si="16"/>
        <v>0</v>
      </c>
      <c r="T24" s="54"/>
      <c r="U24" s="54"/>
    </row>
    <row r="25" spans="1:21">
      <c r="A25" s="735"/>
      <c r="B25" s="13"/>
      <c r="C25" s="998"/>
      <c r="D25" s="998"/>
      <c r="E25" s="9"/>
      <c r="F25" s="999"/>
      <c r="G25" s="31"/>
      <c r="H25" s="553"/>
      <c r="I25" s="871">
        <f>IF(F25="",0,IF(F25="Fremdpersonal",VLOOKUP(D25,Tariftabellen!$W$27:$Y$49,3,0),VLOOKUP(D25,Tariftabellen!$W$27:$Y$49,2,0)))</f>
        <v>0</v>
      </c>
      <c r="J25" s="836" t="str">
        <f t="shared" ca="1" si="11"/>
        <v/>
      </c>
      <c r="K25" s="746" t="str">
        <f t="shared" ca="1" si="12"/>
        <v/>
      </c>
      <c r="L25" s="1000">
        <f t="shared" si="13"/>
        <v>0</v>
      </c>
      <c r="M25" s="1000">
        <f>IF(H25&gt;0,(+$M$1*L25+('(A) AG-Anteil Soz.Vers.'!$C$8*'(A) Pers. BL'!$H25))*12,0)</f>
        <v>0</v>
      </c>
      <c r="N25" s="1001">
        <f t="shared" ca="1" si="14"/>
        <v>0</v>
      </c>
      <c r="O25" s="686">
        <f>IF(OR(F25="Minijob",F25="Fremdpersonal",H25=0),0,IF((L25*12+M25+N25)&gt;'(A) AG-Anteil Soz.Vers.'!$C$33,'(A) AG-Anteil Soz.Vers.'!$C$33*$O$1,(L25*12+M25+N25)*$O$1))</f>
        <v>0</v>
      </c>
      <c r="P25" s="1002">
        <f ca="1">IF(F25="Fremdpersonal",0,IF(F25="Minijob",L25*12*'(A) AG-Anteil Soz.Vers.'!$C$30,IF((L25*12+M25+N25)&gt;'(A) AG-Anteil Soz.Vers.'!$C$32,'(A) AG-Anteil Soz.Vers.'!$C$32*$P$1,(L25*12+M25+N25)*$P$1)))</f>
        <v>0</v>
      </c>
      <c r="Q25" s="539">
        <f t="shared" si="15"/>
        <v>0</v>
      </c>
      <c r="R25" s="1001">
        <f t="shared" si="4"/>
        <v>0</v>
      </c>
      <c r="S25" s="996">
        <f t="shared" ca="1" si="16"/>
        <v>0</v>
      </c>
      <c r="T25" s="54"/>
      <c r="U25" s="54"/>
    </row>
    <row r="26" spans="1:21">
      <c r="A26" s="735"/>
      <c r="B26" s="13"/>
      <c r="C26" s="998"/>
      <c r="D26" s="998"/>
      <c r="E26" s="9"/>
      <c r="F26" s="999"/>
      <c r="G26" s="31"/>
      <c r="H26" s="553"/>
      <c r="I26" s="871">
        <f>IF(F26="",0,IF(F26="Fremdpersonal",VLOOKUP(D26,Tariftabellen!$W$27:$Y$49,3,0),VLOOKUP(D26,Tariftabellen!$W$27:$Y$49,2,0)))</f>
        <v>0</v>
      </c>
      <c r="J26" s="836" t="str">
        <f t="shared" ca="1" si="11"/>
        <v/>
      </c>
      <c r="K26" s="746" t="str">
        <f t="shared" ca="1" si="12"/>
        <v/>
      </c>
      <c r="L26" s="1000">
        <f t="shared" si="13"/>
        <v>0</v>
      </c>
      <c r="M26" s="1000">
        <f>IF(H26&gt;0,(+$M$1*L26+('(A) AG-Anteil Soz.Vers.'!$C$8*'(A) Pers. BL'!$H26))*12,0)</f>
        <v>0</v>
      </c>
      <c r="N26" s="1001">
        <f t="shared" ca="1" si="14"/>
        <v>0</v>
      </c>
      <c r="O26" s="686">
        <f>IF(OR(F26="Minijob",F26="Fremdpersonal",H26=0),0,IF((L26*12+M26+N26)&gt;'(A) AG-Anteil Soz.Vers.'!$C$33,'(A) AG-Anteil Soz.Vers.'!$C$33*$O$1,(L26*12+M26+N26)*$O$1))</f>
        <v>0</v>
      </c>
      <c r="P26" s="1002">
        <f ca="1">IF(F26="Fremdpersonal",0,IF(F26="Minijob",L26*12*'(A) AG-Anteil Soz.Vers.'!$C$30,IF((L26*12+M26+N26)&gt;'(A) AG-Anteil Soz.Vers.'!$C$32,'(A) AG-Anteil Soz.Vers.'!$C$32*$P$1,(L26*12+M26+N26)*$P$1)))</f>
        <v>0</v>
      </c>
      <c r="Q26" s="539">
        <f t="shared" si="15"/>
        <v>0</v>
      </c>
      <c r="R26" s="1001">
        <f t="shared" si="4"/>
        <v>0</v>
      </c>
      <c r="S26" s="996">
        <f t="shared" ca="1" si="16"/>
        <v>0</v>
      </c>
      <c r="T26" s="54"/>
      <c r="U26" s="54"/>
    </row>
    <row r="27" spans="1:21">
      <c r="A27" s="735"/>
      <c r="B27" s="13"/>
      <c r="C27" s="998"/>
      <c r="D27" s="998"/>
      <c r="E27" s="9"/>
      <c r="F27" s="999"/>
      <c r="G27" s="31"/>
      <c r="H27" s="553"/>
      <c r="I27" s="871">
        <f>IF(F27="",0,IF(F27="Fremdpersonal",VLOOKUP(D27,Tariftabellen!$W$27:$Y$49,3,0),VLOOKUP(D27,Tariftabellen!$W$27:$Y$49,2,0)))</f>
        <v>0</v>
      </c>
      <c r="J27" s="836" t="str">
        <f t="shared" ca="1" si="11"/>
        <v/>
      </c>
      <c r="K27" s="746" t="str">
        <f t="shared" ca="1" si="12"/>
        <v/>
      </c>
      <c r="L27" s="1000">
        <f t="shared" si="13"/>
        <v>0</v>
      </c>
      <c r="M27" s="1000">
        <f>IF(H27&gt;0,(+$M$1*L27+('(A) AG-Anteil Soz.Vers.'!$C$8*'(A) Pers. BL'!$H27))*12,0)</f>
        <v>0</v>
      </c>
      <c r="N27" s="1001">
        <f t="shared" ca="1" si="14"/>
        <v>0</v>
      </c>
      <c r="O27" s="686">
        <f>IF(OR(F27="Minijob",F27="Fremdpersonal",H27=0),0,IF((L27*12+M27+N27)&gt;'(A) AG-Anteil Soz.Vers.'!$C$33,'(A) AG-Anteil Soz.Vers.'!$C$33*$O$1,(L27*12+M27+N27)*$O$1))</f>
        <v>0</v>
      </c>
      <c r="P27" s="1002">
        <f ca="1">IF(F27="Fremdpersonal",0,IF(F27="Minijob",L27*12*'(A) AG-Anteil Soz.Vers.'!$C$30,IF((L27*12+M27+N27)&gt;'(A) AG-Anteil Soz.Vers.'!$C$32,'(A) AG-Anteil Soz.Vers.'!$C$32*$P$1,(L27*12+M27+N27)*$P$1)))</f>
        <v>0</v>
      </c>
      <c r="Q27" s="539">
        <f t="shared" si="15"/>
        <v>0</v>
      </c>
      <c r="R27" s="1001">
        <f t="shared" si="4"/>
        <v>0</v>
      </c>
      <c r="S27" s="996">
        <f t="shared" ca="1" si="16"/>
        <v>0</v>
      </c>
      <c r="T27" s="54"/>
      <c r="U27" s="54"/>
    </row>
    <row r="28" spans="1:21">
      <c r="A28" s="735"/>
      <c r="B28" s="13"/>
      <c r="C28" s="998"/>
      <c r="D28" s="998"/>
      <c r="E28" s="9"/>
      <c r="F28" s="999"/>
      <c r="G28" s="31"/>
      <c r="H28" s="553"/>
      <c r="I28" s="871">
        <f>IF(F28="",0,IF(F28="Fremdpersonal",VLOOKUP(D28,Tariftabellen!$W$27:$Y$49,3,0),VLOOKUP(D28,Tariftabellen!$W$27:$Y$49,2,0)))</f>
        <v>0</v>
      </c>
      <c r="J28" s="836" t="str">
        <f t="shared" ca="1" si="11"/>
        <v/>
      </c>
      <c r="K28" s="746" t="str">
        <f t="shared" ca="1" si="12"/>
        <v/>
      </c>
      <c r="L28" s="1000">
        <f t="shared" si="13"/>
        <v>0</v>
      </c>
      <c r="M28" s="1000">
        <f>IF(H28&gt;0,(+$M$1*L28+('(A) AG-Anteil Soz.Vers.'!$C$8*'(A) Pers. BL'!$H28))*12,0)</f>
        <v>0</v>
      </c>
      <c r="N28" s="1001">
        <f t="shared" ca="1" si="14"/>
        <v>0</v>
      </c>
      <c r="O28" s="686">
        <f>IF(OR(F28="Minijob",F28="Fremdpersonal",H28=0),0,IF((L28*12+M28+N28)&gt;'(A) AG-Anteil Soz.Vers.'!$C$33,'(A) AG-Anteil Soz.Vers.'!$C$33*$O$1,(L28*12+M28+N28)*$O$1))</f>
        <v>0</v>
      </c>
      <c r="P28" s="1002">
        <f ca="1">IF(F28="Fremdpersonal",0,IF(F28="Minijob",L28*12*'(A) AG-Anteil Soz.Vers.'!$C$30,IF((L28*12+M28+N28)&gt;'(A) AG-Anteil Soz.Vers.'!$C$32,'(A) AG-Anteil Soz.Vers.'!$C$32*$P$1,(L28*12+M28+N28)*$P$1)))</f>
        <v>0</v>
      </c>
      <c r="Q28" s="539">
        <f t="shared" si="15"/>
        <v>0</v>
      </c>
      <c r="R28" s="1001">
        <f t="shared" si="4"/>
        <v>0</v>
      </c>
      <c r="S28" s="996">
        <f t="shared" ca="1" si="16"/>
        <v>0</v>
      </c>
      <c r="T28" s="54"/>
      <c r="U28" s="54"/>
    </row>
    <row r="29" spans="1:21">
      <c r="A29" s="735"/>
      <c r="B29" s="13"/>
      <c r="C29" s="998"/>
      <c r="D29" s="998"/>
      <c r="E29" s="9"/>
      <c r="F29" s="999"/>
      <c r="G29" s="31"/>
      <c r="H29" s="553"/>
      <c r="I29" s="871">
        <f>IF(F29="",0,IF(F29="Fremdpersonal",VLOOKUP(D29,Tariftabellen!$W$27:$Y$49,3,0),VLOOKUP(D29,Tariftabellen!$W$27:$Y$49,2,0)))</f>
        <v>0</v>
      </c>
      <c r="J29" s="836" t="str">
        <f t="shared" ca="1" si="11"/>
        <v/>
      </c>
      <c r="K29" s="746" t="str">
        <f t="shared" ca="1" si="12"/>
        <v/>
      </c>
      <c r="L29" s="1000">
        <f t="shared" si="13"/>
        <v>0</v>
      </c>
      <c r="M29" s="1000">
        <f>IF(H29&gt;0,(+$M$1*L29+('(A) AG-Anteil Soz.Vers.'!$C$8*'(A) Pers. BL'!$H29))*12,0)</f>
        <v>0</v>
      </c>
      <c r="N29" s="1001">
        <f t="shared" ca="1" si="14"/>
        <v>0</v>
      </c>
      <c r="O29" s="686">
        <f>IF(OR(F29="Minijob",F29="Fremdpersonal",H29=0),0,IF((L29*12+M29+N29)&gt;'(A) AG-Anteil Soz.Vers.'!$C$33,'(A) AG-Anteil Soz.Vers.'!$C$33*$O$1,(L29*12+M29+N29)*$O$1))</f>
        <v>0</v>
      </c>
      <c r="P29" s="1002">
        <f ca="1">IF(F29="Fremdpersonal",0,IF(F29="Minijob",L29*12*'(A) AG-Anteil Soz.Vers.'!$C$30,IF((L29*12+M29+N29)&gt;'(A) AG-Anteil Soz.Vers.'!$C$32,'(A) AG-Anteil Soz.Vers.'!$C$32*$P$1,(L29*12+M29+N29)*$P$1)))</f>
        <v>0</v>
      </c>
      <c r="Q29" s="539">
        <f t="shared" si="15"/>
        <v>0</v>
      </c>
      <c r="R29" s="1001">
        <f t="shared" si="4"/>
        <v>0</v>
      </c>
      <c r="S29" s="996">
        <f t="shared" ca="1" si="16"/>
        <v>0</v>
      </c>
      <c r="T29" s="54"/>
      <c r="U29" s="54"/>
    </row>
    <row r="30" spans="1:21">
      <c r="A30" s="735"/>
      <c r="B30" s="13"/>
      <c r="C30" s="998"/>
      <c r="D30" s="998"/>
      <c r="E30" s="9"/>
      <c r="F30" s="999"/>
      <c r="G30" s="31"/>
      <c r="H30" s="553"/>
      <c r="I30" s="871">
        <f>IF(F30="",0,IF(F30="Fremdpersonal",VLOOKUP(D30,Tariftabellen!$W$27:$Y$49,3,0),VLOOKUP(D30,Tariftabellen!$W$27:$Y$49,2,0)))</f>
        <v>0</v>
      </c>
      <c r="J30" s="836" t="str">
        <f t="shared" ca="1" si="11"/>
        <v/>
      </c>
      <c r="K30" s="746" t="str">
        <f t="shared" ca="1" si="12"/>
        <v/>
      </c>
      <c r="L30" s="1000">
        <f t="shared" si="13"/>
        <v>0</v>
      </c>
      <c r="M30" s="1000">
        <f>IF(H30&gt;0,(+$M$1*L30+('(A) AG-Anteil Soz.Vers.'!$C$8*'(A) Pers. BL'!$H30))*12,0)</f>
        <v>0</v>
      </c>
      <c r="N30" s="1001">
        <f t="shared" ca="1" si="14"/>
        <v>0</v>
      </c>
      <c r="O30" s="686">
        <f>IF(OR(F30="Minijob",F30="Fremdpersonal",H30=0),0,IF((L30*12+M30+N30)&gt;'(A) AG-Anteil Soz.Vers.'!$C$33,'(A) AG-Anteil Soz.Vers.'!$C$33*$O$1,(L30*12+M30+N30)*$O$1))</f>
        <v>0</v>
      </c>
      <c r="P30" s="1002">
        <f ca="1">IF(F30="Fremdpersonal",0,IF(F30="Minijob",L30*12*'(A) AG-Anteil Soz.Vers.'!$C$30,IF((L30*12+M30+N30)&gt;'(A) AG-Anteil Soz.Vers.'!$C$32,'(A) AG-Anteil Soz.Vers.'!$C$32*$P$1,(L30*12+M30+N30)*$P$1)))</f>
        <v>0</v>
      </c>
      <c r="Q30" s="539">
        <f t="shared" si="15"/>
        <v>0</v>
      </c>
      <c r="R30" s="1001">
        <f t="shared" si="4"/>
        <v>0</v>
      </c>
      <c r="S30" s="996">
        <f t="shared" ca="1" si="16"/>
        <v>0</v>
      </c>
      <c r="T30" s="54"/>
      <c r="U30" s="54"/>
    </row>
    <row r="31" spans="1:21">
      <c r="A31" s="735"/>
      <c r="B31" s="13"/>
      <c r="C31" s="998"/>
      <c r="D31" s="998"/>
      <c r="E31" s="9"/>
      <c r="F31" s="999"/>
      <c r="G31" s="31"/>
      <c r="H31" s="553"/>
      <c r="I31" s="871">
        <f>IF(F31="",0,IF(F31="Fremdpersonal",VLOOKUP(D31,Tariftabellen!$W$27:$Y$49,3,0),VLOOKUP(D31,Tariftabellen!$W$27:$Y$49,2,0)))</f>
        <v>0</v>
      </c>
      <c r="J31" s="836" t="str">
        <f t="shared" ca="1" si="11"/>
        <v/>
      </c>
      <c r="K31" s="746" t="str">
        <f t="shared" ca="1" si="12"/>
        <v/>
      </c>
      <c r="L31" s="1000">
        <f t="shared" si="13"/>
        <v>0</v>
      </c>
      <c r="M31" s="1000">
        <f>IF(H31&gt;0,(+$M$1*L31+('(A) AG-Anteil Soz.Vers.'!$C$8*'(A) Pers. BL'!$H31))*12,0)</f>
        <v>0</v>
      </c>
      <c r="N31" s="1001">
        <f t="shared" ca="1" si="14"/>
        <v>0</v>
      </c>
      <c r="O31" s="686">
        <f>IF(OR(F31="Minijob",F31="Fremdpersonal",H31=0),0,IF((L31*12+M31+N31)&gt;'(A) AG-Anteil Soz.Vers.'!$C$33,'(A) AG-Anteil Soz.Vers.'!$C$33*$O$1,(L31*12+M31+N31)*$O$1))</f>
        <v>0</v>
      </c>
      <c r="P31" s="1002">
        <f ca="1">IF(F31="Fremdpersonal",0,IF(F31="Minijob",L31*12*'(A) AG-Anteil Soz.Vers.'!$C$30,IF((L31*12+M31+N31)&gt;'(A) AG-Anteil Soz.Vers.'!$C$32,'(A) AG-Anteil Soz.Vers.'!$C$32*$P$1,(L31*12+M31+N31)*$P$1)))</f>
        <v>0</v>
      </c>
      <c r="Q31" s="539">
        <f t="shared" si="15"/>
        <v>0</v>
      </c>
      <c r="R31" s="1001">
        <f t="shared" si="4"/>
        <v>0</v>
      </c>
      <c r="S31" s="996">
        <f t="shared" ca="1" si="16"/>
        <v>0</v>
      </c>
      <c r="T31" s="54"/>
      <c r="U31" s="54"/>
    </row>
    <row r="32" spans="1:21">
      <c r="A32" s="735"/>
      <c r="B32" s="13"/>
      <c r="C32" s="998"/>
      <c r="D32" s="998"/>
      <c r="E32" s="9"/>
      <c r="F32" s="999"/>
      <c r="G32" s="31"/>
      <c r="H32" s="553"/>
      <c r="I32" s="871">
        <f>IF(F32="",0,IF(F32="Fremdpersonal",VLOOKUP(D32,Tariftabellen!$W$27:$Y$49,3,0),VLOOKUP(D32,Tariftabellen!$W$27:$Y$49,2,0)))</f>
        <v>0</v>
      </c>
      <c r="J32" s="836" t="str">
        <f t="shared" ca="1" si="11"/>
        <v/>
      </c>
      <c r="K32" s="746" t="str">
        <f t="shared" ca="1" si="12"/>
        <v/>
      </c>
      <c r="L32" s="1000">
        <f t="shared" si="13"/>
        <v>0</v>
      </c>
      <c r="M32" s="1000">
        <f>IF(H32&gt;0,(+$M$1*L32+('(A) AG-Anteil Soz.Vers.'!$C$8*'(A) Pers. BL'!$H32))*12,0)</f>
        <v>0</v>
      </c>
      <c r="N32" s="1001">
        <f t="shared" ca="1" si="14"/>
        <v>0</v>
      </c>
      <c r="O32" s="686">
        <f>IF(OR(F32="Minijob",F32="Fremdpersonal",H32=0),0,IF((L32*12+M32+N32)&gt;'(A) AG-Anteil Soz.Vers.'!$C$33,'(A) AG-Anteil Soz.Vers.'!$C$33*$O$1,(L32*12+M32+N32)*$O$1))</f>
        <v>0</v>
      </c>
      <c r="P32" s="1002">
        <f ca="1">IF(F32="Fremdpersonal",0,IF(F32="Minijob",L32*12*'(A) AG-Anteil Soz.Vers.'!$C$30,IF((L32*12+M32+N32)&gt;'(A) AG-Anteil Soz.Vers.'!$C$32,'(A) AG-Anteil Soz.Vers.'!$C$32*$P$1,(L32*12+M32+N32)*$P$1)))</f>
        <v>0</v>
      </c>
      <c r="Q32" s="539">
        <f t="shared" si="15"/>
        <v>0</v>
      </c>
      <c r="R32" s="1001">
        <f t="shared" si="4"/>
        <v>0</v>
      </c>
      <c r="S32" s="996">
        <f t="shared" ca="1" si="16"/>
        <v>0</v>
      </c>
      <c r="T32" s="54"/>
      <c r="U32" s="54"/>
    </row>
    <row r="33" spans="1:21">
      <c r="A33" s="735"/>
      <c r="B33" s="13"/>
      <c r="C33" s="998"/>
      <c r="D33" s="998"/>
      <c r="E33" s="9"/>
      <c r="F33" s="999"/>
      <c r="G33" s="31"/>
      <c r="H33" s="553"/>
      <c r="I33" s="871">
        <f>IF(F33="",0,IF(F33="Fremdpersonal",VLOOKUP(D33,Tariftabellen!$W$27:$Y$49,3,0),VLOOKUP(D33,Tariftabellen!$W$27:$Y$49,2,0)))</f>
        <v>0</v>
      </c>
      <c r="J33" s="836" t="str">
        <f t="shared" ca="1" si="11"/>
        <v/>
      </c>
      <c r="K33" s="746" t="str">
        <f t="shared" ca="1" si="12"/>
        <v/>
      </c>
      <c r="L33" s="1000">
        <f t="shared" si="13"/>
        <v>0</v>
      </c>
      <c r="M33" s="1000">
        <f>IF(H33&gt;0,(+$M$1*L33+('(A) AG-Anteil Soz.Vers.'!$C$8*'(A) Pers. BL'!$H33))*12,0)</f>
        <v>0</v>
      </c>
      <c r="N33" s="1001">
        <f t="shared" ca="1" si="14"/>
        <v>0</v>
      </c>
      <c r="O33" s="686">
        <f>IF(OR(F33="Minijob",F33="Fremdpersonal",H33=0),0,IF((L33*12+M33+N33)&gt;'(A) AG-Anteil Soz.Vers.'!$C$33,'(A) AG-Anteil Soz.Vers.'!$C$33*$O$1,(L33*12+M33+N33)*$O$1))</f>
        <v>0</v>
      </c>
      <c r="P33" s="1002">
        <f ca="1">IF(F33="Fremdpersonal",0,IF(F33="Minijob",L33*12*'(A) AG-Anteil Soz.Vers.'!$C$30,IF((L33*12+M33+N33)&gt;'(A) AG-Anteil Soz.Vers.'!$C$32,'(A) AG-Anteil Soz.Vers.'!$C$32*$P$1,(L33*12+M33+N33)*$P$1)))</f>
        <v>0</v>
      </c>
      <c r="Q33" s="539">
        <f t="shared" si="15"/>
        <v>0</v>
      </c>
      <c r="R33" s="1001">
        <f t="shared" si="4"/>
        <v>0</v>
      </c>
      <c r="S33" s="996">
        <f t="shared" ca="1" si="16"/>
        <v>0</v>
      </c>
      <c r="T33" s="54"/>
      <c r="U33" s="54"/>
    </row>
    <row r="34" spans="1:21">
      <c r="A34" s="735"/>
      <c r="B34" s="13"/>
      <c r="C34" s="998"/>
      <c r="D34" s="998"/>
      <c r="E34" s="9"/>
      <c r="F34" s="999"/>
      <c r="G34" s="31"/>
      <c r="H34" s="553"/>
      <c r="I34" s="871">
        <f>IF(F34="",0,IF(F34="Fremdpersonal",VLOOKUP(D34,Tariftabellen!$W$27:$Y$49,3,0),VLOOKUP(D34,Tariftabellen!$W$27:$Y$49,2,0)))</f>
        <v>0</v>
      </c>
      <c r="J34" s="836" t="str">
        <f t="shared" ca="1" si="11"/>
        <v/>
      </c>
      <c r="K34" s="746" t="str">
        <f t="shared" ca="1" si="12"/>
        <v/>
      </c>
      <c r="L34" s="1000">
        <f t="shared" si="13"/>
        <v>0</v>
      </c>
      <c r="M34" s="1000">
        <f>IF(H34&gt;0,(+$M$1*L34+('(A) AG-Anteil Soz.Vers.'!$C$8*'(A) Pers. BL'!$H34))*12,0)</f>
        <v>0</v>
      </c>
      <c r="N34" s="1001">
        <f t="shared" ca="1" si="14"/>
        <v>0</v>
      </c>
      <c r="O34" s="686">
        <f>IF(OR(F34="Minijob",F34="Fremdpersonal",H34=0),0,IF((L34*12+M34+N34)&gt;'(A) AG-Anteil Soz.Vers.'!$C$33,'(A) AG-Anteil Soz.Vers.'!$C$33*$O$1,(L34*12+M34+N34)*$O$1))</f>
        <v>0</v>
      </c>
      <c r="P34" s="1002">
        <f ca="1">IF(F34="Fremdpersonal",0,IF(F34="Minijob",L34*12*'(A) AG-Anteil Soz.Vers.'!$C$30,IF((L34*12+M34+N34)&gt;'(A) AG-Anteil Soz.Vers.'!$C$32,'(A) AG-Anteil Soz.Vers.'!$C$32*$P$1,(L34*12+M34+N34)*$P$1)))</f>
        <v>0</v>
      </c>
      <c r="Q34" s="539">
        <f t="shared" si="15"/>
        <v>0</v>
      </c>
      <c r="R34" s="1001">
        <f t="shared" si="4"/>
        <v>0</v>
      </c>
      <c r="S34" s="996">
        <f t="shared" ca="1" si="16"/>
        <v>0</v>
      </c>
      <c r="T34" s="54"/>
      <c r="U34" s="54"/>
    </row>
    <row r="35" spans="1:21">
      <c r="A35" s="735"/>
      <c r="B35" s="13"/>
      <c r="C35" s="998"/>
      <c r="D35" s="998"/>
      <c r="E35" s="9"/>
      <c r="F35" s="999"/>
      <c r="G35" s="31"/>
      <c r="H35" s="553"/>
      <c r="I35" s="871">
        <f>IF(F35="",0,IF(F35="Fremdpersonal",VLOOKUP(D35,Tariftabellen!$W$27:$Y$49,3,0),VLOOKUP(D35,Tariftabellen!$W$27:$Y$49,2,0)))</f>
        <v>0</v>
      </c>
      <c r="J35" s="836" t="str">
        <f t="shared" ca="1" si="11"/>
        <v/>
      </c>
      <c r="K35" s="746" t="str">
        <f t="shared" ca="1" si="12"/>
        <v/>
      </c>
      <c r="L35" s="1000">
        <f t="shared" si="13"/>
        <v>0</v>
      </c>
      <c r="M35" s="1000">
        <f>IF(H35&gt;0,(+$M$1*L35+('(A) AG-Anteil Soz.Vers.'!$C$8*'(A) Pers. BL'!$H35))*12,0)</f>
        <v>0</v>
      </c>
      <c r="N35" s="1001">
        <f t="shared" ca="1" si="14"/>
        <v>0</v>
      </c>
      <c r="O35" s="686">
        <f>IF(OR(F35="Minijob",F35="Fremdpersonal",H35=0),0,IF((L35*12+M35+N35)&gt;'(A) AG-Anteil Soz.Vers.'!$C$33,'(A) AG-Anteil Soz.Vers.'!$C$33*$O$1,(L35*12+M35+N35)*$O$1))</f>
        <v>0</v>
      </c>
      <c r="P35" s="1002">
        <f ca="1">IF(F35="Fremdpersonal",0,IF(F35="Minijob",L35*12*'(A) AG-Anteil Soz.Vers.'!$C$30,IF((L35*12+M35+N35)&gt;'(A) AG-Anteil Soz.Vers.'!$C$32,'(A) AG-Anteil Soz.Vers.'!$C$32*$P$1,(L35*12+M35+N35)*$P$1)))</f>
        <v>0</v>
      </c>
      <c r="Q35" s="539">
        <f t="shared" si="15"/>
        <v>0</v>
      </c>
      <c r="R35" s="1001">
        <f t="shared" si="4"/>
        <v>0</v>
      </c>
      <c r="S35" s="996">
        <f t="shared" ca="1" si="16"/>
        <v>0</v>
      </c>
      <c r="T35" s="54"/>
      <c r="U35" s="54"/>
    </row>
    <row r="36" spans="1:21">
      <c r="A36" s="735"/>
      <c r="B36" s="13"/>
      <c r="C36" s="998"/>
      <c r="D36" s="998"/>
      <c r="E36" s="9"/>
      <c r="F36" s="999"/>
      <c r="G36" s="31"/>
      <c r="H36" s="553"/>
      <c r="I36" s="871">
        <f>IF(F36="",0,IF(F36="Fremdpersonal",VLOOKUP(D36,Tariftabellen!$W$27:$Y$49,3,0),VLOOKUP(D36,Tariftabellen!$W$27:$Y$49,2,0)))</f>
        <v>0</v>
      </c>
      <c r="J36" s="836" t="str">
        <f t="shared" ca="1" si="11"/>
        <v/>
      </c>
      <c r="K36" s="746" t="str">
        <f t="shared" ca="1" si="12"/>
        <v/>
      </c>
      <c r="L36" s="1000">
        <f t="shared" si="13"/>
        <v>0</v>
      </c>
      <c r="M36" s="1000">
        <f>IF(H36&gt;0,(+$M$1*L36+('(A) AG-Anteil Soz.Vers.'!$C$8*'(A) Pers. BL'!$H36))*12,0)</f>
        <v>0</v>
      </c>
      <c r="N36" s="1001">
        <f t="shared" ca="1" si="14"/>
        <v>0</v>
      </c>
      <c r="O36" s="686">
        <f>IF(OR(F36="Minijob",F36="Fremdpersonal",H36=0),0,IF((L36*12+M36+N36)&gt;'(A) AG-Anteil Soz.Vers.'!$C$33,'(A) AG-Anteil Soz.Vers.'!$C$33*$O$1,(L36*12+M36+N36)*$O$1))</f>
        <v>0</v>
      </c>
      <c r="P36" s="1002">
        <f ca="1">IF(F36="Fremdpersonal",0,IF(F36="Minijob",L36*12*'(A) AG-Anteil Soz.Vers.'!$C$30,IF((L36*12+M36+N36)&gt;'(A) AG-Anteil Soz.Vers.'!$C$32,'(A) AG-Anteil Soz.Vers.'!$C$32*$P$1,(L36*12+M36+N36)*$P$1)))</f>
        <v>0</v>
      </c>
      <c r="Q36" s="539">
        <f t="shared" si="15"/>
        <v>0</v>
      </c>
      <c r="R36" s="1001">
        <f t="shared" ref="R36:R67" si="17">IF(OR(F36="Minijob",F36="Fremdpersonal",H36=0),0,$R$1*L36*12)</f>
        <v>0</v>
      </c>
      <c r="S36" s="996">
        <f t="shared" ca="1" si="16"/>
        <v>0</v>
      </c>
      <c r="T36" s="54"/>
      <c r="U36" s="54"/>
    </row>
    <row r="37" spans="1:21">
      <c r="A37" s="735"/>
      <c r="B37" s="13"/>
      <c r="C37" s="998"/>
      <c r="D37" s="998"/>
      <c r="E37" s="9"/>
      <c r="F37" s="999"/>
      <c r="G37" s="31"/>
      <c r="H37" s="553"/>
      <c r="I37" s="871">
        <f>IF(F37="",0,IF(F37="Fremdpersonal",VLOOKUP(D37,Tariftabellen!$W$27:$Y$49,3,0),VLOOKUP(D37,Tariftabellen!$W$27:$Y$49,2,0)))</f>
        <v>0</v>
      </c>
      <c r="J37" s="836" t="str">
        <f t="shared" ca="1" si="11"/>
        <v/>
      </c>
      <c r="K37" s="746" t="str">
        <f t="shared" ca="1" si="12"/>
        <v/>
      </c>
      <c r="L37" s="1000">
        <f t="shared" si="13"/>
        <v>0</v>
      </c>
      <c r="M37" s="1000">
        <f>IF(H37&gt;0,(+$M$1*L37+('(A) AG-Anteil Soz.Vers.'!$C$8*'(A) Pers. BL'!$H37))*12,0)</f>
        <v>0</v>
      </c>
      <c r="N37" s="1001">
        <f t="shared" ca="1" si="14"/>
        <v>0</v>
      </c>
      <c r="O37" s="686">
        <f>IF(OR(F37="Minijob",F37="Fremdpersonal",H37=0),0,IF((L37*12+M37+N37)&gt;'(A) AG-Anteil Soz.Vers.'!$C$33,'(A) AG-Anteil Soz.Vers.'!$C$33*$O$1,(L37*12+M37+N37)*$O$1))</f>
        <v>0</v>
      </c>
      <c r="P37" s="1002">
        <f ca="1">IF(F37="Fremdpersonal",0,IF(F37="Minijob",L37*12*'(A) AG-Anteil Soz.Vers.'!$C$30,IF((L37*12+M37+N37)&gt;'(A) AG-Anteil Soz.Vers.'!$C$32,'(A) AG-Anteil Soz.Vers.'!$C$32*$P$1,(L37*12+M37+N37)*$P$1)))</f>
        <v>0</v>
      </c>
      <c r="Q37" s="539">
        <f t="shared" si="15"/>
        <v>0</v>
      </c>
      <c r="R37" s="1001">
        <f t="shared" si="17"/>
        <v>0</v>
      </c>
      <c r="S37" s="996">
        <f t="shared" ca="1" si="16"/>
        <v>0</v>
      </c>
      <c r="T37" s="54"/>
      <c r="U37" s="54"/>
    </row>
    <row r="38" spans="1:21">
      <c r="A38" s="735"/>
      <c r="B38" s="13"/>
      <c r="C38" s="998"/>
      <c r="D38" s="998"/>
      <c r="E38" s="9"/>
      <c r="F38" s="999"/>
      <c r="G38" s="31"/>
      <c r="H38" s="553"/>
      <c r="I38" s="871">
        <f>IF(F38="",0,IF(F38="Fremdpersonal",VLOOKUP(D38,Tariftabellen!$W$27:$Y$49,3,0),VLOOKUP(D38,Tariftabellen!$W$27:$Y$49,2,0)))</f>
        <v>0</v>
      </c>
      <c r="J38" s="836" t="str">
        <f t="shared" ref="J38:J62" ca="1" si="18">IF(ISERROR(VLOOKUP(F38,INDIRECT("Tab_"&amp;E38),G38+2,0)),"",VLOOKUP(F38,INDIRECT("Tab_"&amp;E38),G38+2,0)*(1+$J$1))</f>
        <v/>
      </c>
      <c r="K38" s="746" t="str">
        <f t="shared" ref="K38:K62" ca="1" si="19">IF(AND($K$1&gt;0,H38&gt;0),$K$1,IF(ISERROR(VLOOKUP(F38,INDIRECT("Tab_"&amp;E38),2,0)),"",VLOOKUP(F38,INDIRECT("Tab_"&amp;E38),2,0)))</f>
        <v/>
      </c>
      <c r="L38" s="1000">
        <f t="shared" ref="L38:L62" si="20">IF(F38&gt;0,J38*H38,0)</f>
        <v>0</v>
      </c>
      <c r="M38" s="1000">
        <f>IF(H38&gt;0,(+$M$1*L38+('(A) AG-Anteil Soz.Vers.'!$C$8*'(A) Pers. BL'!$H38))*12,0)</f>
        <v>0</v>
      </c>
      <c r="N38" s="1001">
        <f t="shared" ref="N38:N62" ca="1" si="21">IF(ISERROR(K38*L38),0,K38*L38)</f>
        <v>0</v>
      </c>
      <c r="O38" s="686">
        <f>IF(OR(F38="Minijob",F38="Fremdpersonal",H38=0),0,IF((L38*12+M38+N38)&gt;'(A) AG-Anteil Soz.Vers.'!$C$33,'(A) AG-Anteil Soz.Vers.'!$C$33*$O$1,(L38*12+M38+N38)*$O$1))</f>
        <v>0</v>
      </c>
      <c r="P38" s="1002">
        <f ca="1">IF(F38="Fremdpersonal",0,IF(F38="Minijob",L38*12*'(A) AG-Anteil Soz.Vers.'!$C$30,IF((L38*12+M38+N38)&gt;'(A) AG-Anteil Soz.Vers.'!$C$32,'(A) AG-Anteil Soz.Vers.'!$C$32*$P$1,(L38*12+M38+N38)*$P$1)))</f>
        <v>0</v>
      </c>
      <c r="Q38" s="539">
        <f t="shared" si="15"/>
        <v>0</v>
      </c>
      <c r="R38" s="1001">
        <f t="shared" si="17"/>
        <v>0</v>
      </c>
      <c r="S38" s="996">
        <f t="shared" ref="S38:S62" ca="1" si="22">(L38*12+SUM(M38:R38))</f>
        <v>0</v>
      </c>
      <c r="T38" s="54"/>
      <c r="U38" s="54"/>
    </row>
    <row r="39" spans="1:21">
      <c r="A39" s="735"/>
      <c r="B39" s="13"/>
      <c r="C39" s="998"/>
      <c r="D39" s="998"/>
      <c r="E39" s="9"/>
      <c r="F39" s="999"/>
      <c r="G39" s="31"/>
      <c r="H39" s="553"/>
      <c r="I39" s="871">
        <f>IF(F39="",0,IF(F39="Fremdpersonal",VLOOKUP(D39,Tariftabellen!$W$27:$Y$49,3,0),VLOOKUP(D39,Tariftabellen!$W$27:$Y$49,2,0)))</f>
        <v>0</v>
      </c>
      <c r="J39" s="836" t="str">
        <f t="shared" ca="1" si="18"/>
        <v/>
      </c>
      <c r="K39" s="746" t="str">
        <f t="shared" ca="1" si="19"/>
        <v/>
      </c>
      <c r="L39" s="1000">
        <f t="shared" si="20"/>
        <v>0</v>
      </c>
      <c r="M39" s="1000">
        <f>IF(H39&gt;0,(+$M$1*L39+('(A) AG-Anteil Soz.Vers.'!$C$8*'(A) Pers. BL'!$H39))*12,0)</f>
        <v>0</v>
      </c>
      <c r="N39" s="1001">
        <f t="shared" ca="1" si="21"/>
        <v>0</v>
      </c>
      <c r="O39" s="686">
        <f>IF(OR(F39="Minijob",F39="Fremdpersonal",H39=0),0,IF((L39*12+M39+N39)&gt;'(A) AG-Anteil Soz.Vers.'!$C$33,'(A) AG-Anteil Soz.Vers.'!$C$33*$O$1,(L39*12+M39+N39)*$O$1))</f>
        <v>0</v>
      </c>
      <c r="P39" s="1002">
        <f ca="1">IF(F39="Fremdpersonal",0,IF(F39="Minijob",L39*12*'(A) AG-Anteil Soz.Vers.'!$C$30,IF((L39*12+M39+N39)&gt;'(A) AG-Anteil Soz.Vers.'!$C$32,'(A) AG-Anteil Soz.Vers.'!$C$32*$P$1,(L39*12+M39+N39)*$P$1)))</f>
        <v>0</v>
      </c>
      <c r="Q39" s="539">
        <f t="shared" si="15"/>
        <v>0</v>
      </c>
      <c r="R39" s="1001">
        <f t="shared" si="17"/>
        <v>0</v>
      </c>
      <c r="S39" s="996">
        <f t="shared" ca="1" si="22"/>
        <v>0</v>
      </c>
      <c r="T39" s="54"/>
      <c r="U39" s="54"/>
    </row>
    <row r="40" spans="1:21">
      <c r="A40" s="735"/>
      <c r="B40" s="13"/>
      <c r="C40" s="998"/>
      <c r="D40" s="998"/>
      <c r="E40" s="9"/>
      <c r="F40" s="999"/>
      <c r="G40" s="31"/>
      <c r="H40" s="553"/>
      <c r="I40" s="871">
        <f>IF(F40="",0,IF(F40="Fremdpersonal",VLOOKUP(D40,Tariftabellen!$W$27:$Y$49,3,0),VLOOKUP(D40,Tariftabellen!$W$27:$Y$49,2,0)))</f>
        <v>0</v>
      </c>
      <c r="J40" s="836" t="str">
        <f t="shared" ca="1" si="18"/>
        <v/>
      </c>
      <c r="K40" s="746" t="str">
        <f t="shared" ca="1" si="19"/>
        <v/>
      </c>
      <c r="L40" s="1000">
        <f t="shared" si="20"/>
        <v>0</v>
      </c>
      <c r="M40" s="1000">
        <f>IF(H40&gt;0,(+$M$1*L40+('(A) AG-Anteil Soz.Vers.'!$C$8*'(A) Pers. BL'!$H40))*12,0)</f>
        <v>0</v>
      </c>
      <c r="N40" s="1001">
        <f t="shared" ca="1" si="21"/>
        <v>0</v>
      </c>
      <c r="O40" s="686">
        <f>IF(OR(F40="Minijob",F40="Fremdpersonal",H40=0),0,IF((L40*12+M40+N40)&gt;'(A) AG-Anteil Soz.Vers.'!$C$33,'(A) AG-Anteil Soz.Vers.'!$C$33*$O$1,(L40*12+M40+N40)*$O$1))</f>
        <v>0</v>
      </c>
      <c r="P40" s="1002">
        <f ca="1">IF(F40="Fremdpersonal",0,IF(F40="Minijob",L40*12*'(A) AG-Anteil Soz.Vers.'!$C$30,IF((L40*12+M40+N40)&gt;'(A) AG-Anteil Soz.Vers.'!$C$32,'(A) AG-Anteil Soz.Vers.'!$C$32*$P$1,(L40*12+M40+N40)*$P$1)))</f>
        <v>0</v>
      </c>
      <c r="Q40" s="539">
        <f t="shared" si="15"/>
        <v>0</v>
      </c>
      <c r="R40" s="1001">
        <f t="shared" si="17"/>
        <v>0</v>
      </c>
      <c r="S40" s="996">
        <f t="shared" ca="1" si="22"/>
        <v>0</v>
      </c>
      <c r="T40" s="54"/>
      <c r="U40" s="54"/>
    </row>
    <row r="41" spans="1:21">
      <c r="A41" s="735"/>
      <c r="B41" s="13"/>
      <c r="C41" s="998"/>
      <c r="D41" s="998"/>
      <c r="E41" s="9"/>
      <c r="F41" s="999"/>
      <c r="G41" s="31"/>
      <c r="H41" s="553"/>
      <c r="I41" s="871">
        <f>IF(F41="",0,IF(F41="Fremdpersonal",VLOOKUP(D41,Tariftabellen!$W$27:$Y$49,3,0),VLOOKUP(D41,Tariftabellen!$W$27:$Y$49,2,0)))</f>
        <v>0</v>
      </c>
      <c r="J41" s="836" t="str">
        <f t="shared" ca="1" si="18"/>
        <v/>
      </c>
      <c r="K41" s="746" t="str">
        <f t="shared" ca="1" si="19"/>
        <v/>
      </c>
      <c r="L41" s="1000">
        <f t="shared" si="20"/>
        <v>0</v>
      </c>
      <c r="M41" s="1000">
        <f>IF(H41&gt;0,(+$M$1*L41+('(A) AG-Anteil Soz.Vers.'!$C$8*'(A) Pers. BL'!$H41))*12,0)</f>
        <v>0</v>
      </c>
      <c r="N41" s="1001">
        <f t="shared" ca="1" si="21"/>
        <v>0</v>
      </c>
      <c r="O41" s="686">
        <f>IF(OR(F41="Minijob",F41="Fremdpersonal",H41=0),0,IF((L41*12+M41+N41)&gt;'(A) AG-Anteil Soz.Vers.'!$C$33,'(A) AG-Anteil Soz.Vers.'!$C$33*$O$1,(L41*12+M41+N41)*$O$1))</f>
        <v>0</v>
      </c>
      <c r="P41" s="1002">
        <f ca="1">IF(F41="Fremdpersonal",0,IF(F41="Minijob",L41*12*'(A) AG-Anteil Soz.Vers.'!$C$30,IF((L41*12+M41+N41)&gt;'(A) AG-Anteil Soz.Vers.'!$C$32,'(A) AG-Anteil Soz.Vers.'!$C$32*$P$1,(L41*12+M41+N41)*$P$1)))</f>
        <v>0</v>
      </c>
      <c r="Q41" s="539">
        <f t="shared" si="15"/>
        <v>0</v>
      </c>
      <c r="R41" s="1001">
        <f t="shared" si="17"/>
        <v>0</v>
      </c>
      <c r="S41" s="996">
        <f t="shared" ca="1" si="22"/>
        <v>0</v>
      </c>
      <c r="T41" s="54"/>
      <c r="U41" s="54"/>
    </row>
    <row r="42" spans="1:21">
      <c r="A42" s="735"/>
      <c r="B42" s="13"/>
      <c r="C42" s="998"/>
      <c r="D42" s="998"/>
      <c r="E42" s="9"/>
      <c r="F42" s="999"/>
      <c r="G42" s="31"/>
      <c r="H42" s="553"/>
      <c r="I42" s="871">
        <f>IF(F42="",0,IF(F42="Fremdpersonal",VLOOKUP(D42,Tariftabellen!$W$27:$Y$49,3,0),VLOOKUP(D42,Tariftabellen!$W$27:$Y$49,2,0)))</f>
        <v>0</v>
      </c>
      <c r="J42" s="836" t="str">
        <f t="shared" ca="1" si="18"/>
        <v/>
      </c>
      <c r="K42" s="746" t="str">
        <f t="shared" ca="1" si="19"/>
        <v/>
      </c>
      <c r="L42" s="1000">
        <f t="shared" si="20"/>
        <v>0</v>
      </c>
      <c r="M42" s="1000">
        <f>IF(H42&gt;0,(+$M$1*L42+('(A) AG-Anteil Soz.Vers.'!$C$8*'(A) Pers. BL'!$H42))*12,0)</f>
        <v>0</v>
      </c>
      <c r="N42" s="1001">
        <f t="shared" ca="1" si="21"/>
        <v>0</v>
      </c>
      <c r="O42" s="686">
        <f>IF(OR(F42="Minijob",F42="Fremdpersonal",H42=0),0,IF((L42*12+M42+N42)&gt;'(A) AG-Anteil Soz.Vers.'!$C$33,'(A) AG-Anteil Soz.Vers.'!$C$33*$O$1,(L42*12+M42+N42)*$O$1))</f>
        <v>0</v>
      </c>
      <c r="P42" s="1002">
        <f ca="1">IF(F42="Fremdpersonal",0,IF(F42="Minijob",L42*12*'(A) AG-Anteil Soz.Vers.'!$C$30,IF((L42*12+M42+N42)&gt;'(A) AG-Anteil Soz.Vers.'!$C$32,'(A) AG-Anteil Soz.Vers.'!$C$32*$P$1,(L42*12+M42+N42)*$P$1)))</f>
        <v>0</v>
      </c>
      <c r="Q42" s="539">
        <f t="shared" si="15"/>
        <v>0</v>
      </c>
      <c r="R42" s="1001">
        <f t="shared" si="17"/>
        <v>0</v>
      </c>
      <c r="S42" s="996">
        <f t="shared" ca="1" si="22"/>
        <v>0</v>
      </c>
      <c r="T42" s="54"/>
      <c r="U42" s="54"/>
    </row>
    <row r="43" spans="1:21">
      <c r="A43" s="735"/>
      <c r="B43" s="13"/>
      <c r="C43" s="998"/>
      <c r="D43" s="998"/>
      <c r="E43" s="9"/>
      <c r="F43" s="999"/>
      <c r="G43" s="31"/>
      <c r="H43" s="553"/>
      <c r="I43" s="871">
        <f>IF(F43="",0,IF(F43="Fremdpersonal",VLOOKUP(D43,Tariftabellen!$W$27:$Y$49,3,0),VLOOKUP(D43,Tariftabellen!$W$27:$Y$49,2,0)))</f>
        <v>0</v>
      </c>
      <c r="J43" s="836" t="str">
        <f t="shared" ca="1" si="18"/>
        <v/>
      </c>
      <c r="K43" s="746" t="str">
        <f t="shared" ca="1" si="19"/>
        <v/>
      </c>
      <c r="L43" s="1000">
        <f t="shared" si="20"/>
        <v>0</v>
      </c>
      <c r="M43" s="1000">
        <f>IF(H43&gt;0,(+$M$1*L43+('(A) AG-Anteil Soz.Vers.'!$C$8*'(A) Pers. BL'!$H43))*12,0)</f>
        <v>0</v>
      </c>
      <c r="N43" s="1001">
        <f t="shared" ca="1" si="21"/>
        <v>0</v>
      </c>
      <c r="O43" s="686">
        <f>IF(OR(F43="Minijob",F43="Fremdpersonal",H43=0),0,IF((L43*12+M43+N43)&gt;'(A) AG-Anteil Soz.Vers.'!$C$33,'(A) AG-Anteil Soz.Vers.'!$C$33*$O$1,(L43*12+M43+N43)*$O$1))</f>
        <v>0</v>
      </c>
      <c r="P43" s="1002">
        <f ca="1">IF(F43="Fremdpersonal",0,IF(F43="Minijob",L43*12*'(A) AG-Anteil Soz.Vers.'!$C$30,IF((L43*12+M43+N43)&gt;'(A) AG-Anteil Soz.Vers.'!$C$32,'(A) AG-Anteil Soz.Vers.'!$C$32*$P$1,(L43*12+M43+N43)*$P$1)))</f>
        <v>0</v>
      </c>
      <c r="Q43" s="539">
        <f t="shared" si="15"/>
        <v>0</v>
      </c>
      <c r="R43" s="1001">
        <f t="shared" si="17"/>
        <v>0</v>
      </c>
      <c r="S43" s="996">
        <f t="shared" ca="1" si="22"/>
        <v>0</v>
      </c>
      <c r="T43" s="54"/>
      <c r="U43" s="54"/>
    </row>
    <row r="44" spans="1:21">
      <c r="A44" s="735"/>
      <c r="B44" s="13"/>
      <c r="C44" s="998"/>
      <c r="D44" s="998"/>
      <c r="E44" s="9"/>
      <c r="F44" s="999"/>
      <c r="G44" s="31"/>
      <c r="H44" s="553"/>
      <c r="I44" s="871">
        <f>IF(F44="",0,IF(F44="Fremdpersonal",VLOOKUP(D44,Tariftabellen!$W$27:$Y$49,3,0),VLOOKUP(D44,Tariftabellen!$W$27:$Y$49,2,0)))</f>
        <v>0</v>
      </c>
      <c r="J44" s="836" t="str">
        <f t="shared" ca="1" si="18"/>
        <v/>
      </c>
      <c r="K44" s="746" t="str">
        <f t="shared" ca="1" si="19"/>
        <v/>
      </c>
      <c r="L44" s="1000">
        <f t="shared" si="20"/>
        <v>0</v>
      </c>
      <c r="M44" s="1000">
        <f>IF(H44&gt;0,(+$M$1*L44+('(A) AG-Anteil Soz.Vers.'!$C$8*'(A) Pers. BL'!$H44))*12,0)</f>
        <v>0</v>
      </c>
      <c r="N44" s="1001">
        <f t="shared" ca="1" si="21"/>
        <v>0</v>
      </c>
      <c r="O44" s="686">
        <f>IF(OR(F44="Minijob",F44="Fremdpersonal",H44=0),0,IF((L44*12+M44+N44)&gt;'(A) AG-Anteil Soz.Vers.'!$C$33,'(A) AG-Anteil Soz.Vers.'!$C$33*$O$1,(L44*12+M44+N44)*$O$1))</f>
        <v>0</v>
      </c>
      <c r="P44" s="1002">
        <f ca="1">IF(F44="Fremdpersonal",0,IF(F44="Minijob",L44*12*'(A) AG-Anteil Soz.Vers.'!$C$30,IF((L44*12+M44+N44)&gt;'(A) AG-Anteil Soz.Vers.'!$C$32,'(A) AG-Anteil Soz.Vers.'!$C$32*$P$1,(L44*12+M44+N44)*$P$1)))</f>
        <v>0</v>
      </c>
      <c r="Q44" s="539">
        <f t="shared" si="15"/>
        <v>0</v>
      </c>
      <c r="R44" s="1001">
        <f t="shared" si="17"/>
        <v>0</v>
      </c>
      <c r="S44" s="996">
        <f t="shared" ca="1" si="22"/>
        <v>0</v>
      </c>
      <c r="T44" s="54"/>
      <c r="U44" s="54"/>
    </row>
    <row r="45" spans="1:21">
      <c r="A45" s="735"/>
      <c r="B45" s="13"/>
      <c r="C45" s="998"/>
      <c r="D45" s="998"/>
      <c r="E45" s="9"/>
      <c r="F45" s="999"/>
      <c r="G45" s="31"/>
      <c r="H45" s="553"/>
      <c r="I45" s="871">
        <f>IF(F45="",0,IF(F45="Fremdpersonal",VLOOKUP(D45,Tariftabellen!$W$27:$Y$49,3,0),VLOOKUP(D45,Tariftabellen!$W$27:$Y$49,2,0)))</f>
        <v>0</v>
      </c>
      <c r="J45" s="836" t="str">
        <f t="shared" ca="1" si="18"/>
        <v/>
      </c>
      <c r="K45" s="746" t="str">
        <f t="shared" ca="1" si="19"/>
        <v/>
      </c>
      <c r="L45" s="1000">
        <f t="shared" si="20"/>
        <v>0</v>
      </c>
      <c r="M45" s="1000">
        <f>IF(H45&gt;0,(+$M$1*L45+('(A) AG-Anteil Soz.Vers.'!$C$8*'(A) Pers. BL'!$H45))*12,0)</f>
        <v>0</v>
      </c>
      <c r="N45" s="1001">
        <f t="shared" ca="1" si="21"/>
        <v>0</v>
      </c>
      <c r="O45" s="686">
        <f>IF(OR(F45="Minijob",F45="Fremdpersonal",H45=0),0,IF((L45*12+M45+N45)&gt;'(A) AG-Anteil Soz.Vers.'!$C$33,'(A) AG-Anteil Soz.Vers.'!$C$33*$O$1,(L45*12+M45+N45)*$O$1))</f>
        <v>0</v>
      </c>
      <c r="P45" s="1002">
        <f ca="1">IF(F45="Fremdpersonal",0,IF(F45="Minijob",L45*12*'(A) AG-Anteil Soz.Vers.'!$C$30,IF((L45*12+M45+N45)&gt;'(A) AG-Anteil Soz.Vers.'!$C$32,'(A) AG-Anteil Soz.Vers.'!$C$32*$P$1,(L45*12+M45+N45)*$P$1)))</f>
        <v>0</v>
      </c>
      <c r="Q45" s="539">
        <f t="shared" si="15"/>
        <v>0</v>
      </c>
      <c r="R45" s="1001">
        <f t="shared" si="17"/>
        <v>0</v>
      </c>
      <c r="S45" s="996">
        <f t="shared" ca="1" si="22"/>
        <v>0</v>
      </c>
      <c r="T45" s="54"/>
      <c r="U45" s="54"/>
    </row>
    <row r="46" spans="1:21">
      <c r="A46" s="735"/>
      <c r="B46" s="13"/>
      <c r="C46" s="998"/>
      <c r="D46" s="998"/>
      <c r="E46" s="9"/>
      <c r="F46" s="999"/>
      <c r="G46" s="31"/>
      <c r="H46" s="553"/>
      <c r="I46" s="871">
        <f>IF(F46="",0,IF(F46="Fremdpersonal",VLOOKUP(D46,Tariftabellen!$W$27:$Y$49,3,0),VLOOKUP(D46,Tariftabellen!$W$27:$Y$49,2,0)))</f>
        <v>0</v>
      </c>
      <c r="J46" s="836" t="str">
        <f t="shared" ca="1" si="18"/>
        <v/>
      </c>
      <c r="K46" s="746" t="str">
        <f t="shared" ca="1" si="19"/>
        <v/>
      </c>
      <c r="L46" s="1000">
        <f t="shared" si="20"/>
        <v>0</v>
      </c>
      <c r="M46" s="1000">
        <f>IF(H46&gt;0,(+$M$1*L46+('(A) AG-Anteil Soz.Vers.'!$C$8*'(A) Pers. BL'!$H46))*12,0)</f>
        <v>0</v>
      </c>
      <c r="N46" s="1001">
        <f t="shared" ca="1" si="21"/>
        <v>0</v>
      </c>
      <c r="O46" s="686">
        <f>IF(OR(F46="Minijob",F46="Fremdpersonal",H46=0),0,IF((L46*12+M46+N46)&gt;'(A) AG-Anteil Soz.Vers.'!$C$33,'(A) AG-Anteil Soz.Vers.'!$C$33*$O$1,(L46*12+M46+N46)*$O$1))</f>
        <v>0</v>
      </c>
      <c r="P46" s="1002">
        <f ca="1">IF(F46="Fremdpersonal",0,IF(F46="Minijob",L46*12*'(A) AG-Anteil Soz.Vers.'!$C$30,IF((L46*12+M46+N46)&gt;'(A) AG-Anteil Soz.Vers.'!$C$32,'(A) AG-Anteil Soz.Vers.'!$C$32*$P$1,(L46*12+M46+N46)*$P$1)))</f>
        <v>0</v>
      </c>
      <c r="Q46" s="539">
        <f t="shared" si="15"/>
        <v>0</v>
      </c>
      <c r="R46" s="1001">
        <f t="shared" si="17"/>
        <v>0</v>
      </c>
      <c r="S46" s="996">
        <f t="shared" ca="1" si="22"/>
        <v>0</v>
      </c>
      <c r="T46" s="54"/>
      <c r="U46" s="54"/>
    </row>
    <row r="47" spans="1:21">
      <c r="A47" s="735"/>
      <c r="B47" s="13"/>
      <c r="C47" s="998"/>
      <c r="D47" s="998"/>
      <c r="E47" s="9"/>
      <c r="F47" s="999"/>
      <c r="G47" s="31"/>
      <c r="H47" s="553"/>
      <c r="I47" s="871">
        <f>IF(F47="",0,IF(F47="Fremdpersonal",VLOOKUP(D47,Tariftabellen!$W$27:$Y$49,3,0),VLOOKUP(D47,Tariftabellen!$W$27:$Y$49,2,0)))</f>
        <v>0</v>
      </c>
      <c r="J47" s="836" t="str">
        <f t="shared" ca="1" si="18"/>
        <v/>
      </c>
      <c r="K47" s="746" t="str">
        <f t="shared" ca="1" si="19"/>
        <v/>
      </c>
      <c r="L47" s="1000">
        <f t="shared" si="20"/>
        <v>0</v>
      </c>
      <c r="M47" s="1000">
        <f>IF(H47&gt;0,(+$M$1*L47+('(A) AG-Anteil Soz.Vers.'!$C$8*'(A) Pers. BL'!$H47))*12,0)</f>
        <v>0</v>
      </c>
      <c r="N47" s="1001">
        <f t="shared" ca="1" si="21"/>
        <v>0</v>
      </c>
      <c r="O47" s="686">
        <f>IF(OR(F47="Minijob",F47="Fremdpersonal",H47=0),0,IF((L47*12+M47+N47)&gt;'(A) AG-Anteil Soz.Vers.'!$C$33,'(A) AG-Anteil Soz.Vers.'!$C$33*$O$1,(L47*12+M47+N47)*$O$1))</f>
        <v>0</v>
      </c>
      <c r="P47" s="1002">
        <f ca="1">IF(F47="Fremdpersonal",0,IF(F47="Minijob",L47*12*'(A) AG-Anteil Soz.Vers.'!$C$30,IF((L47*12+M47+N47)&gt;'(A) AG-Anteil Soz.Vers.'!$C$32,'(A) AG-Anteil Soz.Vers.'!$C$32*$P$1,(L47*12+M47+N47)*$P$1)))</f>
        <v>0</v>
      </c>
      <c r="Q47" s="539">
        <f t="shared" si="15"/>
        <v>0</v>
      </c>
      <c r="R47" s="1001">
        <f t="shared" si="17"/>
        <v>0</v>
      </c>
      <c r="S47" s="996">
        <f t="shared" ca="1" si="22"/>
        <v>0</v>
      </c>
      <c r="T47" s="54"/>
      <c r="U47" s="54"/>
    </row>
    <row r="48" spans="1:21">
      <c r="A48" s="735"/>
      <c r="B48" s="13"/>
      <c r="C48" s="998"/>
      <c r="D48" s="998"/>
      <c r="E48" s="9"/>
      <c r="F48" s="999"/>
      <c r="G48" s="31"/>
      <c r="H48" s="553"/>
      <c r="I48" s="871">
        <f>IF(F48="",0,IF(F48="Fremdpersonal",VLOOKUP(D48,Tariftabellen!$W$27:$Y$49,3,0),VLOOKUP(D48,Tariftabellen!$W$27:$Y$49,2,0)))</f>
        <v>0</v>
      </c>
      <c r="J48" s="836" t="str">
        <f t="shared" ca="1" si="18"/>
        <v/>
      </c>
      <c r="K48" s="746" t="str">
        <f t="shared" ca="1" si="19"/>
        <v/>
      </c>
      <c r="L48" s="1000">
        <f t="shared" si="20"/>
        <v>0</v>
      </c>
      <c r="M48" s="1000">
        <f>IF(H48&gt;0,(+$M$1*L48+('(A) AG-Anteil Soz.Vers.'!$C$8*'(A) Pers. BL'!$H48))*12,0)</f>
        <v>0</v>
      </c>
      <c r="N48" s="1001">
        <f t="shared" ca="1" si="21"/>
        <v>0</v>
      </c>
      <c r="O48" s="686">
        <f>IF(OR(F48="Minijob",F48="Fremdpersonal",H48=0),0,IF((L48*12+M48+N48)&gt;'(A) AG-Anteil Soz.Vers.'!$C$33,'(A) AG-Anteil Soz.Vers.'!$C$33*$O$1,(L48*12+M48+N48)*$O$1))</f>
        <v>0</v>
      </c>
      <c r="P48" s="1002">
        <f ca="1">IF(F48="Fremdpersonal",0,IF(F48="Minijob",L48*12*'(A) AG-Anteil Soz.Vers.'!$C$30,IF((L48*12+M48+N48)&gt;'(A) AG-Anteil Soz.Vers.'!$C$32,'(A) AG-Anteil Soz.Vers.'!$C$32*$P$1,(L48*12+M48+N48)*$P$1)))</f>
        <v>0</v>
      </c>
      <c r="Q48" s="539">
        <f t="shared" si="15"/>
        <v>0</v>
      </c>
      <c r="R48" s="1001">
        <f t="shared" si="17"/>
        <v>0</v>
      </c>
      <c r="S48" s="996">
        <f t="shared" ca="1" si="22"/>
        <v>0</v>
      </c>
      <c r="T48" s="54"/>
      <c r="U48" s="54"/>
    </row>
    <row r="49" spans="1:21">
      <c r="A49" s="735"/>
      <c r="B49" s="13"/>
      <c r="C49" s="998"/>
      <c r="D49" s="998"/>
      <c r="E49" s="9"/>
      <c r="F49" s="999"/>
      <c r="G49" s="31"/>
      <c r="H49" s="553"/>
      <c r="I49" s="871">
        <f>IF(F49="",0,IF(F49="Fremdpersonal",VLOOKUP(D49,Tariftabellen!$W$27:$Y$49,3,0),VLOOKUP(D49,Tariftabellen!$W$27:$Y$49,2,0)))</f>
        <v>0</v>
      </c>
      <c r="J49" s="836" t="str">
        <f t="shared" ca="1" si="18"/>
        <v/>
      </c>
      <c r="K49" s="746" t="str">
        <f t="shared" ca="1" si="19"/>
        <v/>
      </c>
      <c r="L49" s="1000">
        <f t="shared" si="20"/>
        <v>0</v>
      </c>
      <c r="M49" s="1000">
        <f>IF(H49&gt;0,(+$M$1*L49+('(A) AG-Anteil Soz.Vers.'!$C$8*'(A) Pers. BL'!$H49))*12,0)</f>
        <v>0</v>
      </c>
      <c r="N49" s="1001">
        <f t="shared" ca="1" si="21"/>
        <v>0</v>
      </c>
      <c r="O49" s="686">
        <f>IF(OR(F49="Minijob",F49="Fremdpersonal",H49=0),0,IF((L49*12+M49+N49)&gt;'(A) AG-Anteil Soz.Vers.'!$C$33,'(A) AG-Anteil Soz.Vers.'!$C$33*$O$1,(L49*12+M49+N49)*$O$1))</f>
        <v>0</v>
      </c>
      <c r="P49" s="1002">
        <f ca="1">IF(F49="Fremdpersonal",0,IF(F49="Minijob",L49*12*'(A) AG-Anteil Soz.Vers.'!$C$30,IF((L49*12+M49+N49)&gt;'(A) AG-Anteil Soz.Vers.'!$C$32,'(A) AG-Anteil Soz.Vers.'!$C$32*$P$1,(L49*12+M49+N49)*$P$1)))</f>
        <v>0</v>
      </c>
      <c r="Q49" s="539">
        <f t="shared" si="15"/>
        <v>0</v>
      </c>
      <c r="R49" s="1001">
        <f t="shared" si="17"/>
        <v>0</v>
      </c>
      <c r="S49" s="996">
        <f t="shared" ca="1" si="22"/>
        <v>0</v>
      </c>
      <c r="T49" s="54"/>
      <c r="U49" s="54"/>
    </row>
    <row r="50" spans="1:21">
      <c r="A50" s="735"/>
      <c r="B50" s="13"/>
      <c r="C50" s="998"/>
      <c r="D50" s="998"/>
      <c r="E50" s="9"/>
      <c r="F50" s="999"/>
      <c r="G50" s="31"/>
      <c r="H50" s="553"/>
      <c r="I50" s="871">
        <f>IF(F50="",0,IF(F50="Fremdpersonal",VLOOKUP(D50,Tariftabellen!$W$27:$Y$49,3,0),VLOOKUP(D50,Tariftabellen!$W$27:$Y$49,2,0)))</f>
        <v>0</v>
      </c>
      <c r="J50" s="836" t="str">
        <f t="shared" ca="1" si="18"/>
        <v/>
      </c>
      <c r="K50" s="746" t="str">
        <f t="shared" ca="1" si="19"/>
        <v/>
      </c>
      <c r="L50" s="1000">
        <f t="shared" si="20"/>
        <v>0</v>
      </c>
      <c r="M50" s="1000">
        <f>IF(H50&gt;0,(+$M$1*L50+('(A) AG-Anteil Soz.Vers.'!$C$8*'(A) Pers. BL'!$H50))*12,0)</f>
        <v>0</v>
      </c>
      <c r="N50" s="1001">
        <f t="shared" ca="1" si="21"/>
        <v>0</v>
      </c>
      <c r="O50" s="686">
        <f>IF(OR(F50="Minijob",F50="Fremdpersonal",H50=0),0,IF((L50*12+M50+N50)&gt;'(A) AG-Anteil Soz.Vers.'!$C$33,'(A) AG-Anteil Soz.Vers.'!$C$33*$O$1,(L50*12+M50+N50)*$O$1))</f>
        <v>0</v>
      </c>
      <c r="P50" s="1002">
        <f ca="1">IF(F50="Fremdpersonal",0,IF(F50="Minijob",L50*12*'(A) AG-Anteil Soz.Vers.'!$C$30,IF((L50*12+M50+N50)&gt;'(A) AG-Anteil Soz.Vers.'!$C$32,'(A) AG-Anteil Soz.Vers.'!$C$32*$P$1,(L50*12+M50+N50)*$P$1)))</f>
        <v>0</v>
      </c>
      <c r="Q50" s="539">
        <f t="shared" si="15"/>
        <v>0</v>
      </c>
      <c r="R50" s="1001">
        <f t="shared" si="17"/>
        <v>0</v>
      </c>
      <c r="S50" s="996">
        <f t="shared" ca="1" si="22"/>
        <v>0</v>
      </c>
      <c r="T50" s="54"/>
      <c r="U50" s="54"/>
    </row>
    <row r="51" spans="1:21">
      <c r="A51" s="735"/>
      <c r="B51" s="13"/>
      <c r="C51" s="998"/>
      <c r="D51" s="998"/>
      <c r="E51" s="9"/>
      <c r="F51" s="999"/>
      <c r="G51" s="31"/>
      <c r="H51" s="553"/>
      <c r="I51" s="871">
        <f>IF(F51="",0,IF(F51="Fremdpersonal",VLOOKUP(D51,Tariftabellen!$W$27:$Y$49,3,0),VLOOKUP(D51,Tariftabellen!$W$27:$Y$49,2,0)))</f>
        <v>0</v>
      </c>
      <c r="J51" s="836" t="str">
        <f t="shared" ca="1" si="18"/>
        <v/>
      </c>
      <c r="K51" s="746" t="str">
        <f t="shared" ca="1" si="19"/>
        <v/>
      </c>
      <c r="L51" s="1000">
        <f t="shared" si="20"/>
        <v>0</v>
      </c>
      <c r="M51" s="1000">
        <f>IF(H51&gt;0,(+$M$1*L51+('(A) AG-Anteil Soz.Vers.'!$C$8*'(A) Pers. BL'!$H51))*12,0)</f>
        <v>0</v>
      </c>
      <c r="N51" s="1001">
        <f t="shared" ca="1" si="21"/>
        <v>0</v>
      </c>
      <c r="O51" s="686">
        <f>IF(OR(F51="Minijob",F51="Fremdpersonal",H51=0),0,IF((L51*12+M51+N51)&gt;'(A) AG-Anteil Soz.Vers.'!$C$33,'(A) AG-Anteil Soz.Vers.'!$C$33*$O$1,(L51*12+M51+N51)*$O$1))</f>
        <v>0</v>
      </c>
      <c r="P51" s="1002">
        <f ca="1">IF(F51="Fremdpersonal",0,IF(F51="Minijob",L51*12*'(A) AG-Anteil Soz.Vers.'!$C$30,IF((L51*12+M51+N51)&gt;'(A) AG-Anteil Soz.Vers.'!$C$32,'(A) AG-Anteil Soz.Vers.'!$C$32*$P$1,(L51*12+M51+N51)*$P$1)))</f>
        <v>0</v>
      </c>
      <c r="Q51" s="539">
        <f t="shared" si="15"/>
        <v>0</v>
      </c>
      <c r="R51" s="1001">
        <f t="shared" si="17"/>
        <v>0</v>
      </c>
      <c r="S51" s="996">
        <f t="shared" ca="1" si="22"/>
        <v>0</v>
      </c>
      <c r="T51" s="54"/>
      <c r="U51" s="54"/>
    </row>
    <row r="52" spans="1:21">
      <c r="A52" s="735"/>
      <c r="B52" s="13"/>
      <c r="C52" s="998"/>
      <c r="D52" s="998"/>
      <c r="E52" s="9"/>
      <c r="F52" s="999"/>
      <c r="G52" s="31"/>
      <c r="H52" s="553"/>
      <c r="I52" s="871">
        <f>IF(F52="",0,IF(F52="Fremdpersonal",VLOOKUP(D52,Tariftabellen!$W$27:$Y$49,3,0),VLOOKUP(D52,Tariftabellen!$W$27:$Y$49,2,0)))</f>
        <v>0</v>
      </c>
      <c r="J52" s="836" t="str">
        <f t="shared" ca="1" si="18"/>
        <v/>
      </c>
      <c r="K52" s="746" t="str">
        <f t="shared" ca="1" si="19"/>
        <v/>
      </c>
      <c r="L52" s="1000">
        <f t="shared" si="20"/>
        <v>0</v>
      </c>
      <c r="M52" s="1000">
        <f>IF(H52&gt;0,(+$M$1*L52+('(A) AG-Anteil Soz.Vers.'!$C$8*'(A) Pers. BL'!$H52))*12,0)</f>
        <v>0</v>
      </c>
      <c r="N52" s="1001">
        <f t="shared" ca="1" si="21"/>
        <v>0</v>
      </c>
      <c r="O52" s="686">
        <f>IF(OR(F52="Minijob",F52="Fremdpersonal",H52=0),0,IF((L52*12+M52+N52)&gt;'(A) AG-Anteil Soz.Vers.'!$C$33,'(A) AG-Anteil Soz.Vers.'!$C$33*$O$1,(L52*12+M52+N52)*$O$1))</f>
        <v>0</v>
      </c>
      <c r="P52" s="1002">
        <f ca="1">IF(F52="Fremdpersonal",0,IF(F52="Minijob",L52*12*'(A) AG-Anteil Soz.Vers.'!$C$30,IF((L52*12+M52+N52)&gt;'(A) AG-Anteil Soz.Vers.'!$C$32,'(A) AG-Anteil Soz.Vers.'!$C$32*$P$1,(L52*12+M52+N52)*$P$1)))</f>
        <v>0</v>
      </c>
      <c r="Q52" s="539">
        <f t="shared" si="15"/>
        <v>0</v>
      </c>
      <c r="R52" s="1001">
        <f t="shared" si="17"/>
        <v>0</v>
      </c>
      <c r="S52" s="996">
        <f t="shared" ca="1" si="22"/>
        <v>0</v>
      </c>
      <c r="T52" s="54"/>
      <c r="U52" s="54"/>
    </row>
    <row r="53" spans="1:21">
      <c r="A53" s="735"/>
      <c r="B53" s="13"/>
      <c r="C53" s="998"/>
      <c r="D53" s="998"/>
      <c r="E53" s="9"/>
      <c r="F53" s="999"/>
      <c r="G53" s="31"/>
      <c r="H53" s="553"/>
      <c r="I53" s="871">
        <f>IF(F53="",0,IF(F53="Fremdpersonal",VLOOKUP(D53,Tariftabellen!$W$27:$Y$49,3,0),VLOOKUP(D53,Tariftabellen!$W$27:$Y$49,2,0)))</f>
        <v>0</v>
      </c>
      <c r="J53" s="836" t="str">
        <f t="shared" ca="1" si="18"/>
        <v/>
      </c>
      <c r="K53" s="746" t="str">
        <f t="shared" ca="1" si="19"/>
        <v/>
      </c>
      <c r="L53" s="1000">
        <f t="shared" si="20"/>
        <v>0</v>
      </c>
      <c r="M53" s="1000">
        <f>IF(H53&gt;0,(+$M$1*L53+('(A) AG-Anteil Soz.Vers.'!$C$8*'(A) Pers. BL'!$H53))*12,0)</f>
        <v>0</v>
      </c>
      <c r="N53" s="1001">
        <f t="shared" ca="1" si="21"/>
        <v>0</v>
      </c>
      <c r="O53" s="686">
        <f>IF(OR(F53="Minijob",F53="Fremdpersonal",H53=0),0,IF((L53*12+M53+N53)&gt;'(A) AG-Anteil Soz.Vers.'!$C$33,'(A) AG-Anteil Soz.Vers.'!$C$33*$O$1,(L53*12+M53+N53)*$O$1))</f>
        <v>0</v>
      </c>
      <c r="P53" s="1002">
        <f ca="1">IF(F53="Fremdpersonal",0,IF(F53="Minijob",L53*12*'(A) AG-Anteil Soz.Vers.'!$C$30,IF((L53*12+M53+N53)&gt;'(A) AG-Anteil Soz.Vers.'!$C$32,'(A) AG-Anteil Soz.Vers.'!$C$32*$P$1,(L53*12+M53+N53)*$P$1)))</f>
        <v>0</v>
      </c>
      <c r="Q53" s="539">
        <f t="shared" si="15"/>
        <v>0</v>
      </c>
      <c r="R53" s="1001">
        <f t="shared" si="17"/>
        <v>0</v>
      </c>
      <c r="S53" s="996">
        <f t="shared" ca="1" si="22"/>
        <v>0</v>
      </c>
      <c r="T53" s="54"/>
      <c r="U53" s="54"/>
    </row>
    <row r="54" spans="1:21">
      <c r="A54" s="735"/>
      <c r="B54" s="13"/>
      <c r="C54" s="998"/>
      <c r="D54" s="998"/>
      <c r="E54" s="9"/>
      <c r="F54" s="999"/>
      <c r="G54" s="31"/>
      <c r="H54" s="553"/>
      <c r="I54" s="871">
        <f>IF(F54="",0,IF(F54="Fremdpersonal",VLOOKUP(D54,Tariftabellen!$W$27:$Y$49,3,0),VLOOKUP(D54,Tariftabellen!$W$27:$Y$49,2,0)))</f>
        <v>0</v>
      </c>
      <c r="J54" s="836" t="str">
        <f t="shared" ca="1" si="18"/>
        <v/>
      </c>
      <c r="K54" s="746" t="str">
        <f t="shared" ca="1" si="19"/>
        <v/>
      </c>
      <c r="L54" s="1000">
        <f t="shared" si="20"/>
        <v>0</v>
      </c>
      <c r="M54" s="1000">
        <f>IF(H54&gt;0,(+$M$1*L54+('(A) AG-Anteil Soz.Vers.'!$C$8*'(A) Pers. BL'!$H54))*12,0)</f>
        <v>0</v>
      </c>
      <c r="N54" s="1001">
        <f t="shared" ca="1" si="21"/>
        <v>0</v>
      </c>
      <c r="O54" s="686">
        <f>IF(OR(F54="Minijob",F54="Fremdpersonal",H54=0),0,IF((L54*12+M54+N54)&gt;'(A) AG-Anteil Soz.Vers.'!$C$33,'(A) AG-Anteil Soz.Vers.'!$C$33*$O$1,(L54*12+M54+N54)*$O$1))</f>
        <v>0</v>
      </c>
      <c r="P54" s="1002">
        <f ca="1">IF(F54="Fremdpersonal",0,IF(F54="Minijob",L54*12*'(A) AG-Anteil Soz.Vers.'!$C$30,IF((L54*12+M54+N54)&gt;'(A) AG-Anteil Soz.Vers.'!$C$32,'(A) AG-Anteil Soz.Vers.'!$C$32*$P$1,(L54*12+M54+N54)*$P$1)))</f>
        <v>0</v>
      </c>
      <c r="Q54" s="539">
        <f t="shared" si="15"/>
        <v>0</v>
      </c>
      <c r="R54" s="1001">
        <f t="shared" si="17"/>
        <v>0</v>
      </c>
      <c r="S54" s="996">
        <f t="shared" ca="1" si="22"/>
        <v>0</v>
      </c>
      <c r="T54" s="54"/>
      <c r="U54" s="54"/>
    </row>
    <row r="55" spans="1:21">
      <c r="A55" s="735"/>
      <c r="B55" s="13"/>
      <c r="C55" s="998"/>
      <c r="D55" s="998"/>
      <c r="E55" s="9"/>
      <c r="F55" s="999"/>
      <c r="G55" s="31"/>
      <c r="H55" s="553"/>
      <c r="I55" s="871">
        <f>IF(F55="",0,IF(F55="Fremdpersonal",VLOOKUP(D55,Tariftabellen!$W$27:$Y$49,3,0),VLOOKUP(D55,Tariftabellen!$W$27:$Y$49,2,0)))</f>
        <v>0</v>
      </c>
      <c r="J55" s="836" t="str">
        <f t="shared" ca="1" si="18"/>
        <v/>
      </c>
      <c r="K55" s="746" t="str">
        <f t="shared" ca="1" si="19"/>
        <v/>
      </c>
      <c r="L55" s="1000">
        <f t="shared" si="20"/>
        <v>0</v>
      </c>
      <c r="M55" s="1000">
        <f>IF(H55&gt;0,(+$M$1*L55+('(A) AG-Anteil Soz.Vers.'!$C$8*'(A) Pers. BL'!$H55))*12,0)</f>
        <v>0</v>
      </c>
      <c r="N55" s="1001">
        <f t="shared" ca="1" si="21"/>
        <v>0</v>
      </c>
      <c r="O55" s="686">
        <f>IF(OR(F55="Minijob",F55="Fremdpersonal",H55=0),0,IF((L55*12+M55+N55)&gt;'(A) AG-Anteil Soz.Vers.'!$C$33,'(A) AG-Anteil Soz.Vers.'!$C$33*$O$1,(L55*12+M55+N55)*$O$1))</f>
        <v>0</v>
      </c>
      <c r="P55" s="1002">
        <f ca="1">IF(F55="Fremdpersonal",0,IF(F55="Minijob",L55*12*'(A) AG-Anteil Soz.Vers.'!$C$30,IF((L55*12+M55+N55)&gt;'(A) AG-Anteil Soz.Vers.'!$C$32,'(A) AG-Anteil Soz.Vers.'!$C$32*$P$1,(L55*12+M55+N55)*$P$1)))</f>
        <v>0</v>
      </c>
      <c r="Q55" s="539">
        <f t="shared" si="15"/>
        <v>0</v>
      </c>
      <c r="R55" s="1001">
        <f t="shared" si="17"/>
        <v>0</v>
      </c>
      <c r="S55" s="996">
        <f t="shared" ca="1" si="22"/>
        <v>0</v>
      </c>
      <c r="T55" s="54"/>
      <c r="U55" s="54"/>
    </row>
    <row r="56" spans="1:21">
      <c r="A56" s="735"/>
      <c r="B56" s="13"/>
      <c r="C56" s="998"/>
      <c r="D56" s="998"/>
      <c r="E56" s="9"/>
      <c r="F56" s="999"/>
      <c r="G56" s="31"/>
      <c r="H56" s="553"/>
      <c r="I56" s="871">
        <f>IF(F56="",0,IF(F56="Fremdpersonal",VLOOKUP(D56,Tariftabellen!$W$27:$Y$49,3,0),VLOOKUP(D56,Tariftabellen!$W$27:$Y$49,2,0)))</f>
        <v>0</v>
      </c>
      <c r="J56" s="836" t="str">
        <f t="shared" ca="1" si="18"/>
        <v/>
      </c>
      <c r="K56" s="746" t="str">
        <f t="shared" ca="1" si="19"/>
        <v/>
      </c>
      <c r="L56" s="1000">
        <f t="shared" si="20"/>
        <v>0</v>
      </c>
      <c r="M56" s="1000">
        <f>IF(H56&gt;0,(+$M$1*L56+('(A) AG-Anteil Soz.Vers.'!$C$8*'(A) Pers. BL'!$H56))*12,0)</f>
        <v>0</v>
      </c>
      <c r="N56" s="1001">
        <f t="shared" ca="1" si="21"/>
        <v>0</v>
      </c>
      <c r="O56" s="686">
        <f>IF(OR(F56="Minijob",F56="Fremdpersonal",H56=0),0,IF((L56*12+M56+N56)&gt;'(A) AG-Anteil Soz.Vers.'!$C$33,'(A) AG-Anteil Soz.Vers.'!$C$33*$O$1,(L56*12+M56+N56)*$O$1))</f>
        <v>0</v>
      </c>
      <c r="P56" s="1002">
        <f ca="1">IF(F56="Fremdpersonal",0,IF(F56="Minijob",L56*12*'(A) AG-Anteil Soz.Vers.'!$C$30,IF((L56*12+M56+N56)&gt;'(A) AG-Anteil Soz.Vers.'!$C$32,'(A) AG-Anteil Soz.Vers.'!$C$32*$P$1,(L56*12+M56+N56)*$P$1)))</f>
        <v>0</v>
      </c>
      <c r="Q56" s="539">
        <f t="shared" si="15"/>
        <v>0</v>
      </c>
      <c r="R56" s="1001">
        <f t="shared" si="17"/>
        <v>0</v>
      </c>
      <c r="S56" s="996">
        <f t="shared" ca="1" si="22"/>
        <v>0</v>
      </c>
      <c r="T56" s="54"/>
      <c r="U56" s="54"/>
    </row>
    <row r="57" spans="1:21">
      <c r="A57" s="735"/>
      <c r="B57" s="13"/>
      <c r="C57" s="998"/>
      <c r="D57" s="998"/>
      <c r="E57" s="9"/>
      <c r="F57" s="999"/>
      <c r="G57" s="31"/>
      <c r="H57" s="553"/>
      <c r="I57" s="871">
        <f>IF(F57="",0,IF(F57="Fremdpersonal",VLOOKUP(D57,Tariftabellen!$W$27:$Y$49,3,0),VLOOKUP(D57,Tariftabellen!$W$27:$Y$49,2,0)))</f>
        <v>0</v>
      </c>
      <c r="J57" s="836" t="str">
        <f t="shared" ca="1" si="18"/>
        <v/>
      </c>
      <c r="K57" s="746" t="str">
        <f t="shared" ca="1" si="19"/>
        <v/>
      </c>
      <c r="L57" s="1000">
        <f t="shared" si="20"/>
        <v>0</v>
      </c>
      <c r="M57" s="1000">
        <f>IF(H57&gt;0,(+$M$1*L57+('(A) AG-Anteil Soz.Vers.'!$C$8*'(A) Pers. BL'!$H57))*12,0)</f>
        <v>0</v>
      </c>
      <c r="N57" s="1001">
        <f t="shared" ca="1" si="21"/>
        <v>0</v>
      </c>
      <c r="O57" s="686">
        <f>IF(OR(F57="Minijob",F57="Fremdpersonal",H57=0),0,IF((L57*12+M57+N57)&gt;'(A) AG-Anteil Soz.Vers.'!$C$33,'(A) AG-Anteil Soz.Vers.'!$C$33*$O$1,(L57*12+M57+N57)*$O$1))</f>
        <v>0</v>
      </c>
      <c r="P57" s="1002">
        <f ca="1">IF(F57="Fremdpersonal",0,IF(F57="Minijob",L57*12*'(A) AG-Anteil Soz.Vers.'!$C$30,IF((L57*12+M57+N57)&gt;'(A) AG-Anteil Soz.Vers.'!$C$32,'(A) AG-Anteil Soz.Vers.'!$C$32*$P$1,(L57*12+M57+N57)*$P$1)))</f>
        <v>0</v>
      </c>
      <c r="Q57" s="539">
        <f t="shared" si="15"/>
        <v>0</v>
      </c>
      <c r="R57" s="1001">
        <f t="shared" si="17"/>
        <v>0</v>
      </c>
      <c r="S57" s="996">
        <f t="shared" ca="1" si="22"/>
        <v>0</v>
      </c>
      <c r="T57" s="54"/>
      <c r="U57" s="54"/>
    </row>
    <row r="58" spans="1:21">
      <c r="A58" s="735"/>
      <c r="B58" s="13"/>
      <c r="C58" s="998"/>
      <c r="D58" s="998"/>
      <c r="E58" s="9"/>
      <c r="F58" s="999"/>
      <c r="G58" s="31"/>
      <c r="H58" s="553"/>
      <c r="I58" s="871">
        <f>IF(F58="",0,IF(F58="Fremdpersonal",VLOOKUP(D58,Tariftabellen!$W$27:$Y$49,3,0),VLOOKUP(D58,Tariftabellen!$W$27:$Y$49,2,0)))</f>
        <v>0</v>
      </c>
      <c r="J58" s="836" t="str">
        <f t="shared" ca="1" si="18"/>
        <v/>
      </c>
      <c r="K58" s="746" t="str">
        <f t="shared" ca="1" si="19"/>
        <v/>
      </c>
      <c r="L58" s="1000">
        <f t="shared" si="20"/>
        <v>0</v>
      </c>
      <c r="M58" s="1000">
        <f>IF(H58&gt;0,(+$M$1*L58+('(A) AG-Anteil Soz.Vers.'!$C$8*'(A) Pers. BL'!$H58))*12,0)</f>
        <v>0</v>
      </c>
      <c r="N58" s="1001">
        <f t="shared" ca="1" si="21"/>
        <v>0</v>
      </c>
      <c r="O58" s="686">
        <f>IF(OR(F58="Minijob",F58="Fremdpersonal",H58=0),0,IF((L58*12+M58+N58)&gt;'(A) AG-Anteil Soz.Vers.'!$C$33,'(A) AG-Anteil Soz.Vers.'!$C$33*$O$1,(L58*12+M58+N58)*$O$1))</f>
        <v>0</v>
      </c>
      <c r="P58" s="1002">
        <f ca="1">IF(F58="Fremdpersonal",0,IF(F58="Minijob",L58*12*'(A) AG-Anteil Soz.Vers.'!$C$30,IF((L58*12+M58+N58)&gt;'(A) AG-Anteil Soz.Vers.'!$C$32,'(A) AG-Anteil Soz.Vers.'!$C$32*$P$1,(L58*12+M58+N58)*$P$1)))</f>
        <v>0</v>
      </c>
      <c r="Q58" s="539">
        <f t="shared" si="15"/>
        <v>0</v>
      </c>
      <c r="R58" s="1001">
        <f t="shared" si="17"/>
        <v>0</v>
      </c>
      <c r="S58" s="996">
        <f t="shared" ca="1" si="22"/>
        <v>0</v>
      </c>
      <c r="T58" s="54"/>
      <c r="U58" s="54"/>
    </row>
    <row r="59" spans="1:21">
      <c r="A59" s="735"/>
      <c r="B59" s="13"/>
      <c r="C59" s="998"/>
      <c r="D59" s="998"/>
      <c r="E59" s="9"/>
      <c r="F59" s="999"/>
      <c r="G59" s="31"/>
      <c r="H59" s="553"/>
      <c r="I59" s="871">
        <f>IF(F59="",0,IF(F59="Fremdpersonal",VLOOKUP(D59,Tariftabellen!$W$27:$Y$49,3,0),VLOOKUP(D59,Tariftabellen!$W$27:$Y$49,2,0)))</f>
        <v>0</v>
      </c>
      <c r="J59" s="836" t="str">
        <f t="shared" ca="1" si="18"/>
        <v/>
      </c>
      <c r="K59" s="746" t="str">
        <f t="shared" ca="1" si="19"/>
        <v/>
      </c>
      <c r="L59" s="1000">
        <f t="shared" si="20"/>
        <v>0</v>
      </c>
      <c r="M59" s="1000">
        <f>IF(H59&gt;0,(+$M$1*L59+('(A) AG-Anteil Soz.Vers.'!$C$8*'(A) Pers. BL'!$H59))*12,0)</f>
        <v>0</v>
      </c>
      <c r="N59" s="1001">
        <f t="shared" ca="1" si="21"/>
        <v>0</v>
      </c>
      <c r="O59" s="686">
        <f>IF(OR(F59="Minijob",F59="Fremdpersonal",H59=0),0,IF((L59*12+M59+N59)&gt;'(A) AG-Anteil Soz.Vers.'!$C$33,'(A) AG-Anteil Soz.Vers.'!$C$33*$O$1,(L59*12+M59+N59)*$O$1))</f>
        <v>0</v>
      </c>
      <c r="P59" s="1002">
        <f ca="1">IF(F59="Fremdpersonal",0,IF(F59="Minijob",L59*12*'(A) AG-Anteil Soz.Vers.'!$C$30,IF((L59*12+M59+N59)&gt;'(A) AG-Anteil Soz.Vers.'!$C$32,'(A) AG-Anteil Soz.Vers.'!$C$32*$P$1,(L59*12+M59+N59)*$P$1)))</f>
        <v>0</v>
      </c>
      <c r="Q59" s="539">
        <f t="shared" si="15"/>
        <v>0</v>
      </c>
      <c r="R59" s="1001">
        <f t="shared" si="17"/>
        <v>0</v>
      </c>
      <c r="S59" s="996">
        <f t="shared" ca="1" si="22"/>
        <v>0</v>
      </c>
      <c r="T59" s="54"/>
      <c r="U59" s="54"/>
    </row>
    <row r="60" spans="1:21">
      <c r="A60" s="735"/>
      <c r="B60" s="13"/>
      <c r="C60" s="998"/>
      <c r="D60" s="998"/>
      <c r="E60" s="9"/>
      <c r="F60" s="999"/>
      <c r="G60" s="31"/>
      <c r="H60" s="553"/>
      <c r="I60" s="871">
        <f>IF(F60="",0,IF(F60="Fremdpersonal",VLOOKUP(D60,Tariftabellen!$W$27:$Y$49,3,0),VLOOKUP(D60,Tariftabellen!$W$27:$Y$49,2,0)))</f>
        <v>0</v>
      </c>
      <c r="J60" s="836" t="str">
        <f t="shared" ca="1" si="18"/>
        <v/>
      </c>
      <c r="K60" s="746" t="str">
        <f t="shared" ca="1" si="19"/>
        <v/>
      </c>
      <c r="L60" s="1000">
        <f t="shared" si="20"/>
        <v>0</v>
      </c>
      <c r="M60" s="1000">
        <f>IF(H60&gt;0,(+$M$1*L60+('(A) AG-Anteil Soz.Vers.'!$C$8*'(A) Pers. BL'!$H60))*12,0)</f>
        <v>0</v>
      </c>
      <c r="N60" s="1001">
        <f t="shared" ca="1" si="21"/>
        <v>0</v>
      </c>
      <c r="O60" s="686">
        <f>IF(OR(F60="Minijob",F60="Fremdpersonal",H60=0),0,IF((L60*12+M60+N60)&gt;'(A) AG-Anteil Soz.Vers.'!$C$33,'(A) AG-Anteil Soz.Vers.'!$C$33*$O$1,(L60*12+M60+N60)*$O$1))</f>
        <v>0</v>
      </c>
      <c r="P60" s="1002">
        <f ca="1">IF(F60="Fremdpersonal",0,IF(F60="Minijob",L60*12*'(A) AG-Anteil Soz.Vers.'!$C$30,IF((L60*12+M60+N60)&gt;'(A) AG-Anteil Soz.Vers.'!$C$32,'(A) AG-Anteil Soz.Vers.'!$C$32*$P$1,(L60*12+M60+N60)*$P$1)))</f>
        <v>0</v>
      </c>
      <c r="Q60" s="539">
        <f t="shared" si="15"/>
        <v>0</v>
      </c>
      <c r="R60" s="1001">
        <f t="shared" si="17"/>
        <v>0</v>
      </c>
      <c r="S60" s="996">
        <f t="shared" ca="1" si="22"/>
        <v>0</v>
      </c>
      <c r="T60" s="54"/>
      <c r="U60" s="54"/>
    </row>
    <row r="61" spans="1:21">
      <c r="A61" s="735"/>
      <c r="B61" s="13"/>
      <c r="C61" s="998"/>
      <c r="D61" s="998"/>
      <c r="E61" s="9"/>
      <c r="F61" s="999"/>
      <c r="G61" s="31"/>
      <c r="H61" s="553"/>
      <c r="I61" s="871">
        <f>IF(F61="",0,IF(F61="Fremdpersonal",VLOOKUP(D61,Tariftabellen!$W$27:$Y$49,3,0),VLOOKUP(D61,Tariftabellen!$W$27:$Y$49,2,0)))</f>
        <v>0</v>
      </c>
      <c r="J61" s="836" t="str">
        <f t="shared" ca="1" si="18"/>
        <v/>
      </c>
      <c r="K61" s="746" t="str">
        <f t="shared" ca="1" si="19"/>
        <v/>
      </c>
      <c r="L61" s="1000">
        <f t="shared" si="20"/>
        <v>0</v>
      </c>
      <c r="M61" s="1000">
        <f>IF(H61&gt;0,(+$M$1*L61+('(A) AG-Anteil Soz.Vers.'!$C$8*'(A) Pers. BL'!$H61))*12,0)</f>
        <v>0</v>
      </c>
      <c r="N61" s="1001">
        <f t="shared" ca="1" si="21"/>
        <v>0</v>
      </c>
      <c r="O61" s="686">
        <f>IF(OR(F61="Minijob",F61="Fremdpersonal",H61=0),0,IF((L61*12+M61+N61)&gt;'(A) AG-Anteil Soz.Vers.'!$C$33,'(A) AG-Anteil Soz.Vers.'!$C$33*$O$1,(L61*12+M61+N61)*$O$1))</f>
        <v>0</v>
      </c>
      <c r="P61" s="1002">
        <f ca="1">IF(F61="Fremdpersonal",0,IF(F61="Minijob",L61*12*'(A) AG-Anteil Soz.Vers.'!$C$30,IF((L61*12+M61+N61)&gt;'(A) AG-Anteil Soz.Vers.'!$C$32,'(A) AG-Anteil Soz.Vers.'!$C$32*$P$1,(L61*12+M61+N61)*$P$1)))</f>
        <v>0</v>
      </c>
      <c r="Q61" s="539">
        <f t="shared" si="15"/>
        <v>0</v>
      </c>
      <c r="R61" s="1001">
        <f t="shared" si="17"/>
        <v>0</v>
      </c>
      <c r="S61" s="996">
        <f t="shared" ca="1" si="22"/>
        <v>0</v>
      </c>
      <c r="T61" s="54"/>
      <c r="U61" s="54"/>
    </row>
    <row r="62" spans="1:21">
      <c r="A62" s="737"/>
      <c r="B62" s="30"/>
      <c r="C62" s="638"/>
      <c r="D62" s="638"/>
      <c r="E62" s="9"/>
      <c r="F62" s="640"/>
      <c r="G62" s="31"/>
      <c r="H62" s="553"/>
      <c r="I62" s="871">
        <f>IF(F62="",0,IF(F62="Fremdpersonal",VLOOKUP(D62,Tariftabellen!$W$27:$Y$49,3,0),VLOOKUP(D62,Tariftabellen!$W$27:$Y$49,2,0)))</f>
        <v>0</v>
      </c>
      <c r="J62" s="836" t="str">
        <f t="shared" ca="1" si="18"/>
        <v/>
      </c>
      <c r="K62" s="746" t="str">
        <f t="shared" ca="1" si="19"/>
        <v/>
      </c>
      <c r="L62" s="747">
        <f t="shared" si="20"/>
        <v>0</v>
      </c>
      <c r="M62" s="747">
        <f>IF(H62&gt;0,(+$M$1*L62+('(A) AG-Anteil Soz.Vers.'!$C$8*'(A) Pers. BL'!$H62))*12,0)</f>
        <v>0</v>
      </c>
      <c r="N62" s="949">
        <f t="shared" ca="1" si="21"/>
        <v>0</v>
      </c>
      <c r="O62" s="950">
        <f>IF(OR(F62="Minijob",F62="Fremdpersonal",H62=0),0,IF((L62*12+M62+N62)&gt;'(A) AG-Anteil Soz.Vers.'!$C$33,'(A) AG-Anteil Soz.Vers.'!$C$33*$O$1,(L62*12+M62+N62)*$O$1))</f>
        <v>0</v>
      </c>
      <c r="P62" s="642">
        <f ca="1">IF(F62="Fremdpersonal",0,IF(F62="Minijob",L62*12*'(A) AG-Anteil Soz.Vers.'!$C$30,IF((L62*12+M62+N62)&gt;'(A) AG-Anteil Soz.Vers.'!$C$32,'(A) AG-Anteil Soz.Vers.'!$C$32*$P$1,(L62*12+M62+N62)*$P$1)))</f>
        <v>0</v>
      </c>
      <c r="Q62" s="539">
        <f t="shared" si="15"/>
        <v>0</v>
      </c>
      <c r="R62" s="949">
        <f t="shared" si="17"/>
        <v>0</v>
      </c>
      <c r="S62" s="996">
        <f t="shared" ca="1" si="22"/>
        <v>0</v>
      </c>
      <c r="T62" s="54"/>
      <c r="U62" s="54"/>
    </row>
    <row r="63" spans="1:21">
      <c r="A63" s="13"/>
      <c r="B63" s="13"/>
      <c r="C63" s="13"/>
      <c r="D63" s="13"/>
      <c r="E63" s="9"/>
      <c r="F63" s="10"/>
      <c r="G63" s="31"/>
      <c r="H63" s="553"/>
      <c r="I63" s="871">
        <f>IF(F63="",0,IF(F63="Fremdpersonal",VLOOKUP(D63,Tariftabellen!$W$27:$Y$49,3,0),VLOOKUP(D63,Tariftabellen!$W$27:$Y$49,2,0)))</f>
        <v>0</v>
      </c>
      <c r="J63" s="836" t="str">
        <f t="shared" ca="1" si="6"/>
        <v/>
      </c>
      <c r="K63" s="746" t="str">
        <f t="shared" ca="1" si="7"/>
        <v/>
      </c>
      <c r="L63" s="539">
        <f t="shared" si="8"/>
        <v>0</v>
      </c>
      <c r="M63" s="539">
        <f>IF(H63&gt;0,(+$M$1*L63+('(A) AG-Anteil Soz.Vers.'!$C$8*'(A) Pers. BL'!$H63))*12,0)</f>
        <v>0</v>
      </c>
      <c r="N63" s="684">
        <f t="shared" ca="1" si="9"/>
        <v>0</v>
      </c>
      <c r="O63" s="685">
        <f>IF(OR(F63="Minijob",F63="Fremdpersonal",H63=0),0,IF((L63*12+M63+N63)&gt;'(A) AG-Anteil Soz.Vers.'!$C$33,'(A) AG-Anteil Soz.Vers.'!$C$33*$O$1,(L63*12+M63+N63)*$O$1))</f>
        <v>0</v>
      </c>
      <c r="P63" s="997">
        <f ca="1">IF(F63="Fremdpersonal",0,IF(F63="Minijob",L63*12*'(A) AG-Anteil Soz.Vers.'!$C$30,IF((L63*12+M63+N63)&gt;'(A) AG-Anteil Soz.Vers.'!$C$32,'(A) AG-Anteil Soz.Vers.'!$C$32*$P$1,(L63*12+M63+N63)*$P$1)))</f>
        <v>0</v>
      </c>
      <c r="Q63" s="539">
        <f t="shared" si="15"/>
        <v>0</v>
      </c>
      <c r="R63" s="684">
        <f t="shared" si="17"/>
        <v>0</v>
      </c>
      <c r="S63" s="996">
        <f t="shared" ca="1" si="10"/>
        <v>0</v>
      </c>
      <c r="T63" s="54"/>
      <c r="U63" s="54"/>
    </row>
    <row r="64" spans="1:21">
      <c r="A64" s="13"/>
      <c r="B64" s="13"/>
      <c r="C64" s="13"/>
      <c r="D64" s="13"/>
      <c r="E64" s="9"/>
      <c r="F64" s="10"/>
      <c r="G64" s="31"/>
      <c r="H64" s="553"/>
      <c r="I64" s="871">
        <f>IF(F64="",0,IF(F64="Fremdpersonal",VLOOKUP(D64,Tariftabellen!$W$27:$Y$49,3,0),VLOOKUP(D64,Tariftabellen!$W$27:$Y$49,2,0)))</f>
        <v>0</v>
      </c>
      <c r="J64" s="836" t="str">
        <f t="shared" ca="1" si="6"/>
        <v/>
      </c>
      <c r="K64" s="746" t="str">
        <f t="shared" ca="1" si="7"/>
        <v/>
      </c>
      <c r="L64" s="539">
        <f t="shared" si="8"/>
        <v>0</v>
      </c>
      <c r="M64" s="539">
        <f>IF(H64&gt;0,(+$M$1*L64+('(A) AG-Anteil Soz.Vers.'!$C$8*'(A) Pers. BL'!$H64))*12,0)</f>
        <v>0</v>
      </c>
      <c r="N64" s="684">
        <f t="shared" ca="1" si="9"/>
        <v>0</v>
      </c>
      <c r="O64" s="685">
        <f>IF(OR(F64="Minijob",F64="Fremdpersonal",H64=0),0,IF((L64*12+M64+N64)&gt;'(A) AG-Anteil Soz.Vers.'!$C$33,'(A) AG-Anteil Soz.Vers.'!$C$33*$O$1,(L64*12+M64+N64)*$O$1))</f>
        <v>0</v>
      </c>
      <c r="P64" s="997">
        <f ca="1">IF(F64="Fremdpersonal",0,IF(F64="Minijob",L64*12*'(A) AG-Anteil Soz.Vers.'!$C$30,IF((L64*12+M64+N64)&gt;'(A) AG-Anteil Soz.Vers.'!$C$32,'(A) AG-Anteil Soz.Vers.'!$C$32*$P$1,(L64*12+M64+N64)*$P$1)))</f>
        <v>0</v>
      </c>
      <c r="Q64" s="539">
        <f t="shared" si="15"/>
        <v>0</v>
      </c>
      <c r="R64" s="684">
        <f t="shared" si="17"/>
        <v>0</v>
      </c>
      <c r="S64" s="996">
        <f t="shared" ca="1" si="10"/>
        <v>0</v>
      </c>
      <c r="T64" s="54"/>
      <c r="U64" s="54"/>
    </row>
    <row r="65" spans="1:21">
      <c r="A65" s="13"/>
      <c r="B65" s="13"/>
      <c r="C65" s="13"/>
      <c r="D65" s="13"/>
      <c r="E65" s="9"/>
      <c r="F65" s="10"/>
      <c r="G65" s="31"/>
      <c r="H65" s="553"/>
      <c r="I65" s="871">
        <f>IF(F65="",0,IF(F65="Fremdpersonal",VLOOKUP(D65,Tariftabellen!$W$27:$Y$49,3,0),VLOOKUP(D65,Tariftabellen!$W$27:$Y$49,2,0)))</f>
        <v>0</v>
      </c>
      <c r="J65" s="836" t="str">
        <f t="shared" ca="1" si="6"/>
        <v/>
      </c>
      <c r="K65" s="746" t="str">
        <f t="shared" ca="1" si="7"/>
        <v/>
      </c>
      <c r="L65" s="539">
        <f t="shared" si="8"/>
        <v>0</v>
      </c>
      <c r="M65" s="539">
        <f>IF(H65&gt;0,(+$M$1*L65+('(A) AG-Anteil Soz.Vers.'!$C$8*'(A) Pers. BL'!$H65))*12,0)</f>
        <v>0</v>
      </c>
      <c r="N65" s="684">
        <f t="shared" ca="1" si="9"/>
        <v>0</v>
      </c>
      <c r="O65" s="685">
        <f>IF(OR(F65="Minijob",F65="Fremdpersonal",H65=0),0,IF((L65*12+M65+N65)&gt;'(A) AG-Anteil Soz.Vers.'!$C$33,'(A) AG-Anteil Soz.Vers.'!$C$33*$O$1,(L65*12+M65+N65)*$O$1))</f>
        <v>0</v>
      </c>
      <c r="P65" s="997">
        <f ca="1">IF(F65="Fremdpersonal",0,IF(F65="Minijob",L65*12*'(A) AG-Anteil Soz.Vers.'!$C$30,IF((L65*12+M65+N65)&gt;'(A) AG-Anteil Soz.Vers.'!$C$32,'(A) AG-Anteil Soz.Vers.'!$C$32*$P$1,(L65*12+M65+N65)*$P$1)))</f>
        <v>0</v>
      </c>
      <c r="Q65" s="539">
        <f t="shared" si="15"/>
        <v>0</v>
      </c>
      <c r="R65" s="684">
        <f t="shared" si="17"/>
        <v>0</v>
      </c>
      <c r="S65" s="996">
        <f t="shared" ca="1" si="10"/>
        <v>0</v>
      </c>
      <c r="T65" s="54"/>
      <c r="U65" s="54"/>
    </row>
    <row r="66" spans="1:21">
      <c r="A66" s="13"/>
      <c r="B66" s="13"/>
      <c r="C66" s="13"/>
      <c r="D66" s="13"/>
      <c r="E66" s="9"/>
      <c r="F66" s="10"/>
      <c r="G66" s="31"/>
      <c r="H66" s="553"/>
      <c r="I66" s="871">
        <f>IF(F66="",0,IF(F66="Fremdpersonal",VLOOKUP(D66,Tariftabellen!$W$27:$Y$49,3,0),VLOOKUP(D66,Tariftabellen!$W$27:$Y$49,2,0)))</f>
        <v>0</v>
      </c>
      <c r="J66" s="836" t="str">
        <f t="shared" ca="1" si="6"/>
        <v/>
      </c>
      <c r="K66" s="746" t="str">
        <f t="shared" ca="1" si="7"/>
        <v/>
      </c>
      <c r="L66" s="539">
        <f t="shared" si="8"/>
        <v>0</v>
      </c>
      <c r="M66" s="539">
        <f>IF(H66&gt;0,(+$M$1*L66+('(A) AG-Anteil Soz.Vers.'!$C$8*'(A) Pers. BL'!$H66))*12,0)</f>
        <v>0</v>
      </c>
      <c r="N66" s="684">
        <f t="shared" ca="1" si="9"/>
        <v>0</v>
      </c>
      <c r="O66" s="685">
        <f>IF(OR(F66="Minijob",F66="Fremdpersonal",H66=0),0,IF((L66*12+M66+N66)&gt;'(A) AG-Anteil Soz.Vers.'!$C$33,'(A) AG-Anteil Soz.Vers.'!$C$33*$O$1,(L66*12+M66+N66)*$O$1))</f>
        <v>0</v>
      </c>
      <c r="P66" s="997">
        <f ca="1">IF(F66="Fremdpersonal",0,IF(F66="Minijob",L66*12*'(A) AG-Anteil Soz.Vers.'!$C$30,IF((L66*12+M66+N66)&gt;'(A) AG-Anteil Soz.Vers.'!$C$32,'(A) AG-Anteil Soz.Vers.'!$C$32*$P$1,(L66*12+M66+N66)*$P$1)))</f>
        <v>0</v>
      </c>
      <c r="Q66" s="539">
        <f t="shared" si="15"/>
        <v>0</v>
      </c>
      <c r="R66" s="684">
        <f t="shared" si="17"/>
        <v>0</v>
      </c>
      <c r="S66" s="996">
        <f t="shared" ca="1" si="10"/>
        <v>0</v>
      </c>
      <c r="T66" s="54"/>
      <c r="U66" s="54"/>
    </row>
    <row r="67" spans="1:21">
      <c r="A67" s="13"/>
      <c r="B67" s="13"/>
      <c r="C67" s="13"/>
      <c r="D67" s="13"/>
      <c r="E67" s="9"/>
      <c r="F67" s="10"/>
      <c r="G67" s="31"/>
      <c r="H67" s="553"/>
      <c r="I67" s="871">
        <f>IF(F67="",0,IF(F67="Fremdpersonal",VLOOKUP(D67,Tariftabellen!$W$27:$Y$49,3,0),VLOOKUP(D67,Tariftabellen!$W$27:$Y$49,2,0)))</f>
        <v>0</v>
      </c>
      <c r="J67" s="836" t="str">
        <f t="shared" ca="1" si="6"/>
        <v/>
      </c>
      <c r="K67" s="746" t="str">
        <f t="shared" ca="1" si="7"/>
        <v/>
      </c>
      <c r="L67" s="539">
        <f t="shared" si="8"/>
        <v>0</v>
      </c>
      <c r="M67" s="539">
        <f>IF(H67&gt;0,(+$M$1*L67+('(A) AG-Anteil Soz.Vers.'!$C$8*'(A) Pers. BL'!$H67))*12,0)</f>
        <v>0</v>
      </c>
      <c r="N67" s="684">
        <f t="shared" ca="1" si="9"/>
        <v>0</v>
      </c>
      <c r="O67" s="685">
        <f>IF(OR(F67="Minijob",F67="Fremdpersonal",H67=0),0,IF((L67*12+M67+N67)&gt;'(A) AG-Anteil Soz.Vers.'!$C$33,'(A) AG-Anteil Soz.Vers.'!$C$33*$O$1,(L67*12+M67+N67)*$O$1))</f>
        <v>0</v>
      </c>
      <c r="P67" s="997">
        <f ca="1">IF(F67="Fremdpersonal",0,IF(F67="Minijob",L67*12*'(A) AG-Anteil Soz.Vers.'!$C$30,IF((L67*12+M67+N67)&gt;'(A) AG-Anteil Soz.Vers.'!$C$32,'(A) AG-Anteil Soz.Vers.'!$C$32*$P$1,(L67*12+M67+N67)*$P$1)))</f>
        <v>0</v>
      </c>
      <c r="Q67" s="539">
        <f t="shared" si="15"/>
        <v>0</v>
      </c>
      <c r="R67" s="684">
        <f t="shared" si="17"/>
        <v>0</v>
      </c>
      <c r="S67" s="996">
        <f t="shared" ca="1" si="10"/>
        <v>0</v>
      </c>
      <c r="T67" s="54"/>
      <c r="U67" s="54"/>
    </row>
    <row r="68" spans="1:21">
      <c r="A68" s="13"/>
      <c r="B68" s="13"/>
      <c r="C68" s="13"/>
      <c r="D68" s="13"/>
      <c r="E68" s="9"/>
      <c r="F68" s="10"/>
      <c r="G68" s="31"/>
      <c r="H68" s="553"/>
      <c r="I68" s="871">
        <f>IF(F68="",0,IF(F68="Fremdpersonal",VLOOKUP(D68,Tariftabellen!$W$27:$Y$49,3,0),VLOOKUP(D68,Tariftabellen!$W$27:$Y$49,2,0)))</f>
        <v>0</v>
      </c>
      <c r="J68" s="836" t="str">
        <f t="shared" ca="1" si="6"/>
        <v/>
      </c>
      <c r="K68" s="746" t="str">
        <f t="shared" ca="1" si="7"/>
        <v/>
      </c>
      <c r="L68" s="539">
        <f t="shared" si="8"/>
        <v>0</v>
      </c>
      <c r="M68" s="539">
        <f>IF(H68&gt;0,(+$M$1*L68+('(A) AG-Anteil Soz.Vers.'!$C$8*'(A) Pers. BL'!$H68))*12,0)</f>
        <v>0</v>
      </c>
      <c r="N68" s="684">
        <f t="shared" ca="1" si="9"/>
        <v>0</v>
      </c>
      <c r="O68" s="685">
        <f>IF(OR(F68="Minijob",F68="Fremdpersonal",H68=0),0,IF((L68*12+M68+N68)&gt;'(A) AG-Anteil Soz.Vers.'!$C$33,'(A) AG-Anteil Soz.Vers.'!$C$33*$O$1,(L68*12+M68+N68)*$O$1))</f>
        <v>0</v>
      </c>
      <c r="P68" s="997">
        <f ca="1">IF(F68="Fremdpersonal",0,IF(F68="Minijob",L68*12*'(A) AG-Anteil Soz.Vers.'!$C$30,IF((L68*12+M68+N68)&gt;'(A) AG-Anteil Soz.Vers.'!$C$32,'(A) AG-Anteil Soz.Vers.'!$C$32*$P$1,(L68*12+M68+N68)*$P$1)))</f>
        <v>0</v>
      </c>
      <c r="Q68" s="539">
        <f t="shared" si="15"/>
        <v>0</v>
      </c>
      <c r="R68" s="684">
        <f t="shared" ref="R68:R99" si="23">IF(OR(F68="Minijob",F68="Fremdpersonal",H68=0),0,$R$1*L68*12)</f>
        <v>0</v>
      </c>
      <c r="S68" s="996">
        <f t="shared" ca="1" si="10"/>
        <v>0</v>
      </c>
      <c r="T68" s="54"/>
      <c r="U68" s="54"/>
    </row>
    <row r="69" spans="1:21">
      <c r="A69" s="13"/>
      <c r="B69" s="13"/>
      <c r="C69" s="13"/>
      <c r="D69" s="13"/>
      <c r="E69" s="9"/>
      <c r="F69" s="10"/>
      <c r="G69" s="31"/>
      <c r="H69" s="553"/>
      <c r="I69" s="871">
        <f>IF(F69="",0,IF(F69="Fremdpersonal",VLOOKUP(D69,Tariftabellen!$W$27:$Y$49,3,0),VLOOKUP(D69,Tariftabellen!$W$27:$Y$49,2,0)))</f>
        <v>0</v>
      </c>
      <c r="J69" s="836" t="str">
        <f t="shared" ca="1" si="6"/>
        <v/>
      </c>
      <c r="K69" s="746" t="str">
        <f t="shared" ca="1" si="7"/>
        <v/>
      </c>
      <c r="L69" s="539">
        <f t="shared" si="8"/>
        <v>0</v>
      </c>
      <c r="M69" s="539">
        <f>IF(H69&gt;0,(+$M$1*L69+('(A) AG-Anteil Soz.Vers.'!$C$8*'(A) Pers. BL'!$H69))*12,0)</f>
        <v>0</v>
      </c>
      <c r="N69" s="684">
        <f t="shared" ca="1" si="9"/>
        <v>0</v>
      </c>
      <c r="O69" s="685">
        <f>IF(OR(F69="Minijob",F69="Fremdpersonal",H69=0),0,IF((L69*12+M69+N69)&gt;'(A) AG-Anteil Soz.Vers.'!$C$33,'(A) AG-Anteil Soz.Vers.'!$C$33*$O$1,(L69*12+M69+N69)*$O$1))</f>
        <v>0</v>
      </c>
      <c r="P69" s="997">
        <f ca="1">IF(F69="Fremdpersonal",0,IF(F69="Minijob",L69*12*'(A) AG-Anteil Soz.Vers.'!$C$30,IF((L69*12+M69+N69)&gt;'(A) AG-Anteil Soz.Vers.'!$C$32,'(A) AG-Anteil Soz.Vers.'!$C$32*$P$1,(L69*12+M69+N69)*$P$1)))</f>
        <v>0</v>
      </c>
      <c r="Q69" s="539">
        <f t="shared" si="15"/>
        <v>0</v>
      </c>
      <c r="R69" s="684">
        <f t="shared" si="23"/>
        <v>0</v>
      </c>
      <c r="S69" s="996">
        <f t="shared" ca="1" si="10"/>
        <v>0</v>
      </c>
      <c r="T69" s="54"/>
      <c r="U69" s="54"/>
    </row>
    <row r="70" spans="1:21">
      <c r="A70" s="13"/>
      <c r="B70" s="13"/>
      <c r="C70" s="13"/>
      <c r="D70" s="13"/>
      <c r="E70" s="9"/>
      <c r="F70" s="10"/>
      <c r="G70" s="31"/>
      <c r="H70" s="553"/>
      <c r="I70" s="871">
        <f>IF(F70="",0,IF(F70="Fremdpersonal",VLOOKUP(D70,Tariftabellen!$W$27:$Y$49,3,0),VLOOKUP(D70,Tariftabellen!$W$27:$Y$49,2,0)))</f>
        <v>0</v>
      </c>
      <c r="J70" s="836" t="str">
        <f t="shared" ca="1" si="6"/>
        <v/>
      </c>
      <c r="K70" s="746" t="str">
        <f t="shared" ca="1" si="7"/>
        <v/>
      </c>
      <c r="L70" s="539">
        <f t="shared" si="8"/>
        <v>0</v>
      </c>
      <c r="M70" s="539">
        <f>IF(H70&gt;0,(+$M$1*L70+('(A) AG-Anteil Soz.Vers.'!$C$8*'(A) Pers. BL'!$H70))*12,0)</f>
        <v>0</v>
      </c>
      <c r="N70" s="684">
        <f t="shared" ca="1" si="9"/>
        <v>0</v>
      </c>
      <c r="O70" s="685">
        <f>IF(OR(F70="Minijob",F70="Fremdpersonal",H70=0),0,IF((L70*12+M70+N70)&gt;'(A) AG-Anteil Soz.Vers.'!$C$33,'(A) AG-Anteil Soz.Vers.'!$C$33*$O$1,(L70*12+M70+N70)*$O$1))</f>
        <v>0</v>
      </c>
      <c r="P70" s="997">
        <f ca="1">IF(F70="Fremdpersonal",0,IF(F70="Minijob",L70*12*'(A) AG-Anteil Soz.Vers.'!$C$30,IF((L70*12+M70+N70)&gt;'(A) AG-Anteil Soz.Vers.'!$C$32,'(A) AG-Anteil Soz.Vers.'!$C$32*$P$1,(L70*12+M70+N70)*$P$1)))</f>
        <v>0</v>
      </c>
      <c r="Q70" s="539">
        <f t="shared" ref="Q70:Q122" si="24">IF(OR(F70="Minijob",F70="Fremdpersonal",H70=0),0,$Q$1*(L70*12+SUM(M70:N70)))</f>
        <v>0</v>
      </c>
      <c r="R70" s="684">
        <f t="shared" si="23"/>
        <v>0</v>
      </c>
      <c r="S70" s="996">
        <f t="shared" ca="1" si="10"/>
        <v>0</v>
      </c>
      <c r="T70" s="54"/>
      <c r="U70" s="54"/>
    </row>
    <row r="71" spans="1:21">
      <c r="A71" s="13"/>
      <c r="B71" s="13"/>
      <c r="C71" s="13"/>
      <c r="D71" s="13"/>
      <c r="E71" s="9"/>
      <c r="F71" s="10"/>
      <c r="G71" s="31"/>
      <c r="H71" s="553"/>
      <c r="I71" s="871">
        <f>IF(F71="",0,IF(F71="Fremdpersonal",VLOOKUP(D71,Tariftabellen!$W$27:$Y$49,3,0),VLOOKUP(D71,Tariftabellen!$W$27:$Y$49,2,0)))</f>
        <v>0</v>
      </c>
      <c r="J71" s="836" t="str">
        <f t="shared" ca="1" si="6"/>
        <v/>
      </c>
      <c r="K71" s="746" t="str">
        <f t="shared" ca="1" si="7"/>
        <v/>
      </c>
      <c r="L71" s="539">
        <f t="shared" si="8"/>
        <v>0</v>
      </c>
      <c r="M71" s="539">
        <f>IF(H71&gt;0,(+$M$1*L71+('(A) AG-Anteil Soz.Vers.'!$C$8*'(A) Pers. BL'!$H71))*12,0)</f>
        <v>0</v>
      </c>
      <c r="N71" s="684">
        <f t="shared" ca="1" si="9"/>
        <v>0</v>
      </c>
      <c r="O71" s="685">
        <f>IF(OR(F71="Minijob",F71="Fremdpersonal",H71=0),0,IF((L71*12+M71+N71)&gt;'(A) AG-Anteil Soz.Vers.'!$C$33,'(A) AG-Anteil Soz.Vers.'!$C$33*$O$1,(L71*12+M71+N71)*$O$1))</f>
        <v>0</v>
      </c>
      <c r="P71" s="997">
        <f ca="1">IF(F71="Fremdpersonal",0,IF(F71="Minijob",L71*12*'(A) AG-Anteil Soz.Vers.'!$C$30,IF((L71*12+M71+N71)&gt;'(A) AG-Anteil Soz.Vers.'!$C$32,'(A) AG-Anteil Soz.Vers.'!$C$32*$P$1,(L71*12+M71+N71)*$P$1)))</f>
        <v>0</v>
      </c>
      <c r="Q71" s="539">
        <f t="shared" si="24"/>
        <v>0</v>
      </c>
      <c r="R71" s="684">
        <f t="shared" si="23"/>
        <v>0</v>
      </c>
      <c r="S71" s="996">
        <f t="shared" ca="1" si="10"/>
        <v>0</v>
      </c>
      <c r="T71" s="54"/>
      <c r="U71" s="54"/>
    </row>
    <row r="72" spans="1:21">
      <c r="A72" s="13"/>
      <c r="B72" s="13"/>
      <c r="C72" s="13"/>
      <c r="D72" s="13"/>
      <c r="E72" s="9"/>
      <c r="F72" s="10"/>
      <c r="G72" s="31"/>
      <c r="H72" s="553"/>
      <c r="I72" s="871">
        <f>IF(F72="",0,IF(F72="Fremdpersonal",VLOOKUP(D72,Tariftabellen!$W$27:$Y$49,3,0),VLOOKUP(D72,Tariftabellen!$W$27:$Y$49,2,0)))</f>
        <v>0</v>
      </c>
      <c r="J72" s="836" t="str">
        <f t="shared" ca="1" si="6"/>
        <v/>
      </c>
      <c r="K72" s="746" t="str">
        <f t="shared" ca="1" si="7"/>
        <v/>
      </c>
      <c r="L72" s="539">
        <f t="shared" si="8"/>
        <v>0</v>
      </c>
      <c r="M72" s="539">
        <f>IF(H72&gt;0,(+$M$1*L72+('(A) AG-Anteil Soz.Vers.'!$C$8*'(A) Pers. BL'!$H72))*12,0)</f>
        <v>0</v>
      </c>
      <c r="N72" s="684">
        <f t="shared" ca="1" si="9"/>
        <v>0</v>
      </c>
      <c r="O72" s="685">
        <f>IF(OR(F72="Minijob",F72="Fremdpersonal",H72=0),0,IF((L72*12+M72+N72)&gt;'(A) AG-Anteil Soz.Vers.'!$C$33,'(A) AG-Anteil Soz.Vers.'!$C$33*$O$1,(L72*12+M72+N72)*$O$1))</f>
        <v>0</v>
      </c>
      <c r="P72" s="997">
        <f ca="1">IF(F72="Fremdpersonal",0,IF(F72="Minijob",L72*12*'(A) AG-Anteil Soz.Vers.'!$C$30,IF((L72*12+M72+N72)&gt;'(A) AG-Anteil Soz.Vers.'!$C$32,'(A) AG-Anteil Soz.Vers.'!$C$32*$P$1,(L72*12+M72+N72)*$P$1)))</f>
        <v>0</v>
      </c>
      <c r="Q72" s="539">
        <f t="shared" si="24"/>
        <v>0</v>
      </c>
      <c r="R72" s="684">
        <f t="shared" si="23"/>
        <v>0</v>
      </c>
      <c r="S72" s="996">
        <f t="shared" ca="1" si="10"/>
        <v>0</v>
      </c>
      <c r="T72" s="54"/>
      <c r="U72" s="54"/>
    </row>
    <row r="73" spans="1:21">
      <c r="A73" s="13"/>
      <c r="B73" s="13"/>
      <c r="C73" s="13"/>
      <c r="D73" s="13"/>
      <c r="E73" s="9"/>
      <c r="F73" s="10"/>
      <c r="G73" s="31"/>
      <c r="H73" s="553"/>
      <c r="I73" s="871">
        <f>IF(F73="",0,IF(F73="Fremdpersonal",VLOOKUP(D73,Tariftabellen!$W$27:$Y$49,3,0),VLOOKUP(D73,Tariftabellen!$W$27:$Y$49,2,0)))</f>
        <v>0</v>
      </c>
      <c r="J73" s="836" t="str">
        <f t="shared" ca="1" si="6"/>
        <v/>
      </c>
      <c r="K73" s="746" t="str">
        <f t="shared" ca="1" si="7"/>
        <v/>
      </c>
      <c r="L73" s="539">
        <f t="shared" si="8"/>
        <v>0</v>
      </c>
      <c r="M73" s="539">
        <f>IF(H73&gt;0,(+$M$1*L73+('(A) AG-Anteil Soz.Vers.'!$C$8*'(A) Pers. BL'!$H73))*12,0)</f>
        <v>0</v>
      </c>
      <c r="N73" s="684">
        <f t="shared" ca="1" si="9"/>
        <v>0</v>
      </c>
      <c r="O73" s="685">
        <f>IF(OR(F73="Minijob",F73="Fremdpersonal",H73=0),0,IF((L73*12+M73+N73)&gt;'(A) AG-Anteil Soz.Vers.'!$C$33,'(A) AG-Anteil Soz.Vers.'!$C$33*$O$1,(L73*12+M73+N73)*$O$1))</f>
        <v>0</v>
      </c>
      <c r="P73" s="997">
        <f ca="1">IF(F73="Fremdpersonal",0,IF(F73="Minijob",L73*12*'(A) AG-Anteil Soz.Vers.'!$C$30,IF((L73*12+M73+N73)&gt;'(A) AG-Anteil Soz.Vers.'!$C$32,'(A) AG-Anteil Soz.Vers.'!$C$32*$P$1,(L73*12+M73+N73)*$P$1)))</f>
        <v>0</v>
      </c>
      <c r="Q73" s="539">
        <f t="shared" si="24"/>
        <v>0</v>
      </c>
      <c r="R73" s="684">
        <f t="shared" si="23"/>
        <v>0</v>
      </c>
      <c r="S73" s="996">
        <f t="shared" ca="1" si="10"/>
        <v>0</v>
      </c>
      <c r="T73" s="54"/>
      <c r="U73" s="54"/>
    </row>
    <row r="74" spans="1:21">
      <c r="A74" s="13"/>
      <c r="B74" s="13"/>
      <c r="C74" s="13"/>
      <c r="D74" s="13"/>
      <c r="E74" s="9"/>
      <c r="F74" s="10"/>
      <c r="G74" s="31"/>
      <c r="H74" s="553"/>
      <c r="I74" s="871">
        <f>IF(F74="",0,IF(F74="Fremdpersonal",VLOOKUP(D74,Tariftabellen!$W$27:$Y$49,3,0),VLOOKUP(D74,Tariftabellen!$W$27:$Y$49,2,0)))</f>
        <v>0</v>
      </c>
      <c r="J74" s="836" t="str">
        <f t="shared" ca="1" si="6"/>
        <v/>
      </c>
      <c r="K74" s="746" t="str">
        <f t="shared" ca="1" si="7"/>
        <v/>
      </c>
      <c r="L74" s="539">
        <f t="shared" si="8"/>
        <v>0</v>
      </c>
      <c r="M74" s="539">
        <f>IF(H74&gt;0,(+$M$1*L74+('(A) AG-Anteil Soz.Vers.'!$C$8*'(A) Pers. BL'!$H74))*12,0)</f>
        <v>0</v>
      </c>
      <c r="N74" s="684">
        <f t="shared" ca="1" si="9"/>
        <v>0</v>
      </c>
      <c r="O74" s="685">
        <f>IF(OR(F74="Minijob",F74="Fremdpersonal",H74=0),0,IF((L74*12+M74+N74)&gt;'(A) AG-Anteil Soz.Vers.'!$C$33,'(A) AG-Anteil Soz.Vers.'!$C$33*$O$1,(L74*12+M74+N74)*$O$1))</f>
        <v>0</v>
      </c>
      <c r="P74" s="997">
        <f ca="1">IF(F74="Fremdpersonal",0,IF(F74="Minijob",L74*12*'(A) AG-Anteil Soz.Vers.'!$C$30,IF((L74*12+M74+N74)&gt;'(A) AG-Anteil Soz.Vers.'!$C$32,'(A) AG-Anteil Soz.Vers.'!$C$32*$P$1,(L74*12+M74+N74)*$P$1)))</f>
        <v>0</v>
      </c>
      <c r="Q74" s="539">
        <f t="shared" si="24"/>
        <v>0</v>
      </c>
      <c r="R74" s="684">
        <f t="shared" si="23"/>
        <v>0</v>
      </c>
      <c r="S74" s="996">
        <f t="shared" ca="1" si="10"/>
        <v>0</v>
      </c>
      <c r="T74" s="54"/>
      <c r="U74" s="54"/>
    </row>
    <row r="75" spans="1:21">
      <c r="A75" s="13"/>
      <c r="B75" s="13"/>
      <c r="C75" s="13"/>
      <c r="D75" s="13"/>
      <c r="E75" s="9"/>
      <c r="F75" s="10"/>
      <c r="G75" s="31"/>
      <c r="H75" s="553"/>
      <c r="I75" s="871">
        <f>IF(F75="",0,IF(F75="Fremdpersonal",VLOOKUP(D75,Tariftabellen!$W$27:$Y$49,3,0),VLOOKUP(D75,Tariftabellen!$W$27:$Y$49,2,0)))</f>
        <v>0</v>
      </c>
      <c r="J75" s="836" t="str">
        <f t="shared" ca="1" si="6"/>
        <v/>
      </c>
      <c r="K75" s="746" t="str">
        <f t="shared" ca="1" si="7"/>
        <v/>
      </c>
      <c r="L75" s="539">
        <f t="shared" si="8"/>
        <v>0</v>
      </c>
      <c r="M75" s="539">
        <f>IF(H75&gt;0,(+$M$1*L75+('(A) AG-Anteil Soz.Vers.'!$C$8*'(A) Pers. BL'!$H75))*12,0)</f>
        <v>0</v>
      </c>
      <c r="N75" s="684">
        <f t="shared" ca="1" si="9"/>
        <v>0</v>
      </c>
      <c r="O75" s="685">
        <f>IF(OR(F75="Minijob",F75="Fremdpersonal",H75=0),0,IF((L75*12+M75+N75)&gt;'(A) AG-Anteil Soz.Vers.'!$C$33,'(A) AG-Anteil Soz.Vers.'!$C$33*$O$1,(L75*12+M75+N75)*$O$1))</f>
        <v>0</v>
      </c>
      <c r="P75" s="997">
        <f ca="1">IF(F75="Fremdpersonal",0,IF(F75="Minijob",L75*12*'(A) AG-Anteil Soz.Vers.'!$C$30,IF((L75*12+M75+N75)&gt;'(A) AG-Anteil Soz.Vers.'!$C$32,'(A) AG-Anteil Soz.Vers.'!$C$32*$P$1,(L75*12+M75+N75)*$P$1)))</f>
        <v>0</v>
      </c>
      <c r="Q75" s="539">
        <f t="shared" si="24"/>
        <v>0</v>
      </c>
      <c r="R75" s="684">
        <f t="shared" si="23"/>
        <v>0</v>
      </c>
      <c r="S75" s="996">
        <f t="shared" ca="1" si="10"/>
        <v>0</v>
      </c>
      <c r="T75" s="54"/>
      <c r="U75" s="54"/>
    </row>
    <row r="76" spans="1:21">
      <c r="A76" s="13"/>
      <c r="B76" s="13"/>
      <c r="C76" s="13"/>
      <c r="D76" s="13"/>
      <c r="E76" s="9"/>
      <c r="F76" s="10"/>
      <c r="G76" s="31"/>
      <c r="H76" s="553"/>
      <c r="I76" s="871">
        <f>IF(F76="",0,IF(F76="Fremdpersonal",VLOOKUP(D76,Tariftabellen!$W$27:$Y$49,3,0),VLOOKUP(D76,Tariftabellen!$W$27:$Y$49,2,0)))</f>
        <v>0</v>
      </c>
      <c r="J76" s="836" t="str">
        <f t="shared" ca="1" si="6"/>
        <v/>
      </c>
      <c r="K76" s="746" t="str">
        <f t="shared" ca="1" si="7"/>
        <v/>
      </c>
      <c r="L76" s="539">
        <f t="shared" si="8"/>
        <v>0</v>
      </c>
      <c r="M76" s="539">
        <f>IF(H76&gt;0,(+$M$1*L76+('(A) AG-Anteil Soz.Vers.'!$C$8*'(A) Pers. BL'!$H76))*12,0)</f>
        <v>0</v>
      </c>
      <c r="N76" s="684">
        <f t="shared" ca="1" si="9"/>
        <v>0</v>
      </c>
      <c r="O76" s="685">
        <f>IF(OR(F76="Minijob",F76="Fremdpersonal",H76=0),0,IF((L76*12+M76+N76)&gt;'(A) AG-Anteil Soz.Vers.'!$C$33,'(A) AG-Anteil Soz.Vers.'!$C$33*$O$1,(L76*12+M76+N76)*$O$1))</f>
        <v>0</v>
      </c>
      <c r="P76" s="997">
        <f ca="1">IF(F76="Fremdpersonal",0,IF(F76="Minijob",L76*12*'(A) AG-Anteil Soz.Vers.'!$C$30,IF((L76*12+M76+N76)&gt;'(A) AG-Anteil Soz.Vers.'!$C$32,'(A) AG-Anteil Soz.Vers.'!$C$32*$P$1,(L76*12+M76+N76)*$P$1)))</f>
        <v>0</v>
      </c>
      <c r="Q76" s="539">
        <f t="shared" si="24"/>
        <v>0</v>
      </c>
      <c r="R76" s="684">
        <f t="shared" si="23"/>
        <v>0</v>
      </c>
      <c r="S76" s="996">
        <f t="shared" ca="1" si="10"/>
        <v>0</v>
      </c>
      <c r="T76" s="54"/>
      <c r="U76" s="54"/>
    </row>
    <row r="77" spans="1:21">
      <c r="A77" s="13"/>
      <c r="B77" s="13"/>
      <c r="C77" s="13"/>
      <c r="D77" s="13"/>
      <c r="E77" s="9"/>
      <c r="F77" s="10"/>
      <c r="G77" s="31"/>
      <c r="H77" s="553"/>
      <c r="I77" s="871">
        <f>IF(F77="",0,IF(F77="Fremdpersonal",VLOOKUP(D77,Tariftabellen!$W$27:$Y$49,3,0),VLOOKUP(D77,Tariftabellen!$W$27:$Y$49,2,0)))</f>
        <v>0</v>
      </c>
      <c r="J77" s="836" t="str">
        <f t="shared" ca="1" si="6"/>
        <v/>
      </c>
      <c r="K77" s="746" t="str">
        <f t="shared" ca="1" si="7"/>
        <v/>
      </c>
      <c r="L77" s="539">
        <f t="shared" si="8"/>
        <v>0</v>
      </c>
      <c r="M77" s="539">
        <f>IF(H77&gt;0,(+$M$1*L77+('(A) AG-Anteil Soz.Vers.'!$C$8*'(A) Pers. BL'!$H77))*12,0)</f>
        <v>0</v>
      </c>
      <c r="N77" s="684">
        <f t="shared" ca="1" si="9"/>
        <v>0</v>
      </c>
      <c r="O77" s="685">
        <f>IF(OR(F77="Minijob",F77="Fremdpersonal",H77=0),0,IF((L77*12+M77+N77)&gt;'(A) AG-Anteil Soz.Vers.'!$C$33,'(A) AG-Anteil Soz.Vers.'!$C$33*$O$1,(L77*12+M77+N77)*$O$1))</f>
        <v>0</v>
      </c>
      <c r="P77" s="997">
        <f ca="1">IF(F77="Fremdpersonal",0,IF(F77="Minijob",L77*12*'(A) AG-Anteil Soz.Vers.'!$C$30,IF((L77*12+M77+N77)&gt;'(A) AG-Anteil Soz.Vers.'!$C$32,'(A) AG-Anteil Soz.Vers.'!$C$32*$P$1,(L77*12+M77+N77)*$P$1)))</f>
        <v>0</v>
      </c>
      <c r="Q77" s="539">
        <f t="shared" si="24"/>
        <v>0</v>
      </c>
      <c r="R77" s="684">
        <f t="shared" si="23"/>
        <v>0</v>
      </c>
      <c r="S77" s="996">
        <f t="shared" ca="1" si="10"/>
        <v>0</v>
      </c>
      <c r="T77" s="54"/>
      <c r="U77" s="54"/>
    </row>
    <row r="78" spans="1:21">
      <c r="A78" s="13"/>
      <c r="B78" s="13"/>
      <c r="C78" s="13"/>
      <c r="D78" s="13"/>
      <c r="E78" s="9"/>
      <c r="F78" s="10"/>
      <c r="G78" s="31"/>
      <c r="H78" s="553"/>
      <c r="I78" s="871">
        <f>IF(F78="",0,IF(F78="Fremdpersonal",VLOOKUP(D78,Tariftabellen!$W$27:$Y$49,3,0),VLOOKUP(D78,Tariftabellen!$W$27:$Y$49,2,0)))</f>
        <v>0</v>
      </c>
      <c r="J78" s="836" t="str">
        <f t="shared" ca="1" si="6"/>
        <v/>
      </c>
      <c r="K78" s="746" t="str">
        <f t="shared" ca="1" si="7"/>
        <v/>
      </c>
      <c r="L78" s="539">
        <f t="shared" si="8"/>
        <v>0</v>
      </c>
      <c r="M78" s="539">
        <f>IF(H78&gt;0,(+$M$1*L78+('(A) AG-Anteil Soz.Vers.'!$C$8*'(A) Pers. BL'!$H78))*12,0)</f>
        <v>0</v>
      </c>
      <c r="N78" s="684">
        <f t="shared" ca="1" si="9"/>
        <v>0</v>
      </c>
      <c r="O78" s="685">
        <f>IF(OR(F78="Minijob",F78="Fremdpersonal",H78=0),0,IF((L78*12+M78+N78)&gt;'(A) AG-Anteil Soz.Vers.'!$C$33,'(A) AG-Anteil Soz.Vers.'!$C$33*$O$1,(L78*12+M78+N78)*$O$1))</f>
        <v>0</v>
      </c>
      <c r="P78" s="997">
        <f ca="1">IF(F78="Fremdpersonal",0,IF(F78="Minijob",L78*12*'(A) AG-Anteil Soz.Vers.'!$C$30,IF((L78*12+M78+N78)&gt;'(A) AG-Anteil Soz.Vers.'!$C$32,'(A) AG-Anteil Soz.Vers.'!$C$32*$P$1,(L78*12+M78+N78)*$P$1)))</f>
        <v>0</v>
      </c>
      <c r="Q78" s="539">
        <f t="shared" si="24"/>
        <v>0</v>
      </c>
      <c r="R78" s="684">
        <f t="shared" si="23"/>
        <v>0</v>
      </c>
      <c r="S78" s="996">
        <f t="shared" ca="1" si="10"/>
        <v>0</v>
      </c>
      <c r="T78" s="54"/>
      <c r="U78" s="54"/>
    </row>
    <row r="79" spans="1:21">
      <c r="A79" s="13"/>
      <c r="B79" s="13"/>
      <c r="C79" s="13"/>
      <c r="D79" s="13"/>
      <c r="E79" s="9"/>
      <c r="F79" s="10"/>
      <c r="G79" s="31"/>
      <c r="H79" s="553"/>
      <c r="I79" s="871">
        <f>IF(F79="",0,IF(F79="Fremdpersonal",VLOOKUP(D79,Tariftabellen!$W$27:$Y$49,3,0),VLOOKUP(D79,Tariftabellen!$W$27:$Y$49,2,0)))</f>
        <v>0</v>
      </c>
      <c r="J79" s="836" t="str">
        <f t="shared" ca="1" si="6"/>
        <v/>
      </c>
      <c r="K79" s="746" t="str">
        <f t="shared" ca="1" si="7"/>
        <v/>
      </c>
      <c r="L79" s="539">
        <f t="shared" si="8"/>
        <v>0</v>
      </c>
      <c r="M79" s="539">
        <f>IF(H79&gt;0,(+$M$1*L79+('(A) AG-Anteil Soz.Vers.'!$C$8*'(A) Pers. BL'!$H79))*12,0)</f>
        <v>0</v>
      </c>
      <c r="N79" s="684">
        <f t="shared" ca="1" si="9"/>
        <v>0</v>
      </c>
      <c r="O79" s="685">
        <f>IF(OR(F79="Minijob",F79="Fremdpersonal",H79=0),0,IF((L79*12+M79+N79)&gt;'(A) AG-Anteil Soz.Vers.'!$C$33,'(A) AG-Anteil Soz.Vers.'!$C$33*$O$1,(L79*12+M79+N79)*$O$1))</f>
        <v>0</v>
      </c>
      <c r="P79" s="997">
        <f ca="1">IF(F79="Fremdpersonal",0,IF(F79="Minijob",L79*12*'(A) AG-Anteil Soz.Vers.'!$C$30,IF((L79*12+M79+N79)&gt;'(A) AG-Anteil Soz.Vers.'!$C$32,'(A) AG-Anteil Soz.Vers.'!$C$32*$P$1,(L79*12+M79+N79)*$P$1)))</f>
        <v>0</v>
      </c>
      <c r="Q79" s="539">
        <f t="shared" si="24"/>
        <v>0</v>
      </c>
      <c r="R79" s="684">
        <f t="shared" si="23"/>
        <v>0</v>
      </c>
      <c r="S79" s="996">
        <f t="shared" ca="1" si="10"/>
        <v>0</v>
      </c>
      <c r="T79" s="54"/>
      <c r="U79" s="54"/>
    </row>
    <row r="80" spans="1:21">
      <c r="A80" s="13"/>
      <c r="B80" s="13"/>
      <c r="C80" s="13"/>
      <c r="D80" s="13"/>
      <c r="E80" s="9"/>
      <c r="F80" s="10"/>
      <c r="G80" s="31"/>
      <c r="H80" s="553"/>
      <c r="I80" s="871">
        <f>IF(F80="",0,IF(F80="Fremdpersonal",VLOOKUP(D80,Tariftabellen!$W$27:$Y$49,3,0),VLOOKUP(D80,Tariftabellen!$W$27:$Y$49,2,0)))</f>
        <v>0</v>
      </c>
      <c r="J80" s="836" t="str">
        <f t="shared" ca="1" si="6"/>
        <v/>
      </c>
      <c r="K80" s="746" t="str">
        <f t="shared" ca="1" si="7"/>
        <v/>
      </c>
      <c r="L80" s="539">
        <f t="shared" si="8"/>
        <v>0</v>
      </c>
      <c r="M80" s="539">
        <f>IF(H80&gt;0,(+$M$1*L80+('(A) AG-Anteil Soz.Vers.'!$C$8*'(A) Pers. BL'!$H80))*12,0)</f>
        <v>0</v>
      </c>
      <c r="N80" s="684">
        <f t="shared" ca="1" si="9"/>
        <v>0</v>
      </c>
      <c r="O80" s="685">
        <f>IF(OR(F80="Minijob",F80="Fremdpersonal",H80=0),0,IF((L80*12+M80+N80)&gt;'(A) AG-Anteil Soz.Vers.'!$C$33,'(A) AG-Anteil Soz.Vers.'!$C$33*$O$1,(L80*12+M80+N80)*$O$1))</f>
        <v>0</v>
      </c>
      <c r="P80" s="997">
        <f ca="1">IF(F80="Fremdpersonal",0,IF(F80="Minijob",L80*12*'(A) AG-Anteil Soz.Vers.'!$C$30,IF((L80*12+M80+N80)&gt;'(A) AG-Anteil Soz.Vers.'!$C$32,'(A) AG-Anteil Soz.Vers.'!$C$32*$P$1,(L80*12+M80+N80)*$P$1)))</f>
        <v>0</v>
      </c>
      <c r="Q80" s="539">
        <f t="shared" si="24"/>
        <v>0</v>
      </c>
      <c r="R80" s="684">
        <f t="shared" si="23"/>
        <v>0</v>
      </c>
      <c r="S80" s="996">
        <f t="shared" ca="1" si="10"/>
        <v>0</v>
      </c>
      <c r="T80" s="54"/>
      <c r="U80" s="54"/>
    </row>
    <row r="81" spans="1:21">
      <c r="A81" s="13"/>
      <c r="B81" s="13"/>
      <c r="C81" s="13"/>
      <c r="D81" s="13"/>
      <c r="E81" s="9"/>
      <c r="F81" s="10"/>
      <c r="G81" s="31"/>
      <c r="H81" s="553"/>
      <c r="I81" s="871">
        <f>IF(F81="",0,IF(F81="Fremdpersonal",VLOOKUP(D81,Tariftabellen!$W$27:$Y$49,3,0),VLOOKUP(D81,Tariftabellen!$W$27:$Y$49,2,0)))</f>
        <v>0</v>
      </c>
      <c r="J81" s="836" t="str">
        <f t="shared" ca="1" si="6"/>
        <v/>
      </c>
      <c r="K81" s="746" t="str">
        <f t="shared" ca="1" si="7"/>
        <v/>
      </c>
      <c r="L81" s="539">
        <f t="shared" si="8"/>
        <v>0</v>
      </c>
      <c r="M81" s="539">
        <f>IF(H81&gt;0,(+$M$1*L81+('(A) AG-Anteil Soz.Vers.'!$C$8*'(A) Pers. BL'!$H81))*12,0)</f>
        <v>0</v>
      </c>
      <c r="N81" s="684">
        <f t="shared" ca="1" si="9"/>
        <v>0</v>
      </c>
      <c r="O81" s="685">
        <f>IF(OR(F81="Minijob",F81="Fremdpersonal",H81=0),0,IF((L81*12+M81+N81)&gt;'(A) AG-Anteil Soz.Vers.'!$C$33,'(A) AG-Anteil Soz.Vers.'!$C$33*$O$1,(L81*12+M81+N81)*$O$1))</f>
        <v>0</v>
      </c>
      <c r="P81" s="997">
        <f ca="1">IF(F81="Fremdpersonal",0,IF(F81="Minijob",L81*12*'(A) AG-Anteil Soz.Vers.'!$C$30,IF((L81*12+M81+N81)&gt;'(A) AG-Anteil Soz.Vers.'!$C$32,'(A) AG-Anteil Soz.Vers.'!$C$32*$P$1,(L81*12+M81+N81)*$P$1)))</f>
        <v>0</v>
      </c>
      <c r="Q81" s="539">
        <f t="shared" si="24"/>
        <v>0</v>
      </c>
      <c r="R81" s="684">
        <f t="shared" si="23"/>
        <v>0</v>
      </c>
      <c r="S81" s="996">
        <f t="shared" ca="1" si="10"/>
        <v>0</v>
      </c>
      <c r="T81" s="54"/>
      <c r="U81" s="54"/>
    </row>
    <row r="82" spans="1:21">
      <c r="A82" s="13"/>
      <c r="B82" s="13"/>
      <c r="C82" s="13"/>
      <c r="D82" s="13"/>
      <c r="E82" s="9"/>
      <c r="F82" s="10"/>
      <c r="G82" s="31"/>
      <c r="H82" s="553"/>
      <c r="I82" s="871">
        <f>IF(F82="",0,IF(F82="Fremdpersonal",VLOOKUP(D82,Tariftabellen!$W$27:$Y$49,3,0),VLOOKUP(D82,Tariftabellen!$W$27:$Y$49,2,0)))</f>
        <v>0</v>
      </c>
      <c r="J82" s="836" t="str">
        <f t="shared" ca="1" si="6"/>
        <v/>
      </c>
      <c r="K82" s="746" t="str">
        <f t="shared" ca="1" si="7"/>
        <v/>
      </c>
      <c r="L82" s="539">
        <f t="shared" si="8"/>
        <v>0</v>
      </c>
      <c r="M82" s="539">
        <f>IF(H82&gt;0,(+$M$1*L82+('(A) AG-Anteil Soz.Vers.'!$C$8*'(A) Pers. BL'!$H82))*12,0)</f>
        <v>0</v>
      </c>
      <c r="N82" s="684">
        <f t="shared" ca="1" si="9"/>
        <v>0</v>
      </c>
      <c r="O82" s="685">
        <f>IF(OR(F82="Minijob",F82="Fremdpersonal",H82=0),0,IF((L82*12+M82+N82)&gt;'(A) AG-Anteil Soz.Vers.'!$C$33,'(A) AG-Anteil Soz.Vers.'!$C$33*$O$1,(L82*12+M82+N82)*$O$1))</f>
        <v>0</v>
      </c>
      <c r="P82" s="997">
        <f ca="1">IF(F82="Fremdpersonal",0,IF(F82="Minijob",L82*12*'(A) AG-Anteil Soz.Vers.'!$C$30,IF((L82*12+M82+N82)&gt;'(A) AG-Anteil Soz.Vers.'!$C$32,'(A) AG-Anteil Soz.Vers.'!$C$32*$P$1,(L82*12+M82+N82)*$P$1)))</f>
        <v>0</v>
      </c>
      <c r="Q82" s="539">
        <f t="shared" si="24"/>
        <v>0</v>
      </c>
      <c r="R82" s="684">
        <f t="shared" si="23"/>
        <v>0</v>
      </c>
      <c r="S82" s="996">
        <f t="shared" ca="1" si="10"/>
        <v>0</v>
      </c>
      <c r="T82" s="54"/>
      <c r="U82" s="54"/>
    </row>
    <row r="83" spans="1:21">
      <c r="A83" s="13"/>
      <c r="B83" s="13"/>
      <c r="C83" s="13"/>
      <c r="D83" s="13"/>
      <c r="E83" s="9"/>
      <c r="F83" s="10"/>
      <c r="G83" s="31"/>
      <c r="H83" s="553"/>
      <c r="I83" s="871">
        <f>IF(F83="",0,IF(F83="Fremdpersonal",VLOOKUP(D83,Tariftabellen!$W$27:$Y$49,3,0),VLOOKUP(D83,Tariftabellen!$W$27:$Y$49,2,0)))</f>
        <v>0</v>
      </c>
      <c r="J83" s="836" t="str">
        <f t="shared" ca="1" si="6"/>
        <v/>
      </c>
      <c r="K83" s="746" t="str">
        <f t="shared" ca="1" si="7"/>
        <v/>
      </c>
      <c r="L83" s="539">
        <f t="shared" si="8"/>
        <v>0</v>
      </c>
      <c r="M83" s="539">
        <f>IF(H83&gt;0,(+$M$1*L83+('(A) AG-Anteil Soz.Vers.'!$C$8*'(A) Pers. BL'!$H83))*12,0)</f>
        <v>0</v>
      </c>
      <c r="N83" s="684">
        <f t="shared" ca="1" si="9"/>
        <v>0</v>
      </c>
      <c r="O83" s="685">
        <f>IF(OR(F83="Minijob",F83="Fremdpersonal",H83=0),0,IF((L83*12+M83+N83)&gt;'(A) AG-Anteil Soz.Vers.'!$C$33,'(A) AG-Anteil Soz.Vers.'!$C$33*$O$1,(L83*12+M83+N83)*$O$1))</f>
        <v>0</v>
      </c>
      <c r="P83" s="997">
        <f ca="1">IF(F83="Fremdpersonal",0,IF(F83="Minijob",L83*12*'(A) AG-Anteil Soz.Vers.'!$C$30,IF((L83*12+M83+N83)&gt;'(A) AG-Anteil Soz.Vers.'!$C$32,'(A) AG-Anteil Soz.Vers.'!$C$32*$P$1,(L83*12+M83+N83)*$P$1)))</f>
        <v>0</v>
      </c>
      <c r="Q83" s="539">
        <f t="shared" si="24"/>
        <v>0</v>
      </c>
      <c r="R83" s="684">
        <f t="shared" si="23"/>
        <v>0</v>
      </c>
      <c r="S83" s="996">
        <f t="shared" ca="1" si="10"/>
        <v>0</v>
      </c>
      <c r="T83" s="54"/>
      <c r="U83" s="54"/>
    </row>
    <row r="84" spans="1:21">
      <c r="A84" s="13"/>
      <c r="B84" s="13"/>
      <c r="C84" s="13"/>
      <c r="D84" s="13"/>
      <c r="E84" s="9"/>
      <c r="F84" s="10"/>
      <c r="G84" s="31"/>
      <c r="H84" s="553"/>
      <c r="I84" s="871">
        <f>IF(F84="",0,IF(F84="Fremdpersonal",VLOOKUP(D84,Tariftabellen!$W$27:$Y$49,3,0),VLOOKUP(D84,Tariftabellen!$W$27:$Y$49,2,0)))</f>
        <v>0</v>
      </c>
      <c r="J84" s="836" t="str">
        <f t="shared" ca="1" si="6"/>
        <v/>
      </c>
      <c r="K84" s="746" t="str">
        <f t="shared" ca="1" si="7"/>
        <v/>
      </c>
      <c r="L84" s="539">
        <f t="shared" si="8"/>
        <v>0</v>
      </c>
      <c r="M84" s="539">
        <f>IF(H84&gt;0,(+$M$1*L84+('(A) AG-Anteil Soz.Vers.'!$C$8*'(A) Pers. BL'!$H84))*12,0)</f>
        <v>0</v>
      </c>
      <c r="N84" s="684">
        <f t="shared" ca="1" si="9"/>
        <v>0</v>
      </c>
      <c r="O84" s="685">
        <f>IF(OR(F84="Minijob",F84="Fremdpersonal",H84=0),0,IF((L84*12+M84+N84)&gt;'(A) AG-Anteil Soz.Vers.'!$C$33,'(A) AG-Anteil Soz.Vers.'!$C$33*$O$1,(L84*12+M84+N84)*$O$1))</f>
        <v>0</v>
      </c>
      <c r="P84" s="997">
        <f ca="1">IF(F84="Fremdpersonal",0,IF(F84="Minijob",L84*12*'(A) AG-Anteil Soz.Vers.'!$C$30,IF((L84*12+M84+N84)&gt;'(A) AG-Anteil Soz.Vers.'!$C$32,'(A) AG-Anteil Soz.Vers.'!$C$32*$P$1,(L84*12+M84+N84)*$P$1)))</f>
        <v>0</v>
      </c>
      <c r="Q84" s="539">
        <f t="shared" si="24"/>
        <v>0</v>
      </c>
      <c r="R84" s="684">
        <f t="shared" si="23"/>
        <v>0</v>
      </c>
      <c r="S84" s="996">
        <f t="shared" ca="1" si="10"/>
        <v>0</v>
      </c>
      <c r="T84" s="54"/>
      <c r="U84" s="54"/>
    </row>
    <row r="85" spans="1:21">
      <c r="A85" s="13"/>
      <c r="B85" s="13"/>
      <c r="C85" s="13"/>
      <c r="D85" s="13"/>
      <c r="E85" s="9"/>
      <c r="F85" s="10"/>
      <c r="G85" s="31"/>
      <c r="H85" s="553"/>
      <c r="I85" s="871">
        <f>IF(F85="",0,IF(F85="Fremdpersonal",VLOOKUP(D85,Tariftabellen!$W$27:$Y$49,3,0),VLOOKUP(D85,Tariftabellen!$W$27:$Y$49,2,0)))</f>
        <v>0</v>
      </c>
      <c r="J85" s="836" t="str">
        <f t="shared" ca="1" si="6"/>
        <v/>
      </c>
      <c r="K85" s="746" t="str">
        <f t="shared" ca="1" si="7"/>
        <v/>
      </c>
      <c r="L85" s="539">
        <f t="shared" si="8"/>
        <v>0</v>
      </c>
      <c r="M85" s="539">
        <f>IF(H85&gt;0,(+$M$1*L85+('(A) AG-Anteil Soz.Vers.'!$C$8*'(A) Pers. BL'!$H85))*12,0)</f>
        <v>0</v>
      </c>
      <c r="N85" s="684">
        <f t="shared" ca="1" si="9"/>
        <v>0</v>
      </c>
      <c r="O85" s="685">
        <f>IF(OR(F85="Minijob",F85="Fremdpersonal",H85=0),0,IF((L85*12+M85+N85)&gt;'(A) AG-Anteil Soz.Vers.'!$C$33,'(A) AG-Anteil Soz.Vers.'!$C$33*$O$1,(L85*12+M85+N85)*$O$1))</f>
        <v>0</v>
      </c>
      <c r="P85" s="997">
        <f ca="1">IF(F85="Fremdpersonal",0,IF(F85="Minijob",L85*12*'(A) AG-Anteil Soz.Vers.'!$C$30,IF((L85*12+M85+N85)&gt;'(A) AG-Anteil Soz.Vers.'!$C$32,'(A) AG-Anteil Soz.Vers.'!$C$32*$P$1,(L85*12+M85+N85)*$P$1)))</f>
        <v>0</v>
      </c>
      <c r="Q85" s="539">
        <f t="shared" si="24"/>
        <v>0</v>
      </c>
      <c r="R85" s="684">
        <f t="shared" si="23"/>
        <v>0</v>
      </c>
      <c r="S85" s="996">
        <f t="shared" ca="1" si="10"/>
        <v>0</v>
      </c>
      <c r="T85" s="54"/>
      <c r="U85" s="54"/>
    </row>
    <row r="86" spans="1:21">
      <c r="A86" s="13"/>
      <c r="B86" s="13"/>
      <c r="C86" s="13"/>
      <c r="D86" s="13"/>
      <c r="E86" s="9"/>
      <c r="F86" s="10"/>
      <c r="G86" s="31"/>
      <c r="H86" s="553"/>
      <c r="I86" s="871">
        <f>IF(F86="",0,IF(F86="Fremdpersonal",VLOOKUP(D86,Tariftabellen!$W$27:$Y$49,3,0),VLOOKUP(D86,Tariftabellen!$W$27:$Y$49,2,0)))</f>
        <v>0</v>
      </c>
      <c r="J86" s="836" t="str">
        <f t="shared" ca="1" si="6"/>
        <v/>
      </c>
      <c r="K86" s="746" t="str">
        <f t="shared" ca="1" si="7"/>
        <v/>
      </c>
      <c r="L86" s="539">
        <f t="shared" si="8"/>
        <v>0</v>
      </c>
      <c r="M86" s="539">
        <f>IF(H86&gt;0,(+$M$1*L86+('(A) AG-Anteil Soz.Vers.'!$C$8*'(A) Pers. BL'!$H86))*12,0)</f>
        <v>0</v>
      </c>
      <c r="N86" s="684">
        <f t="shared" ca="1" si="9"/>
        <v>0</v>
      </c>
      <c r="O86" s="685">
        <f>IF(OR(F86="Minijob",F86="Fremdpersonal",H86=0),0,IF((L86*12+M86+N86)&gt;'(A) AG-Anteil Soz.Vers.'!$C$33,'(A) AG-Anteil Soz.Vers.'!$C$33*$O$1,(L86*12+M86+N86)*$O$1))</f>
        <v>0</v>
      </c>
      <c r="P86" s="997">
        <f ca="1">IF(F86="Fremdpersonal",0,IF(F86="Minijob",L86*12*'(A) AG-Anteil Soz.Vers.'!$C$30,IF((L86*12+M86+N86)&gt;'(A) AG-Anteil Soz.Vers.'!$C$32,'(A) AG-Anteil Soz.Vers.'!$C$32*$P$1,(L86*12+M86+N86)*$P$1)))</f>
        <v>0</v>
      </c>
      <c r="Q86" s="539">
        <f t="shared" si="24"/>
        <v>0</v>
      </c>
      <c r="R86" s="684">
        <f t="shared" si="23"/>
        <v>0</v>
      </c>
      <c r="S86" s="996">
        <f t="shared" ca="1" si="10"/>
        <v>0</v>
      </c>
      <c r="T86" s="54"/>
      <c r="U86" s="54"/>
    </row>
    <row r="87" spans="1:21">
      <c r="A87" s="13"/>
      <c r="B87" s="13"/>
      <c r="C87" s="13"/>
      <c r="D87" s="13"/>
      <c r="E87" s="9"/>
      <c r="F87" s="10"/>
      <c r="G87" s="31"/>
      <c r="H87" s="553"/>
      <c r="I87" s="871">
        <f>IF(F87="",0,IF(F87="Fremdpersonal",VLOOKUP(D87,Tariftabellen!$W$27:$Y$49,3,0),VLOOKUP(D87,Tariftabellen!$W$27:$Y$49,2,0)))</f>
        <v>0</v>
      </c>
      <c r="J87" s="836" t="str">
        <f t="shared" ca="1" si="6"/>
        <v/>
      </c>
      <c r="K87" s="746" t="str">
        <f t="shared" ca="1" si="7"/>
        <v/>
      </c>
      <c r="L87" s="539">
        <f t="shared" si="8"/>
        <v>0</v>
      </c>
      <c r="M87" s="539">
        <f>IF(H87&gt;0,(+$M$1*L87+('(A) AG-Anteil Soz.Vers.'!$C$8*'(A) Pers. BL'!$H87))*12,0)</f>
        <v>0</v>
      </c>
      <c r="N87" s="684">
        <f t="shared" ca="1" si="9"/>
        <v>0</v>
      </c>
      <c r="O87" s="685">
        <f>IF(OR(F87="Minijob",F87="Fremdpersonal",H87=0),0,IF((L87*12+M87+N87)&gt;'(A) AG-Anteil Soz.Vers.'!$C$33,'(A) AG-Anteil Soz.Vers.'!$C$33*$O$1,(L87*12+M87+N87)*$O$1))</f>
        <v>0</v>
      </c>
      <c r="P87" s="997">
        <f ca="1">IF(F87="Fremdpersonal",0,IF(F87="Minijob",L87*12*'(A) AG-Anteil Soz.Vers.'!$C$30,IF((L87*12+M87+N87)&gt;'(A) AG-Anteil Soz.Vers.'!$C$32,'(A) AG-Anteil Soz.Vers.'!$C$32*$P$1,(L87*12+M87+N87)*$P$1)))</f>
        <v>0</v>
      </c>
      <c r="Q87" s="539">
        <f t="shared" si="24"/>
        <v>0</v>
      </c>
      <c r="R87" s="684">
        <f t="shared" si="23"/>
        <v>0</v>
      </c>
      <c r="S87" s="996">
        <f t="shared" ca="1" si="10"/>
        <v>0</v>
      </c>
      <c r="T87" s="54"/>
      <c r="U87" s="54"/>
    </row>
    <row r="88" spans="1:21">
      <c r="A88" s="13"/>
      <c r="B88" s="13"/>
      <c r="C88" s="13"/>
      <c r="D88" s="13"/>
      <c r="E88" s="9"/>
      <c r="F88" s="10"/>
      <c r="G88" s="31"/>
      <c r="H88" s="553"/>
      <c r="I88" s="871">
        <f>IF(F88="",0,IF(F88="Fremdpersonal",VLOOKUP(D88,Tariftabellen!$W$27:$Y$49,3,0),VLOOKUP(D88,Tariftabellen!$W$27:$Y$49,2,0)))</f>
        <v>0</v>
      </c>
      <c r="J88" s="836" t="str">
        <f t="shared" ca="1" si="6"/>
        <v/>
      </c>
      <c r="K88" s="746" t="str">
        <f t="shared" ca="1" si="7"/>
        <v/>
      </c>
      <c r="L88" s="539">
        <f t="shared" si="8"/>
        <v>0</v>
      </c>
      <c r="M88" s="539">
        <f>IF(H88&gt;0,(+$M$1*L88+('(A) AG-Anteil Soz.Vers.'!$C$8*'(A) Pers. BL'!$H88))*12,0)</f>
        <v>0</v>
      </c>
      <c r="N88" s="684">
        <f t="shared" ca="1" si="9"/>
        <v>0</v>
      </c>
      <c r="O88" s="685">
        <f>IF(OR(F88="Minijob",F88="Fremdpersonal",H88=0),0,IF((L88*12+M88+N88)&gt;'(A) AG-Anteil Soz.Vers.'!$C$33,'(A) AG-Anteil Soz.Vers.'!$C$33*$O$1,(L88*12+M88+N88)*$O$1))</f>
        <v>0</v>
      </c>
      <c r="P88" s="997">
        <f ca="1">IF(F88="Fremdpersonal",0,IF(F88="Minijob",L88*12*'(A) AG-Anteil Soz.Vers.'!$C$30,IF((L88*12+M88+N88)&gt;'(A) AG-Anteil Soz.Vers.'!$C$32,'(A) AG-Anteil Soz.Vers.'!$C$32*$P$1,(L88*12+M88+N88)*$P$1)))</f>
        <v>0</v>
      </c>
      <c r="Q88" s="539">
        <f t="shared" si="24"/>
        <v>0</v>
      </c>
      <c r="R88" s="684">
        <f t="shared" si="23"/>
        <v>0</v>
      </c>
      <c r="S88" s="996">
        <f t="shared" ca="1" si="10"/>
        <v>0</v>
      </c>
      <c r="T88" s="54"/>
      <c r="U88" s="54"/>
    </row>
    <row r="89" spans="1:21">
      <c r="A89" s="13"/>
      <c r="B89" s="13"/>
      <c r="C89" s="13"/>
      <c r="D89" s="13"/>
      <c r="E89" s="9"/>
      <c r="F89" s="10"/>
      <c r="G89" s="31"/>
      <c r="H89" s="553"/>
      <c r="I89" s="871">
        <f>IF(F89="",0,IF(F89="Fremdpersonal",VLOOKUP(D89,Tariftabellen!$W$27:$Y$49,3,0),VLOOKUP(D89,Tariftabellen!$W$27:$Y$49,2,0)))</f>
        <v>0</v>
      </c>
      <c r="J89" s="836" t="str">
        <f t="shared" ca="1" si="6"/>
        <v/>
      </c>
      <c r="K89" s="746" t="str">
        <f t="shared" ca="1" si="7"/>
        <v/>
      </c>
      <c r="L89" s="539">
        <f t="shared" si="8"/>
        <v>0</v>
      </c>
      <c r="M89" s="539">
        <f>IF(H89&gt;0,(+$M$1*L89+('(A) AG-Anteil Soz.Vers.'!$C$8*'(A) Pers. BL'!$H89))*12,0)</f>
        <v>0</v>
      </c>
      <c r="N89" s="684">
        <f t="shared" ca="1" si="9"/>
        <v>0</v>
      </c>
      <c r="O89" s="685">
        <f>IF(OR(F89="Minijob",F89="Fremdpersonal",H89=0),0,IF((L89*12+M89+N89)&gt;'(A) AG-Anteil Soz.Vers.'!$C$33,'(A) AG-Anteil Soz.Vers.'!$C$33*$O$1,(L89*12+M89+N89)*$O$1))</f>
        <v>0</v>
      </c>
      <c r="P89" s="997">
        <f ca="1">IF(F89="Fremdpersonal",0,IF(F89="Minijob",L89*12*'(A) AG-Anteil Soz.Vers.'!$C$30,IF((L89*12+M89+N89)&gt;'(A) AG-Anteil Soz.Vers.'!$C$32,'(A) AG-Anteil Soz.Vers.'!$C$32*$P$1,(L89*12+M89+N89)*$P$1)))</f>
        <v>0</v>
      </c>
      <c r="Q89" s="539">
        <f t="shared" si="24"/>
        <v>0</v>
      </c>
      <c r="R89" s="684">
        <f t="shared" si="23"/>
        <v>0</v>
      </c>
      <c r="S89" s="996">
        <f t="shared" ca="1" si="10"/>
        <v>0</v>
      </c>
      <c r="T89" s="54"/>
      <c r="U89" s="54"/>
    </row>
    <row r="90" spans="1:21">
      <c r="A90" s="13"/>
      <c r="B90" s="13"/>
      <c r="C90" s="13"/>
      <c r="D90" s="13"/>
      <c r="E90" s="9"/>
      <c r="F90" s="10"/>
      <c r="G90" s="31"/>
      <c r="H90" s="553"/>
      <c r="I90" s="871">
        <f>IF(F90="",0,IF(F90="Fremdpersonal",VLOOKUP(D90,Tariftabellen!$W$27:$Y$49,3,0),VLOOKUP(D90,Tariftabellen!$W$27:$Y$49,2,0)))</f>
        <v>0</v>
      </c>
      <c r="J90" s="836" t="str">
        <f t="shared" ca="1" si="6"/>
        <v/>
      </c>
      <c r="K90" s="746" t="str">
        <f t="shared" ca="1" si="7"/>
        <v/>
      </c>
      <c r="L90" s="539">
        <f t="shared" si="8"/>
        <v>0</v>
      </c>
      <c r="M90" s="539">
        <f>IF(H90&gt;0,(+$M$1*L90+('(A) AG-Anteil Soz.Vers.'!$C$8*'(A) Pers. BL'!$H90))*12,0)</f>
        <v>0</v>
      </c>
      <c r="N90" s="684">
        <f t="shared" ca="1" si="9"/>
        <v>0</v>
      </c>
      <c r="O90" s="685">
        <f>IF(OR(F90="Minijob",F90="Fremdpersonal",H90=0),0,IF((L90*12+M90+N90)&gt;'(A) AG-Anteil Soz.Vers.'!$C$33,'(A) AG-Anteil Soz.Vers.'!$C$33*$O$1,(L90*12+M90+N90)*$O$1))</f>
        <v>0</v>
      </c>
      <c r="P90" s="997">
        <f ca="1">IF(F90="Fremdpersonal",0,IF(F90="Minijob",L90*12*'(A) AG-Anteil Soz.Vers.'!$C$30,IF((L90*12+M90+N90)&gt;'(A) AG-Anteil Soz.Vers.'!$C$32,'(A) AG-Anteil Soz.Vers.'!$C$32*$P$1,(L90*12+M90+N90)*$P$1)))</f>
        <v>0</v>
      </c>
      <c r="Q90" s="539">
        <f t="shared" si="24"/>
        <v>0</v>
      </c>
      <c r="R90" s="684">
        <f t="shared" si="23"/>
        <v>0</v>
      </c>
      <c r="S90" s="996">
        <f t="shared" ca="1" si="10"/>
        <v>0</v>
      </c>
      <c r="T90" s="54"/>
      <c r="U90" s="54"/>
    </row>
    <row r="91" spans="1:21">
      <c r="A91" s="13"/>
      <c r="B91" s="13"/>
      <c r="C91" s="13"/>
      <c r="D91" s="13"/>
      <c r="E91" s="9"/>
      <c r="F91" s="10"/>
      <c r="G91" s="31"/>
      <c r="H91" s="553"/>
      <c r="I91" s="871">
        <f>IF(F91="",0,IF(F91="Fremdpersonal",VLOOKUP(D91,Tariftabellen!$W$27:$Y$49,3,0),VLOOKUP(D91,Tariftabellen!$W$27:$Y$49,2,0)))</f>
        <v>0</v>
      </c>
      <c r="J91" s="836" t="str">
        <f t="shared" ca="1" si="6"/>
        <v/>
      </c>
      <c r="K91" s="746" t="str">
        <f t="shared" ca="1" si="7"/>
        <v/>
      </c>
      <c r="L91" s="539">
        <f t="shared" si="8"/>
        <v>0</v>
      </c>
      <c r="M91" s="539">
        <f>IF(H91&gt;0,(+$M$1*L91+('(A) AG-Anteil Soz.Vers.'!$C$8*'(A) Pers. BL'!$H91))*12,0)</f>
        <v>0</v>
      </c>
      <c r="N91" s="684">
        <f t="shared" ca="1" si="9"/>
        <v>0</v>
      </c>
      <c r="O91" s="685">
        <f>IF(OR(F91="Minijob",F91="Fremdpersonal",H91=0),0,IF((L91*12+M91+N91)&gt;'(A) AG-Anteil Soz.Vers.'!$C$33,'(A) AG-Anteil Soz.Vers.'!$C$33*$O$1,(L91*12+M91+N91)*$O$1))</f>
        <v>0</v>
      </c>
      <c r="P91" s="997">
        <f ca="1">IF(F91="Fremdpersonal",0,IF(F91="Minijob",L91*12*'(A) AG-Anteil Soz.Vers.'!$C$30,IF((L91*12+M91+N91)&gt;'(A) AG-Anteil Soz.Vers.'!$C$32,'(A) AG-Anteil Soz.Vers.'!$C$32*$P$1,(L91*12+M91+N91)*$P$1)))</f>
        <v>0</v>
      </c>
      <c r="Q91" s="539">
        <f t="shared" si="24"/>
        <v>0</v>
      </c>
      <c r="R91" s="684">
        <f t="shared" si="23"/>
        <v>0</v>
      </c>
      <c r="S91" s="996">
        <f t="shared" ca="1" si="10"/>
        <v>0</v>
      </c>
      <c r="T91" s="54"/>
      <c r="U91" s="54"/>
    </row>
    <row r="92" spans="1:21">
      <c r="A92" s="737"/>
      <c r="B92" s="30"/>
      <c r="C92" s="638"/>
      <c r="D92" s="638"/>
      <c r="E92" s="9"/>
      <c r="F92" s="640"/>
      <c r="G92" s="639"/>
      <c r="H92" s="641"/>
      <c r="I92" s="871">
        <f>IF(F92="",0,IF(F92="Fremdpersonal",VLOOKUP(D92,Tariftabellen!$W$27:$Y$49,3,0),VLOOKUP(D92,Tariftabellen!$W$27:$Y$49,2,0)))</f>
        <v>0</v>
      </c>
      <c r="J92" s="836" t="str">
        <f t="shared" ca="1" si="0"/>
        <v/>
      </c>
      <c r="K92" s="746" t="str">
        <f t="shared" ca="1" si="1"/>
        <v/>
      </c>
      <c r="L92" s="747">
        <f t="shared" si="2"/>
        <v>0</v>
      </c>
      <c r="M92" s="747">
        <f>IF(H92&gt;0,(+$M$1*L92+('(A) AG-Anteil Soz.Vers.'!$C$8*'(A) Pers. BL'!$H92))*12,0)</f>
        <v>0</v>
      </c>
      <c r="N92" s="747">
        <f t="shared" ca="1" si="3"/>
        <v>0</v>
      </c>
      <c r="O92" s="637">
        <f>IF(OR(F92="Minijob",F92="Fremdpersonal",H92=0),0,IF((L92*12+M92+N92)&gt;'(A) AG-Anteil Soz.Vers.'!$C$33,'(A) AG-Anteil Soz.Vers.'!$C$33*$O$1,(L92*12+M92+N92)*$O$1))</f>
        <v>0</v>
      </c>
      <c r="P92" s="642">
        <f ca="1">IF(F92="Fremdpersonal",0,IF(F92="Minijob",L92*12*'(A) AG-Anteil Soz.Vers.'!$C$30,IF((L92*12+M92+N92)&gt;'(A) AG-Anteil Soz.Vers.'!$C$32,'(A) AG-Anteil Soz.Vers.'!$C$32*$P$1,(L92*12+M92+N92)*$P$1)))</f>
        <v>0</v>
      </c>
      <c r="Q92" s="539">
        <f t="shared" si="24"/>
        <v>0</v>
      </c>
      <c r="R92" s="747">
        <f t="shared" si="23"/>
        <v>0</v>
      </c>
      <c r="S92" s="984">
        <f t="shared" ref="S92:S122" ca="1" si="25">(L92*12+SUM(M92:R92))</f>
        <v>0</v>
      </c>
      <c r="T92" s="54"/>
      <c r="U92" s="54"/>
    </row>
    <row r="93" spans="1:21">
      <c r="A93" s="737"/>
      <c r="B93" s="30"/>
      <c r="C93" s="638"/>
      <c r="D93" s="638"/>
      <c r="E93" s="9"/>
      <c r="F93" s="640"/>
      <c r="G93" s="639"/>
      <c r="H93" s="641"/>
      <c r="I93" s="871">
        <f>IF(F93="",0,IF(F93="Fremdpersonal",VLOOKUP(D93,Tariftabellen!$W$27:$Y$49,3,0),VLOOKUP(D93,Tariftabellen!$W$27:$Y$49,2,0)))</f>
        <v>0</v>
      </c>
      <c r="J93" s="836" t="str">
        <f t="shared" ca="1" si="0"/>
        <v/>
      </c>
      <c r="K93" s="746" t="str">
        <f t="shared" ca="1" si="1"/>
        <v/>
      </c>
      <c r="L93" s="747">
        <f t="shared" si="2"/>
        <v>0</v>
      </c>
      <c r="M93" s="747">
        <f>IF(H93&gt;0,(+$M$1*L93+('(A) AG-Anteil Soz.Vers.'!$C$8*'(A) Pers. BL'!$H93))*12,0)</f>
        <v>0</v>
      </c>
      <c r="N93" s="747">
        <f t="shared" ca="1" si="3"/>
        <v>0</v>
      </c>
      <c r="O93" s="637">
        <f>IF(OR(F93="Minijob",F93="Fremdpersonal",H93=0),0,IF((L93*12+M93+N93)&gt;'(A) AG-Anteil Soz.Vers.'!$C$33,'(A) AG-Anteil Soz.Vers.'!$C$33*$O$1,(L93*12+M93+N93)*$O$1))</f>
        <v>0</v>
      </c>
      <c r="P93" s="642">
        <f ca="1">IF(F93="Fremdpersonal",0,IF(F93="Minijob",L93*12*'(A) AG-Anteil Soz.Vers.'!$C$30,IF((L93*12+M93+N93)&gt;'(A) AG-Anteil Soz.Vers.'!$C$32,'(A) AG-Anteil Soz.Vers.'!$C$32*$P$1,(L93*12+M93+N93)*$P$1)))</f>
        <v>0</v>
      </c>
      <c r="Q93" s="539">
        <f t="shared" si="24"/>
        <v>0</v>
      </c>
      <c r="R93" s="747">
        <f t="shared" si="23"/>
        <v>0</v>
      </c>
      <c r="S93" s="984">
        <f t="shared" ca="1" si="25"/>
        <v>0</v>
      </c>
      <c r="T93" s="54"/>
      <c r="U93" s="54"/>
    </row>
    <row r="94" spans="1:21">
      <c r="A94" s="737"/>
      <c r="B94" s="30"/>
      <c r="C94" s="638"/>
      <c r="D94" s="638"/>
      <c r="E94" s="9"/>
      <c r="F94" s="640"/>
      <c r="G94" s="639"/>
      <c r="H94" s="641"/>
      <c r="I94" s="871">
        <f>IF(F94="",0,IF(F94="Fremdpersonal",VLOOKUP(D94,Tariftabellen!$W$27:$Y$49,3,0),VLOOKUP(D94,Tariftabellen!$W$27:$Y$49,2,0)))</f>
        <v>0</v>
      </c>
      <c r="J94" s="836" t="str">
        <f t="shared" ca="1" si="0"/>
        <v/>
      </c>
      <c r="K94" s="746" t="str">
        <f t="shared" ca="1" si="1"/>
        <v/>
      </c>
      <c r="L94" s="747">
        <f t="shared" si="2"/>
        <v>0</v>
      </c>
      <c r="M94" s="747">
        <f>IF(H94&gt;0,(+$M$1*L94+('(A) AG-Anteil Soz.Vers.'!$C$8*'(A) Pers. BL'!$H94))*12,0)</f>
        <v>0</v>
      </c>
      <c r="N94" s="747">
        <f t="shared" ca="1" si="3"/>
        <v>0</v>
      </c>
      <c r="O94" s="637">
        <f>IF(OR(F94="Minijob",F94="Fremdpersonal",H94=0),0,IF((L94*12+M94+N94)&gt;'(A) AG-Anteil Soz.Vers.'!$C$33,'(A) AG-Anteil Soz.Vers.'!$C$33*$O$1,(L94*12+M94+N94)*$O$1))</f>
        <v>0</v>
      </c>
      <c r="P94" s="642">
        <f ca="1">IF(F94="Fremdpersonal",0,IF(F94="Minijob",L94*12*'(A) AG-Anteil Soz.Vers.'!$C$30,IF((L94*12+M94+N94)&gt;'(A) AG-Anteil Soz.Vers.'!$C$32,'(A) AG-Anteil Soz.Vers.'!$C$32*$P$1,(L94*12+M94+N94)*$P$1)))</f>
        <v>0</v>
      </c>
      <c r="Q94" s="539">
        <f t="shared" si="24"/>
        <v>0</v>
      </c>
      <c r="R94" s="747">
        <f t="shared" si="23"/>
        <v>0</v>
      </c>
      <c r="S94" s="984">
        <f t="shared" ca="1" si="25"/>
        <v>0</v>
      </c>
      <c r="T94" s="54"/>
      <c r="U94" s="54"/>
    </row>
    <row r="95" spans="1:21">
      <c r="A95" s="737"/>
      <c r="B95" s="30"/>
      <c r="C95" s="638"/>
      <c r="D95" s="638"/>
      <c r="E95" s="9"/>
      <c r="F95" s="640"/>
      <c r="G95" s="639"/>
      <c r="H95" s="641"/>
      <c r="I95" s="871">
        <f>IF(F95="",0,IF(F95="Fremdpersonal",VLOOKUP(D95,Tariftabellen!$W$27:$Y$49,3,0),VLOOKUP(D95,Tariftabellen!$W$27:$Y$49,2,0)))</f>
        <v>0</v>
      </c>
      <c r="J95" s="836" t="str">
        <f t="shared" ca="1" si="0"/>
        <v/>
      </c>
      <c r="K95" s="746" t="str">
        <f t="shared" ca="1" si="1"/>
        <v/>
      </c>
      <c r="L95" s="747">
        <f t="shared" si="2"/>
        <v>0</v>
      </c>
      <c r="M95" s="747">
        <f>IF(H95&gt;0,(+$M$1*L95+('(A) AG-Anteil Soz.Vers.'!$C$8*'(A) Pers. BL'!$H95))*12,0)</f>
        <v>0</v>
      </c>
      <c r="N95" s="747">
        <f t="shared" ca="1" si="3"/>
        <v>0</v>
      </c>
      <c r="O95" s="637">
        <f>IF(OR(F95="Minijob",F95="Fremdpersonal",H95=0),0,IF((L95*12+M95+N95)&gt;'(A) AG-Anteil Soz.Vers.'!$C$33,'(A) AG-Anteil Soz.Vers.'!$C$33*$O$1,(L95*12+M95+N95)*$O$1))</f>
        <v>0</v>
      </c>
      <c r="P95" s="642">
        <f ca="1">IF(F95="Fremdpersonal",0,IF(F95="Minijob",L95*12*'(A) AG-Anteil Soz.Vers.'!$C$30,IF((L95*12+M95+N95)&gt;'(A) AG-Anteil Soz.Vers.'!$C$32,'(A) AG-Anteil Soz.Vers.'!$C$32*$P$1,(L95*12+M95+N95)*$P$1)))</f>
        <v>0</v>
      </c>
      <c r="Q95" s="539">
        <f t="shared" si="24"/>
        <v>0</v>
      </c>
      <c r="R95" s="747">
        <f t="shared" si="23"/>
        <v>0</v>
      </c>
      <c r="S95" s="984">
        <f t="shared" ca="1" si="25"/>
        <v>0</v>
      </c>
      <c r="T95" s="54"/>
      <c r="U95" s="54"/>
    </row>
    <row r="96" spans="1:21">
      <c r="A96" s="737"/>
      <c r="B96" s="30"/>
      <c r="C96" s="638"/>
      <c r="D96" s="638"/>
      <c r="E96" s="9"/>
      <c r="F96" s="640"/>
      <c r="G96" s="639"/>
      <c r="H96" s="553"/>
      <c r="I96" s="871">
        <f>IF(F96="",0,IF(F96="Fremdpersonal",VLOOKUP(D96,Tariftabellen!$W$27:$Y$49,3,0),VLOOKUP(D96,Tariftabellen!$W$27:$Y$49,2,0)))</f>
        <v>0</v>
      </c>
      <c r="J96" s="836" t="str">
        <f t="shared" ca="1" si="0"/>
        <v/>
      </c>
      <c r="K96" s="746" t="str">
        <f t="shared" ca="1" si="1"/>
        <v/>
      </c>
      <c r="L96" s="747">
        <f t="shared" ref="L96:L108" si="26">IF(F96&gt;0,J96*H96,0)</f>
        <v>0</v>
      </c>
      <c r="M96" s="747">
        <f>IF(H96&gt;0,(+$M$1*L96+('(A) AG-Anteil Soz.Vers.'!$C$8*'(A) Pers. BL'!$H96))*12,0)</f>
        <v>0</v>
      </c>
      <c r="N96" s="949">
        <f t="shared" ref="N96:N108" ca="1" si="27">IF(ISERROR(K96*L96),0,K96*L96)</f>
        <v>0</v>
      </c>
      <c r="O96" s="950">
        <f>IF(OR(F96="Minijob",F96="Fremdpersonal",H96=0),0,IF((L96*12+M96+N96)&gt;'(A) AG-Anteil Soz.Vers.'!$C$33,'(A) AG-Anteil Soz.Vers.'!$C$33*$O$1,(L96*12+M96+N96)*$O$1))</f>
        <v>0</v>
      </c>
      <c r="P96" s="642">
        <f ca="1">IF(F96="Fremdpersonal",0,IF(F96="Minijob",L96*12*'(A) AG-Anteil Soz.Vers.'!$C$30,IF((L96*12+M96+N96)&gt;'(A) AG-Anteil Soz.Vers.'!$C$32,'(A) AG-Anteil Soz.Vers.'!$C$32*$P$1,(L96*12+M96+N96)*$P$1)))</f>
        <v>0</v>
      </c>
      <c r="Q96" s="539">
        <f t="shared" si="24"/>
        <v>0</v>
      </c>
      <c r="R96" s="949">
        <f t="shared" si="23"/>
        <v>0</v>
      </c>
      <c r="S96" s="984">
        <f t="shared" ref="S96:S108" ca="1" si="28">(L96*12+SUM(M96:R96))</f>
        <v>0</v>
      </c>
      <c r="T96" s="54"/>
      <c r="U96" s="54"/>
    </row>
    <row r="97" spans="1:21">
      <c r="A97" s="737"/>
      <c r="B97" s="30"/>
      <c r="C97" s="638"/>
      <c r="D97" s="638"/>
      <c r="E97" s="9"/>
      <c r="F97" s="640"/>
      <c r="G97" s="639"/>
      <c r="H97" s="553"/>
      <c r="I97" s="871">
        <f>IF(F97="",0,IF(F97="Fremdpersonal",VLOOKUP(D97,Tariftabellen!$W$27:$Y$49,3,0),VLOOKUP(D97,Tariftabellen!$W$27:$Y$49,2,0)))</f>
        <v>0</v>
      </c>
      <c r="J97" s="836" t="str">
        <f t="shared" ca="1" si="0"/>
        <v/>
      </c>
      <c r="K97" s="746" t="str">
        <f t="shared" ca="1" si="1"/>
        <v/>
      </c>
      <c r="L97" s="747">
        <f t="shared" si="26"/>
        <v>0</v>
      </c>
      <c r="M97" s="747">
        <f>IF(H97&gt;0,(+$M$1*L97+('(A) AG-Anteil Soz.Vers.'!$C$8*'(A) Pers. BL'!$H97))*12,0)</f>
        <v>0</v>
      </c>
      <c r="N97" s="949">
        <f t="shared" ca="1" si="27"/>
        <v>0</v>
      </c>
      <c r="O97" s="950">
        <f>IF(OR(F97="Minijob",F97="Fremdpersonal",H97=0),0,IF((L97*12+M97+N97)&gt;'(A) AG-Anteil Soz.Vers.'!$C$33,'(A) AG-Anteil Soz.Vers.'!$C$33*$O$1,(L97*12+M97+N97)*$O$1))</f>
        <v>0</v>
      </c>
      <c r="P97" s="642">
        <f ca="1">IF(F97="Fremdpersonal",0,IF(F97="Minijob",L97*12*'(A) AG-Anteil Soz.Vers.'!$C$30,IF((L97*12+M97+N97)&gt;'(A) AG-Anteil Soz.Vers.'!$C$32,'(A) AG-Anteil Soz.Vers.'!$C$32*$P$1,(L97*12+M97+N97)*$P$1)))</f>
        <v>0</v>
      </c>
      <c r="Q97" s="539">
        <f t="shared" si="24"/>
        <v>0</v>
      </c>
      <c r="R97" s="949">
        <f t="shared" si="23"/>
        <v>0</v>
      </c>
      <c r="S97" s="984">
        <f t="shared" ca="1" si="28"/>
        <v>0</v>
      </c>
      <c r="T97" s="54"/>
      <c r="U97" s="54"/>
    </row>
    <row r="98" spans="1:21">
      <c r="A98" s="737"/>
      <c r="B98" s="30"/>
      <c r="C98" s="638"/>
      <c r="D98" s="638"/>
      <c r="E98" s="9"/>
      <c r="F98" s="640"/>
      <c r="G98" s="639"/>
      <c r="H98" s="553"/>
      <c r="I98" s="871">
        <f>IF(F98="",0,IF(F98="Fremdpersonal",VLOOKUP(D98,Tariftabellen!$W$27:$Y$49,3,0),VLOOKUP(D98,Tariftabellen!$W$27:$Y$49,2,0)))</f>
        <v>0</v>
      </c>
      <c r="J98" s="836" t="str">
        <f t="shared" ca="1" si="0"/>
        <v/>
      </c>
      <c r="K98" s="746" t="str">
        <f t="shared" ca="1" si="1"/>
        <v/>
      </c>
      <c r="L98" s="747">
        <f t="shared" si="26"/>
        <v>0</v>
      </c>
      <c r="M98" s="747">
        <f>IF(H98&gt;0,(+$M$1*L98+('(A) AG-Anteil Soz.Vers.'!$C$8*'(A) Pers. BL'!$H98))*12,0)</f>
        <v>0</v>
      </c>
      <c r="N98" s="949">
        <f t="shared" ca="1" si="27"/>
        <v>0</v>
      </c>
      <c r="O98" s="950">
        <f>IF(OR(F98="Minijob",F98="Fremdpersonal",H98=0),0,IF((L98*12+M98+N98)&gt;'(A) AG-Anteil Soz.Vers.'!$C$33,'(A) AG-Anteil Soz.Vers.'!$C$33*$O$1,(L98*12+M98+N98)*$O$1))</f>
        <v>0</v>
      </c>
      <c r="P98" s="642">
        <f ca="1">IF(F98="Fremdpersonal",0,IF(F98="Minijob",L98*12*'(A) AG-Anteil Soz.Vers.'!$C$30,IF((L98*12+M98+N98)&gt;'(A) AG-Anteil Soz.Vers.'!$C$32,'(A) AG-Anteil Soz.Vers.'!$C$32*$P$1,(L98*12+M98+N98)*$P$1)))</f>
        <v>0</v>
      </c>
      <c r="Q98" s="539">
        <f t="shared" si="24"/>
        <v>0</v>
      </c>
      <c r="R98" s="949">
        <f t="shared" si="23"/>
        <v>0</v>
      </c>
      <c r="S98" s="984">
        <f t="shared" ca="1" si="28"/>
        <v>0</v>
      </c>
      <c r="T98" s="54"/>
      <c r="U98" s="54"/>
    </row>
    <row r="99" spans="1:21">
      <c r="A99" s="737"/>
      <c r="B99" s="30"/>
      <c r="C99" s="638"/>
      <c r="D99" s="638"/>
      <c r="E99" s="9"/>
      <c r="F99" s="640"/>
      <c r="G99" s="639"/>
      <c r="H99" s="553"/>
      <c r="I99" s="871">
        <f>IF(F99="",0,IF(F99="Fremdpersonal",VLOOKUP(D99,Tariftabellen!$W$27:$Y$49,3,0),VLOOKUP(D99,Tariftabellen!$W$27:$Y$49,2,0)))</f>
        <v>0</v>
      </c>
      <c r="J99" s="836" t="str">
        <f t="shared" ca="1" si="0"/>
        <v/>
      </c>
      <c r="K99" s="746" t="str">
        <f t="shared" ca="1" si="1"/>
        <v/>
      </c>
      <c r="L99" s="747">
        <f t="shared" si="26"/>
        <v>0</v>
      </c>
      <c r="M99" s="747">
        <f>IF(H99&gt;0,(+$M$1*L99+('(A) AG-Anteil Soz.Vers.'!$C$8*'(A) Pers. BL'!$H99))*12,0)</f>
        <v>0</v>
      </c>
      <c r="N99" s="949">
        <f t="shared" ca="1" si="27"/>
        <v>0</v>
      </c>
      <c r="O99" s="950">
        <f>IF(OR(F99="Minijob",F99="Fremdpersonal",H99=0),0,IF((L99*12+M99+N99)&gt;'(A) AG-Anteil Soz.Vers.'!$C$33,'(A) AG-Anteil Soz.Vers.'!$C$33*$O$1,(L99*12+M99+N99)*$O$1))</f>
        <v>0</v>
      </c>
      <c r="P99" s="642">
        <f ca="1">IF(F99="Fremdpersonal",0,IF(F99="Minijob",L99*12*'(A) AG-Anteil Soz.Vers.'!$C$30,IF((L99*12+M99+N99)&gt;'(A) AG-Anteil Soz.Vers.'!$C$32,'(A) AG-Anteil Soz.Vers.'!$C$32*$P$1,(L99*12+M99+N99)*$P$1)))</f>
        <v>0</v>
      </c>
      <c r="Q99" s="539">
        <f t="shared" si="24"/>
        <v>0</v>
      </c>
      <c r="R99" s="949">
        <f t="shared" si="23"/>
        <v>0</v>
      </c>
      <c r="S99" s="984">
        <f t="shared" ca="1" si="28"/>
        <v>0</v>
      </c>
      <c r="T99" s="54"/>
      <c r="U99" s="54"/>
    </row>
    <row r="100" spans="1:21">
      <c r="A100" s="737"/>
      <c r="B100" s="30"/>
      <c r="C100" s="638"/>
      <c r="D100" s="638"/>
      <c r="E100" s="9"/>
      <c r="F100" s="640"/>
      <c r="G100" s="639"/>
      <c r="H100" s="553"/>
      <c r="I100" s="871">
        <f>IF(F100="",0,IF(F100="Fremdpersonal",VLOOKUP(D100,Tariftabellen!$W$27:$Y$49,3,0),VLOOKUP(D100,Tariftabellen!$W$27:$Y$49,2,0)))</f>
        <v>0</v>
      </c>
      <c r="J100" s="836" t="str">
        <f t="shared" ca="1" si="0"/>
        <v/>
      </c>
      <c r="K100" s="746" t="str">
        <f t="shared" ca="1" si="1"/>
        <v/>
      </c>
      <c r="L100" s="747">
        <f t="shared" si="26"/>
        <v>0</v>
      </c>
      <c r="M100" s="747">
        <f>IF(H100&gt;0,(+$M$1*L100+('(A) AG-Anteil Soz.Vers.'!$C$8*'(A) Pers. BL'!$H100))*12,0)</f>
        <v>0</v>
      </c>
      <c r="N100" s="949">
        <f t="shared" ca="1" si="27"/>
        <v>0</v>
      </c>
      <c r="O100" s="950">
        <f>IF(OR(F100="Minijob",F100="Fremdpersonal",H100=0),0,IF((L100*12+M100+N100)&gt;'(A) AG-Anteil Soz.Vers.'!$C$33,'(A) AG-Anteil Soz.Vers.'!$C$33*$O$1,(L100*12+M100+N100)*$O$1))</f>
        <v>0</v>
      </c>
      <c r="P100" s="642">
        <f ca="1">IF(F100="Fremdpersonal",0,IF(F100="Minijob",L100*12*'(A) AG-Anteil Soz.Vers.'!$C$30,IF((L100*12+M100+N100)&gt;'(A) AG-Anteil Soz.Vers.'!$C$32,'(A) AG-Anteil Soz.Vers.'!$C$32*$P$1,(L100*12+M100+N100)*$P$1)))</f>
        <v>0</v>
      </c>
      <c r="Q100" s="539">
        <f t="shared" si="24"/>
        <v>0</v>
      </c>
      <c r="R100" s="949">
        <f t="shared" ref="R100:R122" si="29">IF(OR(F100="Minijob",F100="Fremdpersonal",H100=0),0,$R$1*L100*12)</f>
        <v>0</v>
      </c>
      <c r="S100" s="984">
        <f t="shared" ca="1" si="28"/>
        <v>0</v>
      </c>
      <c r="T100" s="54"/>
      <c r="U100" s="54"/>
    </row>
    <row r="101" spans="1:21">
      <c r="A101" s="737"/>
      <c r="B101" s="30"/>
      <c r="C101" s="638"/>
      <c r="D101" s="638"/>
      <c r="E101" s="9"/>
      <c r="F101" s="640"/>
      <c r="G101" s="639"/>
      <c r="H101" s="553"/>
      <c r="I101" s="871">
        <f>IF(F101="",0,IF(F101="Fremdpersonal",VLOOKUP(D101,Tariftabellen!$W$27:$Y$49,3,0),VLOOKUP(D101,Tariftabellen!$W$27:$Y$49,2,0)))</f>
        <v>0</v>
      </c>
      <c r="J101" s="836" t="str">
        <f t="shared" ca="1" si="0"/>
        <v/>
      </c>
      <c r="K101" s="746" t="str">
        <f t="shared" ca="1" si="1"/>
        <v/>
      </c>
      <c r="L101" s="747">
        <f t="shared" si="26"/>
        <v>0</v>
      </c>
      <c r="M101" s="747">
        <f>IF(H101&gt;0,(+$M$1*L101+('(A) AG-Anteil Soz.Vers.'!$C$8*'(A) Pers. BL'!$H101))*12,0)</f>
        <v>0</v>
      </c>
      <c r="N101" s="949">
        <f t="shared" ca="1" si="27"/>
        <v>0</v>
      </c>
      <c r="O101" s="950">
        <f>IF(OR(F101="Minijob",F101="Fremdpersonal",H101=0),0,IF((L101*12+M101+N101)&gt;'(A) AG-Anteil Soz.Vers.'!$C$33,'(A) AG-Anteil Soz.Vers.'!$C$33*$O$1,(L101*12+M101+N101)*$O$1))</f>
        <v>0</v>
      </c>
      <c r="P101" s="642">
        <f ca="1">IF(F101="Fremdpersonal",0,IF(F101="Minijob",L101*12*'(A) AG-Anteil Soz.Vers.'!$C$30,IF((L101*12+M101+N101)&gt;'(A) AG-Anteil Soz.Vers.'!$C$32,'(A) AG-Anteil Soz.Vers.'!$C$32*$P$1,(L101*12+M101+N101)*$P$1)))</f>
        <v>0</v>
      </c>
      <c r="Q101" s="539">
        <f t="shared" si="24"/>
        <v>0</v>
      </c>
      <c r="R101" s="949">
        <f t="shared" si="29"/>
        <v>0</v>
      </c>
      <c r="S101" s="984">
        <f t="shared" ca="1" si="28"/>
        <v>0</v>
      </c>
      <c r="T101" s="54"/>
      <c r="U101" s="54"/>
    </row>
    <row r="102" spans="1:21">
      <c r="A102" s="737"/>
      <c r="B102" s="30"/>
      <c r="C102" s="638"/>
      <c r="D102" s="638"/>
      <c r="E102" s="9"/>
      <c r="F102" s="640"/>
      <c r="G102" s="639"/>
      <c r="H102" s="553"/>
      <c r="I102" s="871">
        <f>IF(F102="",0,IF(F102="Fremdpersonal",VLOOKUP(D102,Tariftabellen!$W$27:$Y$49,3,0),VLOOKUP(D102,Tariftabellen!$W$27:$Y$49,2,0)))</f>
        <v>0</v>
      </c>
      <c r="J102" s="836" t="str">
        <f t="shared" ca="1" si="0"/>
        <v/>
      </c>
      <c r="K102" s="746" t="str">
        <f t="shared" ca="1" si="1"/>
        <v/>
      </c>
      <c r="L102" s="747">
        <f t="shared" si="26"/>
        <v>0</v>
      </c>
      <c r="M102" s="747">
        <f>IF(H102&gt;0,(+$M$1*L102+('(A) AG-Anteil Soz.Vers.'!$C$8*'(A) Pers. BL'!$H102))*12,0)</f>
        <v>0</v>
      </c>
      <c r="N102" s="949">
        <f t="shared" ca="1" si="27"/>
        <v>0</v>
      </c>
      <c r="O102" s="950">
        <f>IF(OR(F102="Minijob",F102="Fremdpersonal",H102=0),0,IF((L102*12+M102+N102)&gt;'(A) AG-Anteil Soz.Vers.'!$C$33,'(A) AG-Anteil Soz.Vers.'!$C$33*$O$1,(L102*12+M102+N102)*$O$1))</f>
        <v>0</v>
      </c>
      <c r="P102" s="642">
        <f ca="1">IF(F102="Fremdpersonal",0,IF(F102="Minijob",L102*12*'(A) AG-Anteil Soz.Vers.'!$C$30,IF((L102*12+M102+N102)&gt;'(A) AG-Anteil Soz.Vers.'!$C$32,'(A) AG-Anteil Soz.Vers.'!$C$32*$P$1,(L102*12+M102+N102)*$P$1)))</f>
        <v>0</v>
      </c>
      <c r="Q102" s="539">
        <f t="shared" si="24"/>
        <v>0</v>
      </c>
      <c r="R102" s="949">
        <f t="shared" si="29"/>
        <v>0</v>
      </c>
      <c r="S102" s="984">
        <f t="shared" ca="1" si="28"/>
        <v>0</v>
      </c>
      <c r="T102" s="54"/>
      <c r="U102" s="54"/>
    </row>
    <row r="103" spans="1:21">
      <c r="A103" s="737"/>
      <c r="B103" s="30"/>
      <c r="C103" s="638"/>
      <c r="D103" s="638"/>
      <c r="E103" s="9"/>
      <c r="F103" s="640"/>
      <c r="G103" s="639"/>
      <c r="H103" s="553"/>
      <c r="I103" s="871">
        <f>IF(F103="",0,IF(F103="Fremdpersonal",VLOOKUP(D103,Tariftabellen!$W$27:$Y$49,3,0),VLOOKUP(D103,Tariftabellen!$W$27:$Y$49,2,0)))</f>
        <v>0</v>
      </c>
      <c r="J103" s="836" t="str">
        <f t="shared" ca="1" si="0"/>
        <v/>
      </c>
      <c r="K103" s="746" t="str">
        <f t="shared" ca="1" si="1"/>
        <v/>
      </c>
      <c r="L103" s="747">
        <f t="shared" si="26"/>
        <v>0</v>
      </c>
      <c r="M103" s="747">
        <f>IF(H103&gt;0,(+$M$1*L103+('(A) AG-Anteil Soz.Vers.'!$C$8*'(A) Pers. BL'!$H103))*12,0)</f>
        <v>0</v>
      </c>
      <c r="N103" s="949">
        <f t="shared" ca="1" si="27"/>
        <v>0</v>
      </c>
      <c r="O103" s="950">
        <f>IF(OR(F103="Minijob",F103="Fremdpersonal",H103=0),0,IF((L103*12+M103+N103)&gt;'(A) AG-Anteil Soz.Vers.'!$C$33,'(A) AG-Anteil Soz.Vers.'!$C$33*$O$1,(L103*12+M103+N103)*$O$1))</f>
        <v>0</v>
      </c>
      <c r="P103" s="642">
        <f ca="1">IF(F103="Fremdpersonal",0,IF(F103="Minijob",L103*12*'(A) AG-Anteil Soz.Vers.'!$C$30,IF((L103*12+M103+N103)&gt;'(A) AG-Anteil Soz.Vers.'!$C$32,'(A) AG-Anteil Soz.Vers.'!$C$32*$P$1,(L103*12+M103+N103)*$P$1)))</f>
        <v>0</v>
      </c>
      <c r="Q103" s="539">
        <f t="shared" si="24"/>
        <v>0</v>
      </c>
      <c r="R103" s="949">
        <f t="shared" si="29"/>
        <v>0</v>
      </c>
      <c r="S103" s="984">
        <f t="shared" ca="1" si="28"/>
        <v>0</v>
      </c>
      <c r="T103" s="54"/>
      <c r="U103" s="54"/>
    </row>
    <row r="104" spans="1:21">
      <c r="A104" s="737"/>
      <c r="B104" s="30"/>
      <c r="C104" s="638"/>
      <c r="D104" s="638"/>
      <c r="E104" s="9"/>
      <c r="F104" s="640"/>
      <c r="G104" s="639"/>
      <c r="H104" s="553"/>
      <c r="I104" s="871">
        <f>IF(F104="",0,IF(F104="Fremdpersonal",VLOOKUP(D104,Tariftabellen!$W$27:$Y$49,3,0),VLOOKUP(D104,Tariftabellen!$W$27:$Y$49,2,0)))</f>
        <v>0</v>
      </c>
      <c r="J104" s="836" t="str">
        <f t="shared" ca="1" si="0"/>
        <v/>
      </c>
      <c r="K104" s="746" t="str">
        <f t="shared" ca="1" si="1"/>
        <v/>
      </c>
      <c r="L104" s="747">
        <f t="shared" si="26"/>
        <v>0</v>
      </c>
      <c r="M104" s="747">
        <f>IF(H104&gt;0,(+$M$1*L104+('(A) AG-Anteil Soz.Vers.'!$C$8*'(A) Pers. BL'!$H104))*12,0)</f>
        <v>0</v>
      </c>
      <c r="N104" s="949">
        <f t="shared" ca="1" si="27"/>
        <v>0</v>
      </c>
      <c r="O104" s="950">
        <f>IF(OR(F104="Minijob",F104="Fremdpersonal",H104=0),0,IF((L104*12+M104+N104)&gt;'(A) AG-Anteil Soz.Vers.'!$C$33,'(A) AG-Anteil Soz.Vers.'!$C$33*$O$1,(L104*12+M104+N104)*$O$1))</f>
        <v>0</v>
      </c>
      <c r="P104" s="642">
        <f ca="1">IF(F104="Fremdpersonal",0,IF(F104="Minijob",L104*12*'(A) AG-Anteil Soz.Vers.'!$C$30,IF((L104*12+M104+N104)&gt;'(A) AG-Anteil Soz.Vers.'!$C$32,'(A) AG-Anteil Soz.Vers.'!$C$32*$P$1,(L104*12+M104+N104)*$P$1)))</f>
        <v>0</v>
      </c>
      <c r="Q104" s="539">
        <f t="shared" si="24"/>
        <v>0</v>
      </c>
      <c r="R104" s="949">
        <f t="shared" si="29"/>
        <v>0</v>
      </c>
      <c r="S104" s="984">
        <f t="shared" ca="1" si="28"/>
        <v>0</v>
      </c>
      <c r="T104" s="54"/>
      <c r="U104" s="54"/>
    </row>
    <row r="105" spans="1:21">
      <c r="A105" s="737"/>
      <c r="B105" s="30"/>
      <c r="C105" s="638"/>
      <c r="D105" s="638"/>
      <c r="E105" s="9"/>
      <c r="F105" s="640"/>
      <c r="G105" s="639"/>
      <c r="H105" s="553"/>
      <c r="I105" s="871">
        <f>IF(F105="",0,IF(F105="Fremdpersonal",VLOOKUP(D105,Tariftabellen!$W$27:$Y$49,3,0),VLOOKUP(D105,Tariftabellen!$W$27:$Y$49,2,0)))</f>
        <v>0</v>
      </c>
      <c r="J105" s="836" t="str">
        <f t="shared" ca="1" si="0"/>
        <v/>
      </c>
      <c r="K105" s="746" t="str">
        <f t="shared" ca="1" si="1"/>
        <v/>
      </c>
      <c r="L105" s="747">
        <f t="shared" si="26"/>
        <v>0</v>
      </c>
      <c r="M105" s="747">
        <f>IF(H105&gt;0,(+$M$1*L105+('(A) AG-Anteil Soz.Vers.'!$C$8*'(A) Pers. BL'!$H105))*12,0)</f>
        <v>0</v>
      </c>
      <c r="N105" s="949">
        <f t="shared" ca="1" si="27"/>
        <v>0</v>
      </c>
      <c r="O105" s="950">
        <f>IF(OR(F105="Minijob",F105="Fremdpersonal",H105=0),0,IF((L105*12+M105+N105)&gt;'(A) AG-Anteil Soz.Vers.'!$C$33,'(A) AG-Anteil Soz.Vers.'!$C$33*$O$1,(L105*12+M105+N105)*$O$1))</f>
        <v>0</v>
      </c>
      <c r="P105" s="642">
        <f ca="1">IF(F105="Fremdpersonal",0,IF(F105="Minijob",L105*12*'(A) AG-Anteil Soz.Vers.'!$C$30,IF((L105*12+M105+N105)&gt;'(A) AG-Anteil Soz.Vers.'!$C$32,'(A) AG-Anteil Soz.Vers.'!$C$32*$P$1,(L105*12+M105+N105)*$P$1)))</f>
        <v>0</v>
      </c>
      <c r="Q105" s="539">
        <f t="shared" si="24"/>
        <v>0</v>
      </c>
      <c r="R105" s="949">
        <f t="shared" si="29"/>
        <v>0</v>
      </c>
      <c r="S105" s="984">
        <f t="shared" ca="1" si="28"/>
        <v>0</v>
      </c>
      <c r="T105" s="54"/>
      <c r="U105" s="54"/>
    </row>
    <row r="106" spans="1:21">
      <c r="A106" s="737"/>
      <c r="B106" s="30"/>
      <c r="C106" s="638"/>
      <c r="D106" s="638"/>
      <c r="E106" s="9"/>
      <c r="F106" s="640"/>
      <c r="G106" s="639"/>
      <c r="H106" s="553"/>
      <c r="I106" s="871">
        <f>IF(F106="",0,IF(F106="Fremdpersonal",VLOOKUP(D106,Tariftabellen!$W$27:$Y$49,3,0),VLOOKUP(D106,Tariftabellen!$W$27:$Y$49,2,0)))</f>
        <v>0</v>
      </c>
      <c r="J106" s="836" t="str">
        <f t="shared" ca="1" si="0"/>
        <v/>
      </c>
      <c r="K106" s="746" t="str">
        <f t="shared" ca="1" si="1"/>
        <v/>
      </c>
      <c r="L106" s="747">
        <f t="shared" si="26"/>
        <v>0</v>
      </c>
      <c r="M106" s="747">
        <f>IF(H106&gt;0,(+$M$1*L106+('(A) AG-Anteil Soz.Vers.'!$C$8*'(A) Pers. BL'!$H106))*12,0)</f>
        <v>0</v>
      </c>
      <c r="N106" s="949">
        <f t="shared" ca="1" si="27"/>
        <v>0</v>
      </c>
      <c r="O106" s="950">
        <f>IF(OR(F106="Minijob",F106="Fremdpersonal",H106=0),0,IF((L106*12+M106+N106)&gt;'(A) AG-Anteil Soz.Vers.'!$C$33,'(A) AG-Anteil Soz.Vers.'!$C$33*$O$1,(L106*12+M106+N106)*$O$1))</f>
        <v>0</v>
      </c>
      <c r="P106" s="642">
        <f ca="1">IF(F106="Fremdpersonal",0,IF(F106="Minijob",L106*12*'(A) AG-Anteil Soz.Vers.'!$C$30,IF((L106*12+M106+N106)&gt;'(A) AG-Anteil Soz.Vers.'!$C$32,'(A) AG-Anteil Soz.Vers.'!$C$32*$P$1,(L106*12+M106+N106)*$P$1)))</f>
        <v>0</v>
      </c>
      <c r="Q106" s="539">
        <f t="shared" si="24"/>
        <v>0</v>
      </c>
      <c r="R106" s="949">
        <f t="shared" si="29"/>
        <v>0</v>
      </c>
      <c r="S106" s="984">
        <f t="shared" ca="1" si="28"/>
        <v>0</v>
      </c>
      <c r="T106" s="54"/>
      <c r="U106" s="54"/>
    </row>
    <row r="107" spans="1:21">
      <c r="A107" s="737"/>
      <c r="B107" s="30"/>
      <c r="C107" s="638"/>
      <c r="D107" s="638"/>
      <c r="E107" s="9"/>
      <c r="F107" s="640"/>
      <c r="G107" s="639"/>
      <c r="H107" s="553"/>
      <c r="I107" s="871">
        <f>IF(F107="",0,IF(F107="Fremdpersonal",VLOOKUP(D107,Tariftabellen!$W$27:$Y$49,3,0),VLOOKUP(D107,Tariftabellen!$W$27:$Y$49,2,0)))</f>
        <v>0</v>
      </c>
      <c r="J107" s="836" t="str">
        <f t="shared" ca="1" si="0"/>
        <v/>
      </c>
      <c r="K107" s="746" t="str">
        <f t="shared" ca="1" si="1"/>
        <v/>
      </c>
      <c r="L107" s="747">
        <f t="shared" si="26"/>
        <v>0</v>
      </c>
      <c r="M107" s="747">
        <f>IF(H107&gt;0,(+$M$1*L107+('(A) AG-Anteil Soz.Vers.'!$C$8*'(A) Pers. BL'!$H107))*12,0)</f>
        <v>0</v>
      </c>
      <c r="N107" s="949">
        <f t="shared" ca="1" si="27"/>
        <v>0</v>
      </c>
      <c r="O107" s="950">
        <f>IF(OR(F107="Minijob",F107="Fremdpersonal",H107=0),0,IF((L107*12+M107+N107)&gt;'(A) AG-Anteil Soz.Vers.'!$C$33,'(A) AG-Anteil Soz.Vers.'!$C$33*$O$1,(L107*12+M107+N107)*$O$1))</f>
        <v>0</v>
      </c>
      <c r="P107" s="642">
        <f ca="1">IF(F107="Fremdpersonal",0,IF(F107="Minijob",L107*12*'(A) AG-Anteil Soz.Vers.'!$C$30,IF((L107*12+M107+N107)&gt;'(A) AG-Anteil Soz.Vers.'!$C$32,'(A) AG-Anteil Soz.Vers.'!$C$32*$P$1,(L107*12+M107+N107)*$P$1)))</f>
        <v>0</v>
      </c>
      <c r="Q107" s="539">
        <f t="shared" si="24"/>
        <v>0</v>
      </c>
      <c r="R107" s="949">
        <f t="shared" si="29"/>
        <v>0</v>
      </c>
      <c r="S107" s="984">
        <f t="shared" ca="1" si="28"/>
        <v>0</v>
      </c>
      <c r="T107" s="54"/>
      <c r="U107" s="54"/>
    </row>
    <row r="108" spans="1:21">
      <c r="A108" s="737"/>
      <c r="B108" s="30"/>
      <c r="C108" s="638"/>
      <c r="D108" s="638"/>
      <c r="E108" s="9"/>
      <c r="F108" s="640"/>
      <c r="G108" s="639"/>
      <c r="H108" s="553"/>
      <c r="I108" s="871">
        <f>IF(F108="",0,IF(F108="Fremdpersonal",VLOOKUP(D108,Tariftabellen!$W$27:$Y$49,3,0),VLOOKUP(D108,Tariftabellen!$W$27:$Y$49,2,0)))</f>
        <v>0</v>
      </c>
      <c r="J108" s="836" t="str">
        <f t="shared" ca="1" si="0"/>
        <v/>
      </c>
      <c r="K108" s="746" t="str">
        <f t="shared" ca="1" si="1"/>
        <v/>
      </c>
      <c r="L108" s="747">
        <f t="shared" si="26"/>
        <v>0</v>
      </c>
      <c r="M108" s="747">
        <f>IF(H108&gt;0,(+$M$1*L108+('(A) AG-Anteil Soz.Vers.'!$C$8*'(A) Pers. BL'!$H108))*12,0)</f>
        <v>0</v>
      </c>
      <c r="N108" s="949">
        <f t="shared" ca="1" si="27"/>
        <v>0</v>
      </c>
      <c r="O108" s="950">
        <f>IF(OR(F108="Minijob",F108="Fremdpersonal",H108=0),0,IF((L108*12+M108+N108)&gt;'(A) AG-Anteil Soz.Vers.'!$C$33,'(A) AG-Anteil Soz.Vers.'!$C$33*$O$1,(L108*12+M108+N108)*$O$1))</f>
        <v>0</v>
      </c>
      <c r="P108" s="642">
        <f ca="1">IF(F108="Fremdpersonal",0,IF(F108="Minijob",L108*12*'(A) AG-Anteil Soz.Vers.'!$C$30,IF((L108*12+M108+N108)&gt;'(A) AG-Anteil Soz.Vers.'!$C$32,'(A) AG-Anteil Soz.Vers.'!$C$32*$P$1,(L108*12+M108+N108)*$P$1)))</f>
        <v>0</v>
      </c>
      <c r="Q108" s="539">
        <f t="shared" si="24"/>
        <v>0</v>
      </c>
      <c r="R108" s="949">
        <f t="shared" si="29"/>
        <v>0</v>
      </c>
      <c r="S108" s="984">
        <f t="shared" ca="1" si="28"/>
        <v>0</v>
      </c>
      <c r="T108" s="54"/>
      <c r="U108" s="54"/>
    </row>
    <row r="109" spans="1:21">
      <c r="A109" s="737"/>
      <c r="B109" s="30"/>
      <c r="C109" s="638"/>
      <c r="D109" s="638"/>
      <c r="E109" s="9"/>
      <c r="F109" s="640"/>
      <c r="G109" s="639"/>
      <c r="H109" s="641"/>
      <c r="I109" s="871">
        <f>IF(F109="",0,IF(F109="Fremdpersonal",VLOOKUP(D109,Tariftabellen!$W$27:$Y$49,3,0),VLOOKUP(D109,Tariftabellen!$W$27:$Y$49,2,0)))</f>
        <v>0</v>
      </c>
      <c r="J109" s="836" t="str">
        <f t="shared" ca="1" si="0"/>
        <v/>
      </c>
      <c r="K109" s="746" t="str">
        <f t="shared" ca="1" si="1"/>
        <v/>
      </c>
      <c r="L109" s="747">
        <f t="shared" si="2"/>
        <v>0</v>
      </c>
      <c r="M109" s="747">
        <f>IF(H109&gt;0,(+$M$1*L109+('(A) AG-Anteil Soz.Vers.'!$C$8*'(A) Pers. BL'!$H109))*12,0)</f>
        <v>0</v>
      </c>
      <c r="N109" s="747">
        <f t="shared" ca="1" si="3"/>
        <v>0</v>
      </c>
      <c r="O109" s="637">
        <f>IF(OR(F109="Minijob",F109="Fremdpersonal",H109=0),0,IF((L109*12+M109+N109)&gt;'(A) AG-Anteil Soz.Vers.'!$C$33,'(A) AG-Anteil Soz.Vers.'!$C$33*$O$1,(L109*12+M109+N109)*$O$1))</f>
        <v>0</v>
      </c>
      <c r="P109" s="642">
        <f ca="1">IF(F109="Fremdpersonal",0,IF(F109="Minijob",L109*12*'(A) AG-Anteil Soz.Vers.'!$C$30,IF((L109*12+M109+N109)&gt;'(A) AG-Anteil Soz.Vers.'!$C$32,'(A) AG-Anteil Soz.Vers.'!$C$32*$P$1,(L109*12+M109+N109)*$P$1)))</f>
        <v>0</v>
      </c>
      <c r="Q109" s="539">
        <f t="shared" si="24"/>
        <v>0</v>
      </c>
      <c r="R109" s="747">
        <f t="shared" si="29"/>
        <v>0</v>
      </c>
      <c r="S109" s="984">
        <f t="shared" ca="1" si="25"/>
        <v>0</v>
      </c>
      <c r="T109" s="54"/>
      <c r="U109" s="54"/>
    </row>
    <row r="110" spans="1:21">
      <c r="A110" s="737"/>
      <c r="B110" s="30"/>
      <c r="C110" s="638"/>
      <c r="D110" s="638"/>
      <c r="E110" s="9"/>
      <c r="F110" s="640"/>
      <c r="G110" s="639"/>
      <c r="H110" s="641"/>
      <c r="I110" s="871">
        <f>IF(F110="",0,IF(F110="Fremdpersonal",VLOOKUP(D110,Tariftabellen!$W$27:$Y$49,3,0),VLOOKUP(D110,Tariftabellen!$W$27:$Y$49,2,0)))</f>
        <v>0</v>
      </c>
      <c r="J110" s="836" t="str">
        <f t="shared" ca="1" si="0"/>
        <v/>
      </c>
      <c r="K110" s="746" t="str">
        <f t="shared" ca="1" si="1"/>
        <v/>
      </c>
      <c r="L110" s="747">
        <f t="shared" si="2"/>
        <v>0</v>
      </c>
      <c r="M110" s="747">
        <f>IF(H110&gt;0,(+$M$1*L110+('(A) AG-Anteil Soz.Vers.'!$C$8*'(A) Pers. BL'!$H110))*12,0)</f>
        <v>0</v>
      </c>
      <c r="N110" s="747">
        <f t="shared" ca="1" si="3"/>
        <v>0</v>
      </c>
      <c r="O110" s="637">
        <f>IF(OR(F110="Minijob",F110="Fremdpersonal",H110=0),0,IF((L110*12+M110+N110)&gt;'(A) AG-Anteil Soz.Vers.'!$C$33,'(A) AG-Anteil Soz.Vers.'!$C$33*$O$1,(L110*12+M110+N110)*$O$1))</f>
        <v>0</v>
      </c>
      <c r="P110" s="642">
        <f ca="1">IF(F110="Fremdpersonal",0,IF(F110="Minijob",L110*12*'(A) AG-Anteil Soz.Vers.'!$C$30,IF((L110*12+M110+N110)&gt;'(A) AG-Anteil Soz.Vers.'!$C$32,'(A) AG-Anteil Soz.Vers.'!$C$32*$P$1,(L110*12+M110+N110)*$P$1)))</f>
        <v>0</v>
      </c>
      <c r="Q110" s="539">
        <f t="shared" si="24"/>
        <v>0</v>
      </c>
      <c r="R110" s="747">
        <f t="shared" si="29"/>
        <v>0</v>
      </c>
      <c r="S110" s="984">
        <f t="shared" ca="1" si="25"/>
        <v>0</v>
      </c>
      <c r="T110" s="54"/>
      <c r="U110" s="54"/>
    </row>
    <row r="111" spans="1:21">
      <c r="A111" s="737"/>
      <c r="B111" s="30"/>
      <c r="C111" s="638"/>
      <c r="D111" s="638"/>
      <c r="E111" s="9"/>
      <c r="F111" s="640"/>
      <c r="G111" s="639"/>
      <c r="H111" s="641"/>
      <c r="I111" s="871">
        <f>IF(F111="",0,IF(F111="Fremdpersonal",VLOOKUP(D111,Tariftabellen!$W$27:$Y$49,3,0),VLOOKUP(D111,Tariftabellen!$W$27:$Y$49,2,0)))</f>
        <v>0</v>
      </c>
      <c r="J111" s="836" t="str">
        <f t="shared" ca="1" si="0"/>
        <v/>
      </c>
      <c r="K111" s="746" t="str">
        <f t="shared" ca="1" si="1"/>
        <v/>
      </c>
      <c r="L111" s="747">
        <f t="shared" si="2"/>
        <v>0</v>
      </c>
      <c r="M111" s="747">
        <f>IF(H111&gt;0,(+$M$1*L111+('(A) AG-Anteil Soz.Vers.'!$C$8*'(A) Pers. BL'!$H111))*12,0)</f>
        <v>0</v>
      </c>
      <c r="N111" s="747">
        <f t="shared" ca="1" si="3"/>
        <v>0</v>
      </c>
      <c r="O111" s="637">
        <f>IF(OR(F111="Minijob",F111="Fremdpersonal",H111=0),0,IF((L111*12+M111+N111)&gt;'(A) AG-Anteil Soz.Vers.'!$C$33,'(A) AG-Anteil Soz.Vers.'!$C$33*$O$1,(L111*12+M111+N111)*$O$1))</f>
        <v>0</v>
      </c>
      <c r="P111" s="642">
        <f ca="1">IF(F111="Fremdpersonal",0,IF(F111="Minijob",L111*12*'(A) AG-Anteil Soz.Vers.'!$C$30,IF((L111*12+M111+N111)&gt;'(A) AG-Anteil Soz.Vers.'!$C$32,'(A) AG-Anteil Soz.Vers.'!$C$32*$P$1,(L111*12+M111+N111)*$P$1)))</f>
        <v>0</v>
      </c>
      <c r="Q111" s="539">
        <f t="shared" si="24"/>
        <v>0</v>
      </c>
      <c r="R111" s="747">
        <f t="shared" si="29"/>
        <v>0</v>
      </c>
      <c r="S111" s="984">
        <f t="shared" ca="1" si="25"/>
        <v>0</v>
      </c>
      <c r="T111" s="54"/>
      <c r="U111" s="54"/>
    </row>
    <row r="112" spans="1:21">
      <c r="A112" s="737"/>
      <c r="B112" s="30"/>
      <c r="C112" s="638"/>
      <c r="D112" s="638"/>
      <c r="E112" s="9"/>
      <c r="F112" s="640"/>
      <c r="G112" s="639"/>
      <c r="H112" s="641"/>
      <c r="I112" s="871">
        <f>IF(F112="",0,IF(F112="Fremdpersonal",VLOOKUP(D112,Tariftabellen!$W$27:$Y$49,3,0),VLOOKUP(D112,Tariftabellen!$W$27:$Y$49,2,0)))</f>
        <v>0</v>
      </c>
      <c r="J112" s="836" t="str">
        <f t="shared" ca="1" si="0"/>
        <v/>
      </c>
      <c r="K112" s="746" t="str">
        <f t="shared" ca="1" si="1"/>
        <v/>
      </c>
      <c r="L112" s="747">
        <f t="shared" si="2"/>
        <v>0</v>
      </c>
      <c r="M112" s="747">
        <f>IF(H112&gt;0,(+$M$1*L112+('(A) AG-Anteil Soz.Vers.'!$C$8*'(A) Pers. BL'!$H112))*12,0)</f>
        <v>0</v>
      </c>
      <c r="N112" s="747">
        <f t="shared" ca="1" si="3"/>
        <v>0</v>
      </c>
      <c r="O112" s="637">
        <f>IF(OR(F112="Minijob",F112="Fremdpersonal",H112=0),0,IF((L112*12+M112+N112)&gt;'(A) AG-Anteil Soz.Vers.'!$C$33,'(A) AG-Anteil Soz.Vers.'!$C$33*$O$1,(L112*12+M112+N112)*$O$1))</f>
        <v>0</v>
      </c>
      <c r="P112" s="642">
        <f ca="1">IF(F112="Fremdpersonal",0,IF(F112="Minijob",L112*12*'(A) AG-Anteil Soz.Vers.'!$C$30,IF((L112*12+M112+N112)&gt;'(A) AG-Anteil Soz.Vers.'!$C$32,'(A) AG-Anteil Soz.Vers.'!$C$32*$P$1,(L112*12+M112+N112)*$P$1)))</f>
        <v>0</v>
      </c>
      <c r="Q112" s="539">
        <f t="shared" si="24"/>
        <v>0</v>
      </c>
      <c r="R112" s="747">
        <f t="shared" si="29"/>
        <v>0</v>
      </c>
      <c r="S112" s="984">
        <f t="shared" ca="1" si="25"/>
        <v>0</v>
      </c>
      <c r="T112" s="54"/>
      <c r="U112" s="54"/>
    </row>
    <row r="113" spans="1:21">
      <c r="A113" s="737"/>
      <c r="B113" s="30"/>
      <c r="C113" s="638"/>
      <c r="D113" s="638"/>
      <c r="E113" s="9"/>
      <c r="F113" s="640"/>
      <c r="G113" s="639"/>
      <c r="H113" s="641"/>
      <c r="I113" s="871">
        <f>IF(F113="",0,IF(F113="Fremdpersonal",VLOOKUP(D113,Tariftabellen!$W$27:$Y$49,3,0),VLOOKUP(D113,Tariftabellen!$W$27:$Y$49,2,0)))</f>
        <v>0</v>
      </c>
      <c r="J113" s="836" t="str">
        <f t="shared" ca="1" si="0"/>
        <v/>
      </c>
      <c r="K113" s="746" t="str">
        <f t="shared" ca="1" si="1"/>
        <v/>
      </c>
      <c r="L113" s="747">
        <f t="shared" si="2"/>
        <v>0</v>
      </c>
      <c r="M113" s="747">
        <f>IF(H113&gt;0,(+$M$1*L113+('(A) AG-Anteil Soz.Vers.'!$C$8*'(A) Pers. BL'!$H113))*12,0)</f>
        <v>0</v>
      </c>
      <c r="N113" s="747">
        <f t="shared" ca="1" si="3"/>
        <v>0</v>
      </c>
      <c r="O113" s="637">
        <f>IF(OR(F113="Minijob",F113="Fremdpersonal",H113=0),0,IF((L113*12+M113+N113)&gt;'(A) AG-Anteil Soz.Vers.'!$C$33,'(A) AG-Anteil Soz.Vers.'!$C$33*$O$1,(L113*12+M113+N113)*$O$1))</f>
        <v>0</v>
      </c>
      <c r="P113" s="642">
        <f ca="1">IF(F113="Fremdpersonal",0,IF(F113="Minijob",L113*12*'(A) AG-Anteil Soz.Vers.'!$C$30,IF((L113*12+M113+N113)&gt;'(A) AG-Anteil Soz.Vers.'!$C$32,'(A) AG-Anteil Soz.Vers.'!$C$32*$P$1,(L113*12+M113+N113)*$P$1)))</f>
        <v>0</v>
      </c>
      <c r="Q113" s="539">
        <f t="shared" si="24"/>
        <v>0</v>
      </c>
      <c r="R113" s="747">
        <f t="shared" si="29"/>
        <v>0</v>
      </c>
      <c r="S113" s="984">
        <f t="shared" ca="1" si="25"/>
        <v>0</v>
      </c>
      <c r="T113" s="54"/>
      <c r="U113" s="54"/>
    </row>
    <row r="114" spans="1:21">
      <c r="A114" s="737"/>
      <c r="B114" s="30"/>
      <c r="C114" s="638"/>
      <c r="D114" s="638"/>
      <c r="E114" s="9"/>
      <c r="F114" s="640"/>
      <c r="G114" s="639"/>
      <c r="H114" s="641"/>
      <c r="I114" s="871">
        <f>IF(F114="",0,IF(F114="Fremdpersonal",VLOOKUP(D114,Tariftabellen!$W$27:$Y$49,3,0),VLOOKUP(D114,Tariftabellen!$W$27:$Y$49,2,0)))</f>
        <v>0</v>
      </c>
      <c r="J114" s="836" t="str">
        <f t="shared" ca="1" si="0"/>
        <v/>
      </c>
      <c r="K114" s="746" t="str">
        <f t="shared" ca="1" si="1"/>
        <v/>
      </c>
      <c r="L114" s="747">
        <f t="shared" si="2"/>
        <v>0</v>
      </c>
      <c r="M114" s="747">
        <f>IF(H114&gt;0,(+$M$1*L114+('(A) AG-Anteil Soz.Vers.'!$C$8*'(A) Pers. BL'!$H114))*12,0)</f>
        <v>0</v>
      </c>
      <c r="N114" s="747">
        <f t="shared" ca="1" si="3"/>
        <v>0</v>
      </c>
      <c r="O114" s="637">
        <f>IF(OR(F114="Minijob",F114="Fremdpersonal",H114=0),0,IF((L114*12+M114+N114)&gt;'(A) AG-Anteil Soz.Vers.'!$C$33,'(A) AG-Anteil Soz.Vers.'!$C$33*$O$1,(L114*12+M114+N114)*$O$1))</f>
        <v>0</v>
      </c>
      <c r="P114" s="642">
        <f ca="1">IF(F114="Fremdpersonal",0,IF(F114="Minijob",L114*12*'(A) AG-Anteil Soz.Vers.'!$C$30,IF((L114*12+M114+N114)&gt;'(A) AG-Anteil Soz.Vers.'!$C$32,'(A) AG-Anteil Soz.Vers.'!$C$32*$P$1,(L114*12+M114+N114)*$P$1)))</f>
        <v>0</v>
      </c>
      <c r="Q114" s="539">
        <f t="shared" si="24"/>
        <v>0</v>
      </c>
      <c r="R114" s="747">
        <f t="shared" si="29"/>
        <v>0</v>
      </c>
      <c r="S114" s="984">
        <f t="shared" ca="1" si="25"/>
        <v>0</v>
      </c>
      <c r="T114" s="54"/>
      <c r="U114" s="54"/>
    </row>
    <row r="115" spans="1:21">
      <c r="A115" s="737"/>
      <c r="B115" s="30"/>
      <c r="C115" s="638"/>
      <c r="D115" s="638"/>
      <c r="E115" s="9"/>
      <c r="F115" s="640"/>
      <c r="G115" s="639"/>
      <c r="H115" s="641"/>
      <c r="I115" s="871">
        <f>IF(F115="",0,IF(F115="Fremdpersonal",VLOOKUP(D115,Tariftabellen!$W$27:$Y$49,3,0),VLOOKUP(D115,Tariftabellen!$W$27:$Y$49,2,0)))</f>
        <v>0</v>
      </c>
      <c r="J115" s="836" t="str">
        <f t="shared" ca="1" si="0"/>
        <v/>
      </c>
      <c r="K115" s="746" t="str">
        <f t="shared" ca="1" si="1"/>
        <v/>
      </c>
      <c r="L115" s="747">
        <f t="shared" si="2"/>
        <v>0</v>
      </c>
      <c r="M115" s="747">
        <f>IF(H115&gt;0,(+$M$1*L115+('(A) AG-Anteil Soz.Vers.'!$C$8*'(A) Pers. BL'!$H115))*12,0)</f>
        <v>0</v>
      </c>
      <c r="N115" s="747">
        <f t="shared" ca="1" si="3"/>
        <v>0</v>
      </c>
      <c r="O115" s="637">
        <f>IF(OR(F115="Minijob",F115="Fremdpersonal",H115=0),0,IF((L115*12+M115+N115)&gt;'(A) AG-Anteil Soz.Vers.'!$C$33,'(A) AG-Anteil Soz.Vers.'!$C$33*$O$1,(L115*12+M115+N115)*$O$1))</f>
        <v>0</v>
      </c>
      <c r="P115" s="642">
        <f ca="1">IF(F115="Fremdpersonal",0,IF(F115="Minijob",L115*12*'(A) AG-Anteil Soz.Vers.'!$C$30,IF((L115*12+M115+N115)&gt;'(A) AG-Anteil Soz.Vers.'!$C$32,'(A) AG-Anteil Soz.Vers.'!$C$32*$P$1,(L115*12+M115+N115)*$P$1)))</f>
        <v>0</v>
      </c>
      <c r="Q115" s="539">
        <f t="shared" si="24"/>
        <v>0</v>
      </c>
      <c r="R115" s="747">
        <f t="shared" si="29"/>
        <v>0</v>
      </c>
      <c r="S115" s="984">
        <f t="shared" ca="1" si="25"/>
        <v>0</v>
      </c>
      <c r="T115" s="54"/>
      <c r="U115" s="54"/>
    </row>
    <row r="116" spans="1:21">
      <c r="A116" s="737"/>
      <c r="B116" s="30"/>
      <c r="C116" s="638"/>
      <c r="D116" s="638"/>
      <c r="E116" s="9"/>
      <c r="F116" s="640"/>
      <c r="G116" s="639"/>
      <c r="H116" s="641"/>
      <c r="I116" s="871">
        <f>IF(F116="",0,IF(F116="Fremdpersonal",VLOOKUP(D116,Tariftabellen!$W$27:$Y$49,3,0),VLOOKUP(D116,Tariftabellen!$W$27:$Y$49,2,0)))</f>
        <v>0</v>
      </c>
      <c r="J116" s="836" t="str">
        <f t="shared" ca="1" si="0"/>
        <v/>
      </c>
      <c r="K116" s="746" t="str">
        <f t="shared" ca="1" si="1"/>
        <v/>
      </c>
      <c r="L116" s="747">
        <f t="shared" si="2"/>
        <v>0</v>
      </c>
      <c r="M116" s="747">
        <f>IF(H116&gt;0,(+$M$1*L116+('(A) AG-Anteil Soz.Vers.'!$C$8*'(A) Pers. BL'!$H116))*12,0)</f>
        <v>0</v>
      </c>
      <c r="N116" s="747">
        <f t="shared" ca="1" si="3"/>
        <v>0</v>
      </c>
      <c r="O116" s="637">
        <f>IF(OR(F116="Minijob",F116="Fremdpersonal",H116=0),0,IF((L116*12+M116+N116)&gt;'(A) AG-Anteil Soz.Vers.'!$C$33,'(A) AG-Anteil Soz.Vers.'!$C$33*$O$1,(L116*12+M116+N116)*$O$1))</f>
        <v>0</v>
      </c>
      <c r="P116" s="642">
        <f ca="1">IF(F116="Fremdpersonal",0,IF(F116="Minijob",L116*12*'(A) AG-Anteil Soz.Vers.'!$C$30,IF((L116*12+M116+N116)&gt;'(A) AG-Anteil Soz.Vers.'!$C$32,'(A) AG-Anteil Soz.Vers.'!$C$32*$P$1,(L116*12+M116+N116)*$P$1)))</f>
        <v>0</v>
      </c>
      <c r="Q116" s="539">
        <f t="shared" si="24"/>
        <v>0</v>
      </c>
      <c r="R116" s="747">
        <f t="shared" si="29"/>
        <v>0</v>
      </c>
      <c r="S116" s="984">
        <f t="shared" ca="1" si="25"/>
        <v>0</v>
      </c>
      <c r="T116" s="54"/>
      <c r="U116" s="54"/>
    </row>
    <row r="117" spans="1:21">
      <c r="A117" s="737"/>
      <c r="B117" s="30"/>
      <c r="C117" s="638"/>
      <c r="D117" s="638"/>
      <c r="E117" s="9"/>
      <c r="F117" s="640"/>
      <c r="G117" s="639"/>
      <c r="H117" s="641"/>
      <c r="I117" s="871">
        <f>IF(F117="",0,IF(F117="Fremdpersonal",VLOOKUP(D117,Tariftabellen!$W$27:$Y$49,3,0),VLOOKUP(D117,Tariftabellen!$W$27:$Y$49,2,0)))</f>
        <v>0</v>
      </c>
      <c r="J117" s="836" t="str">
        <f t="shared" ca="1" si="0"/>
        <v/>
      </c>
      <c r="K117" s="746" t="str">
        <f t="shared" ca="1" si="1"/>
        <v/>
      </c>
      <c r="L117" s="747">
        <f t="shared" si="2"/>
        <v>0</v>
      </c>
      <c r="M117" s="747">
        <f>IF(H117&gt;0,(+$M$1*L117+('(A) AG-Anteil Soz.Vers.'!$C$8*'(A) Pers. BL'!$H117))*12,0)</f>
        <v>0</v>
      </c>
      <c r="N117" s="747">
        <f t="shared" ca="1" si="3"/>
        <v>0</v>
      </c>
      <c r="O117" s="637">
        <f>IF(OR(F117="Minijob",F117="Fremdpersonal",H117=0),0,IF((L117*12+M117+N117)&gt;'(A) AG-Anteil Soz.Vers.'!$C$33,'(A) AG-Anteil Soz.Vers.'!$C$33*$O$1,(L117*12+M117+N117)*$O$1))</f>
        <v>0</v>
      </c>
      <c r="P117" s="642">
        <f ca="1">IF(F117="Fremdpersonal",0,IF(F117="Minijob",L117*12*'(A) AG-Anteil Soz.Vers.'!$C$30,IF((L117*12+M117+N117)&gt;'(A) AG-Anteil Soz.Vers.'!$C$32,'(A) AG-Anteil Soz.Vers.'!$C$32*$P$1,(L117*12+M117+N117)*$P$1)))</f>
        <v>0</v>
      </c>
      <c r="Q117" s="539">
        <f t="shared" si="24"/>
        <v>0</v>
      </c>
      <c r="R117" s="747">
        <f t="shared" si="29"/>
        <v>0</v>
      </c>
      <c r="S117" s="984">
        <f t="shared" ca="1" si="25"/>
        <v>0</v>
      </c>
      <c r="T117" s="54"/>
      <c r="U117" s="54"/>
    </row>
    <row r="118" spans="1:21">
      <c r="A118" s="737"/>
      <c r="B118" s="30"/>
      <c r="C118" s="638"/>
      <c r="D118" s="638"/>
      <c r="E118" s="9"/>
      <c r="F118" s="640"/>
      <c r="G118" s="639"/>
      <c r="H118" s="641"/>
      <c r="I118" s="871">
        <f>IF(F118="",0,IF(F118="Fremdpersonal",VLOOKUP(D118,Tariftabellen!$W$27:$Y$49,3,0),VLOOKUP(D118,Tariftabellen!$W$27:$Y$49,2,0)))</f>
        <v>0</v>
      </c>
      <c r="J118" s="836" t="str">
        <f t="shared" ca="1" si="0"/>
        <v/>
      </c>
      <c r="K118" s="746" t="str">
        <f t="shared" ca="1" si="1"/>
        <v/>
      </c>
      <c r="L118" s="747">
        <f t="shared" si="2"/>
        <v>0</v>
      </c>
      <c r="M118" s="747">
        <f>IF(H118&gt;0,(+$M$1*L118+('(A) AG-Anteil Soz.Vers.'!$C$8*'(A) Pers. BL'!$H118))*12,0)</f>
        <v>0</v>
      </c>
      <c r="N118" s="747">
        <f t="shared" ca="1" si="3"/>
        <v>0</v>
      </c>
      <c r="O118" s="637">
        <f>IF(OR(F118="Minijob",F118="Fremdpersonal",H118=0),0,IF((L118*12+M118+N118)&gt;'(A) AG-Anteil Soz.Vers.'!$C$33,'(A) AG-Anteil Soz.Vers.'!$C$33*$O$1,(L118*12+M118+N118)*$O$1))</f>
        <v>0</v>
      </c>
      <c r="P118" s="642">
        <f ca="1">IF(F118="Fremdpersonal",0,IF(F118="Minijob",L118*12*'(A) AG-Anteil Soz.Vers.'!$C$30,IF((L118*12+M118+N118)&gt;'(A) AG-Anteil Soz.Vers.'!$C$32,'(A) AG-Anteil Soz.Vers.'!$C$32*$P$1,(L118*12+M118+N118)*$P$1)))</f>
        <v>0</v>
      </c>
      <c r="Q118" s="539">
        <f t="shared" si="24"/>
        <v>0</v>
      </c>
      <c r="R118" s="747">
        <f t="shared" si="29"/>
        <v>0</v>
      </c>
      <c r="S118" s="984">
        <f t="shared" ca="1" si="25"/>
        <v>0</v>
      </c>
      <c r="T118" s="54"/>
      <c r="U118" s="54"/>
    </row>
    <row r="119" spans="1:21">
      <c r="A119" s="737"/>
      <c r="B119" s="30"/>
      <c r="C119" s="638"/>
      <c r="D119" s="638"/>
      <c r="E119" s="9"/>
      <c r="F119" s="640"/>
      <c r="G119" s="639"/>
      <c r="H119" s="641"/>
      <c r="I119" s="871">
        <f>IF(F119="",0,IF(F119="Fremdpersonal",VLOOKUP(D119,Tariftabellen!$W$27:$Y$49,3,0),VLOOKUP(D119,Tariftabellen!$W$27:$Y$49,2,0)))</f>
        <v>0</v>
      </c>
      <c r="J119" s="836" t="str">
        <f t="shared" ca="1" si="0"/>
        <v/>
      </c>
      <c r="K119" s="746" t="str">
        <f t="shared" ca="1" si="1"/>
        <v/>
      </c>
      <c r="L119" s="747">
        <f t="shared" si="2"/>
        <v>0</v>
      </c>
      <c r="M119" s="747">
        <f>IF(H119&gt;0,(+$M$1*L119+('(A) AG-Anteil Soz.Vers.'!$C$8*'(A) Pers. BL'!$H119))*12,0)</f>
        <v>0</v>
      </c>
      <c r="N119" s="747">
        <f t="shared" ca="1" si="3"/>
        <v>0</v>
      </c>
      <c r="O119" s="637">
        <f>IF(OR(F119="Minijob",F119="Fremdpersonal",H119=0),0,IF((L119*12+M119+N119)&gt;'(A) AG-Anteil Soz.Vers.'!$C$33,'(A) AG-Anteil Soz.Vers.'!$C$33*$O$1,(L119*12+M119+N119)*$O$1))</f>
        <v>0</v>
      </c>
      <c r="P119" s="642">
        <f ca="1">IF(F119="Fremdpersonal",0,IF(F119="Minijob",L119*12*'(A) AG-Anteil Soz.Vers.'!$C$30,IF((L119*12+M119+N119)&gt;'(A) AG-Anteil Soz.Vers.'!$C$32,'(A) AG-Anteil Soz.Vers.'!$C$32*$P$1,(L119*12+M119+N119)*$P$1)))</f>
        <v>0</v>
      </c>
      <c r="Q119" s="539">
        <f t="shared" si="24"/>
        <v>0</v>
      </c>
      <c r="R119" s="747">
        <f t="shared" si="29"/>
        <v>0</v>
      </c>
      <c r="S119" s="984">
        <f t="shared" ca="1" si="25"/>
        <v>0</v>
      </c>
      <c r="T119" s="54"/>
      <c r="U119" s="54"/>
    </row>
    <row r="120" spans="1:21">
      <c r="A120" s="737"/>
      <c r="B120" s="30"/>
      <c r="C120" s="638"/>
      <c r="D120" s="638"/>
      <c r="E120" s="9"/>
      <c r="F120" s="640"/>
      <c r="G120" s="639"/>
      <c r="H120" s="641"/>
      <c r="I120" s="871">
        <f>IF(F120="",0,IF(F120="Fremdpersonal",VLOOKUP(D120,Tariftabellen!$W$27:$Y$49,3,0),VLOOKUP(D120,Tariftabellen!$W$27:$Y$49,2,0)))</f>
        <v>0</v>
      </c>
      <c r="J120" s="836" t="str">
        <f t="shared" ca="1" si="0"/>
        <v/>
      </c>
      <c r="K120" s="746" t="str">
        <f t="shared" ca="1" si="1"/>
        <v/>
      </c>
      <c r="L120" s="747">
        <f t="shared" si="2"/>
        <v>0</v>
      </c>
      <c r="M120" s="747">
        <f>IF(H120&gt;0,(+$M$1*L120+('(A) AG-Anteil Soz.Vers.'!$C$8*'(A) Pers. BL'!$H120))*12,0)</f>
        <v>0</v>
      </c>
      <c r="N120" s="747">
        <f t="shared" ca="1" si="3"/>
        <v>0</v>
      </c>
      <c r="O120" s="637">
        <f>IF(OR(F120="Minijob",F120="Fremdpersonal",H120=0),0,IF((L120*12+M120+N120)&gt;'(A) AG-Anteil Soz.Vers.'!$C$33,'(A) AG-Anteil Soz.Vers.'!$C$33*$O$1,(L120*12+M120+N120)*$O$1))</f>
        <v>0</v>
      </c>
      <c r="P120" s="642">
        <f ca="1">IF(F120="Fremdpersonal",0,IF(F120="Minijob",L120*12*'(A) AG-Anteil Soz.Vers.'!$C$30,IF((L120*12+M120+N120)&gt;'(A) AG-Anteil Soz.Vers.'!$C$32,'(A) AG-Anteil Soz.Vers.'!$C$32*$P$1,(L120*12+M120+N120)*$P$1)))</f>
        <v>0</v>
      </c>
      <c r="Q120" s="539">
        <f t="shared" si="24"/>
        <v>0</v>
      </c>
      <c r="R120" s="747">
        <f t="shared" si="29"/>
        <v>0</v>
      </c>
      <c r="S120" s="984">
        <f t="shared" ca="1" si="25"/>
        <v>0</v>
      </c>
      <c r="T120" s="54"/>
      <c r="U120" s="54"/>
    </row>
    <row r="121" spans="1:21">
      <c r="A121" s="737"/>
      <c r="B121" s="30"/>
      <c r="C121" s="638"/>
      <c r="D121" s="638"/>
      <c r="E121" s="9"/>
      <c r="F121" s="640"/>
      <c r="G121" s="639"/>
      <c r="H121" s="641"/>
      <c r="I121" s="871">
        <f>IF(F121="",0,IF(F121="Fremdpersonal",VLOOKUP(D121,Tariftabellen!$W$27:$Y$49,3,0),VLOOKUP(D121,Tariftabellen!$W$27:$Y$49,2,0)))</f>
        <v>0</v>
      </c>
      <c r="J121" s="836" t="str">
        <f t="shared" ca="1" si="0"/>
        <v/>
      </c>
      <c r="K121" s="746" t="str">
        <f t="shared" ca="1" si="1"/>
        <v/>
      </c>
      <c r="L121" s="747">
        <f t="shared" si="2"/>
        <v>0</v>
      </c>
      <c r="M121" s="747">
        <f>IF(H121&gt;0,(+$M$1*L121+('(A) AG-Anteil Soz.Vers.'!$C$8*'(A) Pers. BL'!$H121))*12,0)</f>
        <v>0</v>
      </c>
      <c r="N121" s="747">
        <f t="shared" ca="1" si="3"/>
        <v>0</v>
      </c>
      <c r="O121" s="637">
        <f>IF(OR(F121="Minijob",F121="Fremdpersonal",H121=0),0,IF((L121*12+M121+N121)&gt;'(A) AG-Anteil Soz.Vers.'!$C$33,'(A) AG-Anteil Soz.Vers.'!$C$33*$O$1,(L121*12+M121+N121)*$O$1))</f>
        <v>0</v>
      </c>
      <c r="P121" s="642">
        <f ca="1">IF(F121="Fremdpersonal",0,IF(F121="Minijob",L121*12*'(A) AG-Anteil Soz.Vers.'!$C$30,IF((L121*12+M121+N121)&gt;'(A) AG-Anteil Soz.Vers.'!$C$32,'(A) AG-Anteil Soz.Vers.'!$C$32*$P$1,(L121*12+M121+N121)*$P$1)))</f>
        <v>0</v>
      </c>
      <c r="Q121" s="539">
        <f t="shared" si="24"/>
        <v>0</v>
      </c>
      <c r="R121" s="747">
        <f t="shared" si="29"/>
        <v>0</v>
      </c>
      <c r="S121" s="984">
        <f t="shared" ca="1" si="25"/>
        <v>0</v>
      </c>
      <c r="T121" s="54"/>
      <c r="U121" s="54"/>
    </row>
    <row r="122" spans="1:21" ht="15.75" thickBot="1">
      <c r="A122" s="742"/>
      <c r="B122" s="743"/>
      <c r="C122" s="638"/>
      <c r="D122" s="638"/>
      <c r="E122" s="725"/>
      <c r="F122" s="640"/>
      <c r="G122" s="639"/>
      <c r="H122" s="641"/>
      <c r="I122" s="871">
        <f>IF(F122="",0,IF(F122="Fremdpersonal",VLOOKUP(D122,Tariftabellen!$W$27:$Y$49,3,0),VLOOKUP(D122,Tariftabellen!$W$27:$Y$49,2,0)))</f>
        <v>0</v>
      </c>
      <c r="J122" s="1015" t="str">
        <f t="shared" ca="1" si="0"/>
        <v/>
      </c>
      <c r="K122" s="746" t="str">
        <f t="shared" ca="1" si="1"/>
        <v/>
      </c>
      <c r="L122" s="747">
        <f t="shared" si="2"/>
        <v>0</v>
      </c>
      <c r="M122" s="747">
        <f>IF(H122&gt;0,(+$M$1*L122+('(A) AG-Anteil Soz.Vers.'!$C$8*'(A) Pers. BL'!$H122))*12,0)</f>
        <v>0</v>
      </c>
      <c r="N122" s="747">
        <f t="shared" ca="1" si="3"/>
        <v>0</v>
      </c>
      <c r="O122" s="637">
        <f>IF(OR(F122="Minijob",F122="Fremdpersonal",H122=0),0,IF((L122*12+M122+N122)&gt;'(A) AG-Anteil Soz.Vers.'!$C$33,'(A) AG-Anteil Soz.Vers.'!$C$33*$O$1,(L122*12+M122+N122)*$O$1))</f>
        <v>0</v>
      </c>
      <c r="P122" s="642">
        <f ca="1">IF(F122="Fremdpersonal",0,IF(F122="Minijob",L122*12*'(A) AG-Anteil Soz.Vers.'!$C$30,IF((L122*12+M122+N122)&gt;'(A) AG-Anteil Soz.Vers.'!$C$32,'(A) AG-Anteil Soz.Vers.'!$C$32*$P$1,(L122*12+M122+N122)*$P$1)))</f>
        <v>0</v>
      </c>
      <c r="Q122" s="539">
        <f t="shared" si="24"/>
        <v>0</v>
      </c>
      <c r="R122" s="747">
        <f t="shared" si="29"/>
        <v>0</v>
      </c>
      <c r="S122" s="985">
        <f t="shared" ca="1" si="25"/>
        <v>0</v>
      </c>
      <c r="T122" s="54"/>
      <c r="U122" s="54"/>
    </row>
    <row r="123" spans="1:21" ht="15.75" thickTop="1">
      <c r="A123" s="643" t="s">
        <v>443</v>
      </c>
      <c r="B123" s="643"/>
      <c r="C123" s="650"/>
      <c r="D123" s="650"/>
      <c r="E123" s="651"/>
      <c r="F123" s="651"/>
      <c r="G123" s="651"/>
      <c r="H123" s="744">
        <f>SUBTOTAL(109,'(A) Pers. BL'!$H$4:$H$122)</f>
        <v>0</v>
      </c>
      <c r="I123" s="644"/>
      <c r="J123" s="645"/>
      <c r="K123" s="645"/>
      <c r="L123" s="655">
        <f>SUBTOTAL(109,'(A) Pers. BL'!$L$4:$L$122)</f>
        <v>0</v>
      </c>
      <c r="M123" s="655">
        <f>SUBTOTAL(109,'(A) Pers. BL'!$M$4:$M$122)</f>
        <v>0</v>
      </c>
      <c r="N123" s="655">
        <f ca="1">SUBTOTAL(109,'(A) Pers. BL'!$N$4:$N$122)</f>
        <v>0</v>
      </c>
      <c r="O123" s="655">
        <f>SUBTOTAL(109,'(A) Pers. BL'!$O$4:$O$122)</f>
        <v>0</v>
      </c>
      <c r="P123" s="655">
        <f ca="1">SUBTOTAL(109,'(A) Pers. BL'!$P$4:$P$122)</f>
        <v>0</v>
      </c>
      <c r="Q123" s="655">
        <f>SUBTOTAL(109,'(A) Pers. BL'!$Q$4:$Q$122)</f>
        <v>0</v>
      </c>
      <c r="R123" s="655">
        <f>SUM(R4:R122)</f>
        <v>0</v>
      </c>
      <c r="S123" s="655">
        <f ca="1">SUM(S4:S122)</f>
        <v>0</v>
      </c>
      <c r="T123" s="40"/>
      <c r="U123" s="40"/>
    </row>
    <row r="124" spans="1:21">
      <c r="A124" s="56"/>
      <c r="B124" s="56"/>
      <c r="C124" s="56"/>
      <c r="D124" s="56"/>
      <c r="E124" s="57"/>
      <c r="F124" s="58"/>
      <c r="G124" s="57"/>
      <c r="H124" s="548"/>
      <c r="I124" s="549" t="str">
        <f>IF(C124="","",IF(C124=Tariftabellen!$R$3,VLOOKUP(D124,Tariftabellen!$S$3:$T$6,2,0),VLOOKUP(D124,Tariftabellen!$R$39:$T$41,2,0)))</f>
        <v/>
      </c>
      <c r="J124" s="550"/>
      <c r="K124" s="550"/>
      <c r="L124" s="551"/>
      <c r="M124" s="551"/>
      <c r="N124" s="551"/>
      <c r="O124" s="551"/>
      <c r="P124" s="550"/>
      <c r="Q124" s="551"/>
      <c r="R124" s="552"/>
      <c r="S124" s="59" t="str">
        <f>IF(E124="SuE",VLOOKUP(F124,Tariftabellen!#REF!,2,0),IF(E124="VKA",VLOOKUP(F124,Tariftabellen!#REF!,2,0),IF(E124="TVL_S",VLOOKUP(F124,Tariftabellen!#REF!,2,0),IF(E124="KAT",VLOOKUP(F124,Tariftabellen!#REF!,2,0),""))))</f>
        <v/>
      </c>
      <c r="T124" s="40"/>
      <c r="U124" s="40"/>
    </row>
    <row r="125" spans="1:21">
      <c r="A125" s="60"/>
      <c r="B125" s="60"/>
      <c r="C125" s="60"/>
      <c r="D125" s="54"/>
      <c r="E125" s="60"/>
      <c r="F125" s="54"/>
      <c r="G125" s="54"/>
      <c r="H125" s="62"/>
      <c r="I125" s="62"/>
      <c r="J125" s="11"/>
      <c r="K125" s="11"/>
      <c r="L125" s="11"/>
      <c r="M125" s="11"/>
      <c r="N125" s="11"/>
      <c r="O125" s="11"/>
      <c r="P125" s="11"/>
      <c r="Q125" s="63"/>
      <c r="R125" s="11"/>
      <c r="S125" s="11"/>
      <c r="T125" s="40"/>
      <c r="U125" s="40"/>
    </row>
    <row r="126" spans="1:21">
      <c r="A126" s="60"/>
      <c r="B126" s="60"/>
      <c r="C126" s="60"/>
      <c r="D126" s="60"/>
      <c r="E126" s="60"/>
      <c r="F126" s="60"/>
      <c r="G126" s="60"/>
      <c r="H126" s="60"/>
      <c r="I126" s="60"/>
      <c r="J126" s="60"/>
      <c r="K126" s="60"/>
      <c r="L126" s="60"/>
      <c r="M126" s="60"/>
      <c r="N126" s="60"/>
      <c r="O126" s="60"/>
      <c r="P126" s="60"/>
      <c r="Q126" s="60"/>
      <c r="R126" s="60"/>
      <c r="S126" s="60"/>
      <c r="T126" s="40"/>
      <c r="U126" s="40"/>
    </row>
    <row r="127" spans="1:21">
      <c r="A127" s="60"/>
      <c r="B127" s="60"/>
      <c r="C127" s="60"/>
      <c r="D127" s="60"/>
      <c r="E127" s="60"/>
      <c r="F127" s="60"/>
      <c r="G127" s="60"/>
      <c r="H127" s="60"/>
      <c r="I127" s="60"/>
      <c r="J127" s="60"/>
      <c r="K127" s="60"/>
      <c r="L127" s="60"/>
      <c r="M127" s="60"/>
      <c r="N127" s="60"/>
      <c r="O127" s="60"/>
      <c r="P127" s="60"/>
      <c r="Q127" s="60"/>
      <c r="R127" s="60"/>
      <c r="S127" s="60"/>
      <c r="T127" s="40"/>
      <c r="U127" s="40"/>
    </row>
    <row r="128" spans="1:21">
      <c r="A128" s="60"/>
      <c r="B128" s="60"/>
      <c r="C128" s="60"/>
      <c r="D128" s="60"/>
      <c r="E128" s="60"/>
      <c r="F128" s="60"/>
      <c r="G128" s="60"/>
      <c r="H128" s="60"/>
      <c r="I128" s="60"/>
      <c r="J128" s="60"/>
      <c r="K128" s="60"/>
      <c r="L128" s="60"/>
      <c r="M128" s="60"/>
      <c r="N128" s="60"/>
      <c r="O128" s="60"/>
      <c r="P128" s="60"/>
      <c r="Q128" s="60"/>
      <c r="R128" s="60"/>
      <c r="S128" s="60"/>
      <c r="T128" s="40"/>
      <c r="U128" s="40"/>
    </row>
    <row r="129" spans="1:21">
      <c r="A129" s="60"/>
      <c r="B129" s="60"/>
      <c r="C129" s="60"/>
      <c r="D129" s="60"/>
      <c r="E129" s="60"/>
      <c r="F129" s="60"/>
      <c r="G129" s="60"/>
      <c r="H129" s="60"/>
      <c r="I129" s="60"/>
      <c r="J129" s="60"/>
      <c r="K129" s="60"/>
      <c r="L129" s="60"/>
      <c r="M129" s="60"/>
      <c r="N129" s="60"/>
      <c r="O129" s="60"/>
      <c r="P129" s="60"/>
      <c r="Q129" s="60"/>
      <c r="R129" s="60"/>
      <c r="S129" s="60"/>
      <c r="T129" s="40"/>
      <c r="U129" s="40"/>
    </row>
    <row r="130" spans="1:21">
      <c r="A130" s="60"/>
      <c r="B130" s="60"/>
      <c r="C130" s="60"/>
      <c r="D130" s="60"/>
      <c r="E130" s="60"/>
      <c r="F130" s="60"/>
      <c r="G130" s="60"/>
      <c r="H130" s="60"/>
      <c r="I130" s="60"/>
      <c r="J130" s="60"/>
      <c r="K130" s="60"/>
      <c r="L130" s="60"/>
      <c r="M130" s="60"/>
      <c r="N130" s="60"/>
      <c r="O130" s="60"/>
      <c r="P130" s="60"/>
      <c r="Q130" s="60"/>
      <c r="R130" s="60"/>
      <c r="S130" s="60"/>
      <c r="T130" s="40"/>
      <c r="U130" s="40"/>
    </row>
    <row r="131" spans="1:21">
      <c r="A131" s="60"/>
      <c r="B131" s="60"/>
      <c r="C131" s="60"/>
      <c r="D131" s="60"/>
      <c r="E131" s="60"/>
      <c r="F131" s="60"/>
      <c r="G131" s="60"/>
      <c r="H131" s="60"/>
      <c r="I131" s="60"/>
      <c r="J131" s="60"/>
      <c r="K131" s="60"/>
      <c r="L131" s="60"/>
      <c r="M131" s="60"/>
      <c r="N131" s="60"/>
      <c r="O131" s="60"/>
      <c r="P131" s="60"/>
      <c r="Q131" s="60"/>
      <c r="R131" s="60"/>
      <c r="S131" s="60"/>
      <c r="T131" s="40"/>
      <c r="U131" s="40"/>
    </row>
    <row r="132" spans="1:21">
      <c r="A132" s="60"/>
      <c r="B132" s="60"/>
      <c r="C132" s="60"/>
      <c r="D132" s="60"/>
      <c r="E132" s="60"/>
      <c r="F132" s="60"/>
      <c r="G132" s="60"/>
      <c r="H132" s="60"/>
      <c r="I132" s="60"/>
      <c r="J132" s="60"/>
      <c r="K132" s="60"/>
      <c r="L132" s="60"/>
      <c r="M132" s="60"/>
      <c r="N132" s="60"/>
      <c r="O132" s="60"/>
      <c r="P132" s="60"/>
      <c r="Q132" s="60"/>
      <c r="R132" s="60"/>
      <c r="S132" s="60"/>
      <c r="T132" s="40"/>
      <c r="U132" s="40"/>
    </row>
    <row r="133" spans="1:21">
      <c r="A133" s="60"/>
      <c r="B133" s="60"/>
      <c r="C133" s="60"/>
      <c r="D133" s="60"/>
      <c r="E133" s="60"/>
      <c r="F133" s="60"/>
      <c r="G133" s="60"/>
      <c r="H133" s="60"/>
      <c r="I133" s="60"/>
      <c r="J133" s="60"/>
      <c r="K133" s="60"/>
      <c r="L133" s="60"/>
      <c r="M133" s="60"/>
      <c r="N133" s="60"/>
      <c r="O133" s="60"/>
      <c r="P133" s="60"/>
      <c r="Q133" s="60"/>
      <c r="R133" s="60"/>
      <c r="S133" s="60"/>
      <c r="T133" s="40"/>
      <c r="U133" s="40"/>
    </row>
    <row r="134" spans="1:21">
      <c r="A134" s="60"/>
      <c r="B134" s="60"/>
      <c r="C134" s="60"/>
      <c r="D134" s="60"/>
      <c r="E134" s="60"/>
      <c r="F134" s="60"/>
      <c r="G134" s="60"/>
      <c r="H134" s="60"/>
      <c r="I134" s="60"/>
      <c r="J134" s="60"/>
      <c r="K134" s="60"/>
      <c r="L134" s="60"/>
      <c r="M134" s="60"/>
      <c r="N134" s="60"/>
      <c r="O134" s="60"/>
      <c r="P134" s="60"/>
      <c r="Q134" s="60"/>
      <c r="R134" s="60"/>
      <c r="S134" s="60"/>
      <c r="T134" s="40"/>
      <c r="U134" s="40"/>
    </row>
    <row r="135" spans="1:21">
      <c r="A135" s="60"/>
      <c r="B135" s="60"/>
      <c r="C135" s="60"/>
      <c r="D135" s="60"/>
      <c r="E135" s="60"/>
      <c r="F135" s="60"/>
      <c r="G135" s="60"/>
      <c r="H135" s="60"/>
      <c r="I135" s="60"/>
      <c r="J135" s="60"/>
      <c r="K135" s="60"/>
      <c r="L135" s="60"/>
      <c r="M135" s="60"/>
      <c r="N135" s="60"/>
      <c r="O135" s="60"/>
      <c r="P135" s="60"/>
      <c r="Q135" s="60"/>
      <c r="R135" s="60"/>
      <c r="S135" s="60"/>
      <c r="T135" s="40"/>
      <c r="U135" s="40"/>
    </row>
    <row r="136" spans="1:21">
      <c r="A136" s="60"/>
      <c r="B136" s="60"/>
      <c r="C136" s="60"/>
      <c r="D136" s="60"/>
      <c r="E136" s="60"/>
      <c r="F136" s="60"/>
      <c r="G136" s="60"/>
      <c r="H136" s="60"/>
      <c r="I136" s="60"/>
      <c r="J136" s="60"/>
      <c r="K136" s="60"/>
      <c r="L136" s="60"/>
      <c r="M136" s="60"/>
      <c r="N136" s="60"/>
      <c r="O136" s="60"/>
      <c r="P136" s="60"/>
      <c r="Q136" s="60"/>
      <c r="R136" s="60"/>
      <c r="S136" s="60"/>
      <c r="T136" s="40"/>
      <c r="U136" s="40"/>
    </row>
    <row r="137" spans="1:21">
      <c r="A137" s="60"/>
      <c r="B137" s="60"/>
      <c r="C137" s="60"/>
      <c r="D137" s="60"/>
      <c r="E137" s="60"/>
      <c r="F137" s="60"/>
      <c r="G137" s="60"/>
      <c r="H137" s="60"/>
      <c r="I137" s="60"/>
      <c r="J137" s="60"/>
      <c r="K137" s="60"/>
      <c r="L137" s="60"/>
      <c r="M137" s="60"/>
      <c r="N137" s="60"/>
      <c r="O137" s="60"/>
      <c r="P137" s="60"/>
      <c r="Q137" s="60"/>
      <c r="R137" s="60"/>
      <c r="S137" s="60"/>
      <c r="T137" s="40"/>
      <c r="U137" s="40"/>
    </row>
    <row r="138" spans="1:21">
      <c r="A138" s="60"/>
      <c r="B138" s="60"/>
      <c r="C138" s="60"/>
      <c r="D138" s="60"/>
      <c r="E138" s="60"/>
      <c r="F138" s="60"/>
      <c r="G138" s="60"/>
      <c r="H138" s="60"/>
      <c r="I138" s="60"/>
      <c r="J138" s="60"/>
      <c r="K138" s="60"/>
      <c r="L138" s="60"/>
      <c r="M138" s="60"/>
      <c r="N138" s="60"/>
      <c r="O138" s="60"/>
      <c r="P138" s="60"/>
      <c r="Q138" s="60"/>
      <c r="R138" s="60"/>
      <c r="S138" s="60"/>
      <c r="T138" s="40"/>
      <c r="U138" s="40"/>
    </row>
    <row r="139" spans="1:21">
      <c r="A139" s="60"/>
      <c r="B139" s="60"/>
      <c r="C139" s="60"/>
      <c r="D139" s="60"/>
      <c r="E139" s="60"/>
      <c r="F139" s="60"/>
      <c r="G139" s="60"/>
      <c r="H139" s="60"/>
      <c r="I139" s="60"/>
      <c r="J139" s="60"/>
      <c r="K139" s="60"/>
      <c r="L139" s="60"/>
      <c r="M139" s="60"/>
      <c r="N139" s="60"/>
      <c r="O139" s="60"/>
      <c r="P139" s="60"/>
      <c r="Q139" s="60"/>
      <c r="R139" s="60"/>
      <c r="S139" s="60"/>
      <c r="T139" s="40"/>
      <c r="U139" s="40"/>
    </row>
    <row r="140" spans="1:21">
      <c r="A140" s="60"/>
      <c r="B140" s="60"/>
      <c r="C140" s="60"/>
      <c r="D140" s="60"/>
      <c r="E140" s="60"/>
      <c r="F140" s="60"/>
      <c r="G140" s="60"/>
      <c r="H140" s="60"/>
      <c r="I140" s="60"/>
      <c r="J140" s="60"/>
      <c r="K140" s="60"/>
      <c r="L140" s="60"/>
      <c r="M140" s="60"/>
      <c r="N140" s="60"/>
      <c r="O140" s="60"/>
      <c r="P140" s="60"/>
      <c r="Q140" s="60"/>
      <c r="R140" s="60"/>
      <c r="S140" s="60"/>
      <c r="T140" s="40"/>
      <c r="U140" s="40"/>
    </row>
    <row r="141" spans="1:21">
      <c r="A141" s="60"/>
      <c r="B141" s="60"/>
      <c r="C141" s="60"/>
      <c r="D141" s="60"/>
      <c r="E141" s="60"/>
      <c r="F141" s="60"/>
      <c r="G141" s="60"/>
      <c r="H141" s="60"/>
      <c r="I141" s="60"/>
      <c r="J141" s="60"/>
      <c r="K141" s="60"/>
      <c r="L141" s="60"/>
      <c r="M141" s="60"/>
      <c r="N141" s="60"/>
      <c r="O141" s="60"/>
      <c r="P141" s="60"/>
      <c r="Q141" s="60"/>
      <c r="R141" s="60"/>
      <c r="S141" s="60"/>
      <c r="T141" s="40"/>
      <c r="U141" s="40"/>
    </row>
    <row r="142" spans="1:21">
      <c r="A142" s="60"/>
      <c r="B142" s="60"/>
      <c r="C142" s="60"/>
      <c r="D142" s="60"/>
      <c r="E142" s="60"/>
      <c r="F142" s="60"/>
      <c r="G142" s="60"/>
      <c r="H142" s="60"/>
      <c r="I142" s="60"/>
      <c r="J142" s="60"/>
      <c r="K142" s="60"/>
      <c r="L142" s="60"/>
      <c r="M142" s="60"/>
      <c r="N142" s="60"/>
      <c r="O142" s="60"/>
      <c r="P142" s="60"/>
      <c r="Q142" s="60"/>
      <c r="R142" s="60"/>
      <c r="S142" s="60"/>
      <c r="T142" s="40"/>
      <c r="U142" s="40"/>
    </row>
    <row r="143" spans="1:21">
      <c r="A143" s="60"/>
      <c r="B143" s="60"/>
      <c r="C143" s="60"/>
      <c r="D143" s="60"/>
      <c r="E143" s="60"/>
      <c r="F143" s="60"/>
      <c r="G143" s="60"/>
      <c r="H143" s="60"/>
      <c r="I143" s="60"/>
      <c r="J143" s="60"/>
      <c r="K143" s="60"/>
      <c r="L143" s="60"/>
      <c r="M143" s="60"/>
      <c r="N143" s="60"/>
      <c r="O143" s="60"/>
      <c r="P143" s="60"/>
      <c r="Q143" s="60"/>
      <c r="R143" s="60"/>
      <c r="S143" s="60"/>
      <c r="T143" s="40"/>
      <c r="U143" s="40"/>
    </row>
    <row r="144" spans="1:21">
      <c r="A144" s="60"/>
      <c r="B144" s="60"/>
      <c r="C144" s="60"/>
      <c r="D144" s="60"/>
      <c r="E144" s="60"/>
      <c r="F144" s="60"/>
      <c r="G144" s="60"/>
      <c r="H144" s="60"/>
      <c r="I144" s="60"/>
      <c r="J144" s="60"/>
      <c r="K144" s="60"/>
      <c r="L144" s="60"/>
      <c r="M144" s="60"/>
      <c r="N144" s="60"/>
      <c r="O144" s="60"/>
      <c r="P144" s="60"/>
      <c r="Q144" s="60"/>
      <c r="R144" s="60"/>
      <c r="S144" s="60"/>
      <c r="T144" s="40"/>
      <c r="U144" s="40"/>
    </row>
    <row r="145" spans="1:19">
      <c r="A145" s="60"/>
      <c r="B145" s="60"/>
      <c r="C145" s="60"/>
      <c r="D145" s="60"/>
      <c r="E145" s="60"/>
      <c r="F145" s="60"/>
      <c r="G145" s="60"/>
      <c r="H145" s="60"/>
      <c r="I145" s="60"/>
      <c r="J145" s="60"/>
      <c r="K145" s="60"/>
      <c r="L145" s="60"/>
      <c r="M145" s="60"/>
      <c r="N145" s="60"/>
      <c r="O145" s="60"/>
      <c r="P145" s="60"/>
      <c r="Q145" s="60"/>
      <c r="R145" s="60"/>
      <c r="S145" s="60"/>
    </row>
    <row r="146" spans="1:19">
      <c r="A146" s="60"/>
      <c r="B146" s="60"/>
      <c r="C146" s="60"/>
      <c r="D146" s="60"/>
      <c r="E146" s="60"/>
      <c r="F146" s="60"/>
      <c r="G146" s="60"/>
      <c r="H146" s="60"/>
      <c r="I146" s="60"/>
      <c r="J146" s="60"/>
      <c r="K146" s="60"/>
      <c r="L146" s="60"/>
      <c r="M146" s="60"/>
      <c r="N146" s="60"/>
      <c r="O146" s="60"/>
      <c r="P146" s="60"/>
      <c r="Q146" s="60"/>
      <c r="R146" s="60"/>
      <c r="S146" s="60"/>
    </row>
    <row r="147" spans="1:19">
      <c r="A147" s="60"/>
      <c r="B147" s="60"/>
      <c r="C147" s="60"/>
      <c r="D147" s="60"/>
      <c r="E147" s="60"/>
      <c r="F147" s="60"/>
      <c r="G147" s="60"/>
      <c r="H147" s="60"/>
      <c r="I147" s="60"/>
      <c r="J147" s="60"/>
      <c r="K147" s="60"/>
      <c r="L147" s="60"/>
      <c r="M147" s="60"/>
      <c r="N147" s="60"/>
      <c r="O147" s="60"/>
      <c r="P147" s="60"/>
      <c r="Q147" s="60"/>
      <c r="R147" s="60"/>
      <c r="S147" s="60"/>
    </row>
    <row r="148" spans="1:19">
      <c r="A148" s="60"/>
      <c r="B148" s="60"/>
      <c r="C148" s="60"/>
      <c r="D148" s="60"/>
      <c r="E148" s="60"/>
      <c r="F148" s="60"/>
      <c r="G148" s="60"/>
      <c r="H148" s="60"/>
      <c r="I148" s="60"/>
      <c r="J148" s="60"/>
      <c r="K148" s="60"/>
      <c r="L148" s="60"/>
      <c r="M148" s="60"/>
      <c r="N148" s="60"/>
      <c r="O148" s="60"/>
      <c r="P148" s="60"/>
      <c r="Q148" s="60"/>
      <c r="R148" s="60"/>
      <c r="S148" s="60"/>
    </row>
    <row r="149" spans="1:19">
      <c r="A149" s="60"/>
      <c r="B149" s="60"/>
      <c r="C149" s="60"/>
      <c r="D149" s="60"/>
      <c r="E149" s="60"/>
      <c r="F149" s="60"/>
      <c r="G149" s="60"/>
      <c r="H149" s="60"/>
      <c r="I149" s="60"/>
      <c r="J149" s="60"/>
      <c r="K149" s="60"/>
      <c r="L149" s="60"/>
      <c r="M149" s="60"/>
      <c r="N149" s="60"/>
      <c r="O149" s="60"/>
      <c r="P149" s="60"/>
      <c r="Q149" s="60"/>
      <c r="R149" s="60"/>
      <c r="S149" s="60"/>
    </row>
    <row r="150" spans="1:19">
      <c r="A150" s="60"/>
      <c r="B150" s="60"/>
      <c r="C150" s="60"/>
      <c r="D150" s="60"/>
      <c r="E150" s="60"/>
      <c r="F150" s="60"/>
      <c r="G150" s="60"/>
      <c r="H150" s="60"/>
      <c r="I150" s="60"/>
      <c r="J150" s="60"/>
      <c r="K150" s="60"/>
      <c r="L150" s="60"/>
      <c r="M150" s="60"/>
      <c r="N150" s="60"/>
      <c r="O150" s="60"/>
      <c r="P150" s="60"/>
      <c r="Q150" s="60"/>
      <c r="R150" s="60"/>
      <c r="S150" s="60"/>
    </row>
    <row r="151" spans="1:19">
      <c r="A151" s="60"/>
      <c r="B151" s="60"/>
      <c r="C151" s="60"/>
      <c r="D151" s="60"/>
      <c r="E151" s="60"/>
      <c r="F151" s="60"/>
      <c r="G151" s="60"/>
      <c r="H151" s="60"/>
      <c r="I151" s="60"/>
      <c r="J151" s="60"/>
      <c r="K151" s="60"/>
      <c r="L151" s="60"/>
      <c r="M151" s="60"/>
      <c r="N151" s="60"/>
      <c r="O151" s="60"/>
      <c r="P151" s="60"/>
      <c r="Q151" s="60"/>
      <c r="R151" s="60"/>
      <c r="S151" s="60"/>
    </row>
    <row r="152" spans="1:19">
      <c r="A152" s="60"/>
      <c r="B152" s="60"/>
      <c r="C152" s="60"/>
      <c r="D152" s="60"/>
      <c r="E152" s="60"/>
      <c r="F152" s="60"/>
      <c r="G152" s="60"/>
      <c r="H152" s="60"/>
      <c r="I152" s="60"/>
      <c r="J152" s="60"/>
      <c r="K152" s="60"/>
      <c r="L152" s="60"/>
      <c r="M152" s="60"/>
      <c r="N152" s="60"/>
      <c r="O152" s="60"/>
      <c r="P152" s="60"/>
      <c r="Q152" s="60"/>
      <c r="R152" s="60"/>
      <c r="S152" s="60"/>
    </row>
  </sheetData>
  <sheetProtection algorithmName="SHA-512" hashValue="kSJ20lgY0DzqVf1LYCuDbJ4ySnrD5+jWra3kSbyQGjGF6KDlUKv5btKxhGqTDOSY86k4uqIRBhjjEMYSVq7XGQ==" saltValue="rGi9yTu2c6cBGtqUMgb6Lw==" spinCount="100000" sheet="1" formatCells="0"/>
  <dataValidations count="5">
    <dataValidation type="list" allowBlank="1" showInputMessage="1" showErrorMessage="1" sqref="C5:C122 C4" xr:uid="{3358FEC6-38BC-42AA-A6A9-14FBA65ADD71}">
      <formula1>Funktion1</formula1>
    </dataValidation>
    <dataValidation type="list" allowBlank="1" showInputMessage="1" showErrorMessage="1" sqref="F4:F122 D4:D122" xr:uid="{54958262-39C8-4F79-A752-87B8F54CF675}">
      <formula1>INDIRECT(C4)</formula1>
    </dataValidation>
    <dataValidation type="list" allowBlank="1" showInputMessage="1" showErrorMessage="1" sqref="E4:E122" xr:uid="{240232DA-BA7C-4AD2-BA19-2E80594A43D7}">
      <formula1>Tarif</formula1>
    </dataValidation>
    <dataValidation type="decimal" allowBlank="1" showInputMessage="1" showErrorMessage="1" errorTitle="Falsche Eingabe!" error="Wert darf nicht größer 1 sein!" sqref="H92:H122" xr:uid="{71E2581F-EA2D-4F12-8730-4F43A6AC4DF8}">
      <formula1>0.01</formula1>
      <formula2>1</formula2>
    </dataValidation>
    <dataValidation type="decimal" allowBlank="1" showInputMessage="1" showErrorMessage="1" errorTitle="Falsche Eingabe!" error="Wert muss größer 0 und kleiner gleich 1 sein!" sqref="H4:H91" xr:uid="{F45D9BBA-F107-4C61-BD35-F0358E541CDC}">
      <formula1>0.01</formula1>
      <formula2>1</formula2>
    </dataValidation>
  </dataValidations>
  <pageMargins left="0.51181102362204722" right="0.51181102362204722" top="0.78740157480314965" bottom="0.78740157480314965" header="0.31496062992125984" footer="0.31496062992125984"/>
  <pageSetup paperSize="9" fitToWidth="2" orientation="landscape" r:id="rId1"/>
  <colBreaks count="1" manualBreakCount="1">
    <brk id="9" max="25"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08F0B-7049-4124-B8B1-50EAB5F93719}">
  <sheetPr codeName="Tabelle6">
    <tabColor rgb="FFFFFF00"/>
  </sheetPr>
  <dimension ref="A1:U298"/>
  <sheetViews>
    <sheetView topLeftCell="E1" zoomScale="110" zoomScaleNormal="110" workbookViewId="0">
      <selection activeCell="Q4" sqref="Q4"/>
    </sheetView>
  </sheetViews>
  <sheetFormatPr baseColWidth="10" defaultColWidth="11.42578125" defaultRowHeight="15"/>
  <cols>
    <col min="1" max="1" width="10.42578125" style="41" customWidth="1"/>
    <col min="2" max="2" width="12.140625" style="41" customWidth="1"/>
    <col min="3" max="3" width="0.140625" style="41" customWidth="1"/>
    <col min="4" max="4" width="20.7109375" style="41" customWidth="1"/>
    <col min="5" max="5" width="14.28515625" style="41" customWidth="1"/>
    <col min="6" max="6" width="13.85546875" style="41" customWidth="1"/>
    <col min="7" max="7" width="10.28515625" style="41" customWidth="1"/>
    <col min="8" max="8" width="13.28515625" style="41" customWidth="1"/>
    <col min="9" max="9" width="8.85546875" style="41" customWidth="1"/>
    <col min="10" max="18" width="13.28515625" style="41" customWidth="1"/>
    <col min="19" max="19" width="15.7109375" style="41" customWidth="1"/>
    <col min="20" max="20" width="11.42578125" style="41" customWidth="1"/>
    <col min="21" max="16384" width="11.42578125" style="41"/>
  </cols>
  <sheetData>
    <row r="1" spans="1:21" ht="15" customHeight="1">
      <c r="A1" s="42" t="s">
        <v>85</v>
      </c>
      <c r="B1" s="43"/>
      <c r="C1" s="43"/>
      <c r="D1" s="43"/>
      <c r="E1" s="44"/>
      <c r="F1" s="44"/>
      <c r="G1" s="43"/>
      <c r="H1" s="45" t="s">
        <v>40</v>
      </c>
      <c r="I1" s="45"/>
      <c r="J1" s="70">
        <v>0</v>
      </c>
      <c r="K1" s="70">
        <v>0</v>
      </c>
      <c r="L1" s="44"/>
      <c r="M1" s="1024">
        <f>'(A) AG-Anteil Soz.Vers.'!$C$17</f>
        <v>0</v>
      </c>
      <c r="N1" s="44"/>
      <c r="O1" s="64">
        <f>'(A) AG-Anteil Soz.Vers.'!$C$21+'(A) AG-Anteil Soz.Vers.'!C22+'(A) AG-Anteil Soz.Vers.'!$C$25</f>
        <v>9.849999999999999E-2</v>
      </c>
      <c r="P1" s="47">
        <f>'(A) AG-Anteil Soz.Vers.'!$C$23+'(A) AG-Anteil Soz.Vers.'!$C$24+'(A) AG-Anteil Soz.Vers.'!C26+'(A) AG-Anteil Soz.Vers.'!C27</f>
        <v>0.1066</v>
      </c>
      <c r="Q1" s="70">
        <v>0</v>
      </c>
      <c r="R1" s="70">
        <v>0</v>
      </c>
      <c r="S1" s="43"/>
      <c r="T1" s="11"/>
      <c r="U1" s="43"/>
    </row>
    <row r="2" spans="1:21" ht="3.6" customHeight="1">
      <c r="A2" s="42"/>
      <c r="B2" s="43"/>
      <c r="C2" s="43"/>
      <c r="D2" s="43"/>
      <c r="E2" s="44"/>
      <c r="F2" s="44"/>
      <c r="G2" s="43"/>
      <c r="H2" s="45"/>
      <c r="I2" s="45"/>
      <c r="J2" s="44"/>
      <c r="K2" s="46"/>
      <c r="L2" s="44"/>
      <c r="M2" s="44"/>
      <c r="N2" s="47"/>
      <c r="O2" s="48"/>
      <c r="P2" s="49"/>
      <c r="Q2" s="43"/>
      <c r="R2" s="11"/>
      <c r="S2" s="11"/>
      <c r="T2" s="43"/>
    </row>
    <row r="3" spans="1:21" ht="87.6" customHeight="1">
      <c r="A3" s="623" t="s">
        <v>526</v>
      </c>
      <c r="B3" s="623" t="s">
        <v>527</v>
      </c>
      <c r="C3" s="623" t="s">
        <v>679</v>
      </c>
      <c r="D3" s="12" t="s">
        <v>496</v>
      </c>
      <c r="E3" s="12" t="s">
        <v>497</v>
      </c>
      <c r="F3" s="12" t="s">
        <v>498</v>
      </c>
      <c r="G3" s="12" t="s">
        <v>499</v>
      </c>
      <c r="H3" s="50" t="s">
        <v>500</v>
      </c>
      <c r="I3" s="624" t="s">
        <v>441</v>
      </c>
      <c r="J3" s="12" t="s">
        <v>516</v>
      </c>
      <c r="K3" s="12" t="s">
        <v>442</v>
      </c>
      <c r="L3" s="51" t="s">
        <v>493</v>
      </c>
      <c r="M3" s="14" t="s">
        <v>494</v>
      </c>
      <c r="N3" s="14" t="s">
        <v>490</v>
      </c>
      <c r="O3" s="14" t="s">
        <v>491</v>
      </c>
      <c r="P3" s="14" t="s">
        <v>503</v>
      </c>
      <c r="Q3" s="14" t="s">
        <v>492</v>
      </c>
      <c r="R3" s="14" t="s">
        <v>501</v>
      </c>
      <c r="S3" s="628" t="s">
        <v>502</v>
      </c>
      <c r="T3" s="52"/>
    </row>
    <row r="4" spans="1:21">
      <c r="A4" s="735"/>
      <c r="B4" s="736"/>
      <c r="C4" s="736"/>
      <c r="D4" s="13"/>
      <c r="E4" s="9"/>
      <c r="F4" s="10"/>
      <c r="G4" s="9"/>
      <c r="H4" s="33"/>
      <c r="I4" s="866">
        <f>IF(F4="",0,IF(F4="Fremdpersonal",VLOOKUP(D4,Tariftabellen!$W$3:$Y$26,3,0),VLOOKUP(D4,Tariftabellen!$W$3:$Y$26,2,0)))</f>
        <v>0</v>
      </c>
      <c r="J4" s="539" t="str">
        <f t="shared" ref="J4:J211" ca="1" si="0">IF(ISERROR(VLOOKUP(F4,INDIRECT("Tab_"&amp;E4),G4+2,0)),"",VLOOKUP(F4,INDIRECT("Tab_"&amp;E4),G4+2,0)*(1+$J$1))</f>
        <v/>
      </c>
      <c r="K4" s="626" t="str">
        <f t="shared" ref="K4:K211" ca="1" si="1">IF(AND($K$1&gt;0,H4&gt;0),$K$1,IF(ISERROR(VLOOKUP(F4,INDIRECT("Tab_"&amp;E4),2,0)),"",VLOOKUP(F4,INDIRECT("Tab_"&amp;E4),2,0)))</f>
        <v/>
      </c>
      <c r="L4" s="739">
        <f>IF(F4&gt;0,J4*H4,0)</f>
        <v>0</v>
      </c>
      <c r="M4" s="836">
        <f>IF(H4&gt;0,($M$1*L4+('(A) AG-Anteil Soz.Vers.'!$C$8*'(A) Pers. paL'!$H4))*12,0)</f>
        <v>0</v>
      </c>
      <c r="N4" s="539">
        <f t="shared" ref="N4:N264" ca="1" si="2">IF(ISERROR(K4*L4),0,K4*L4)</f>
        <v>0</v>
      </c>
      <c r="O4" s="53">
        <f>IF(OR(F4="Minijob",F4="Fremdpersonal",H4=0),0,IF((L4*12+M4+N4)&gt;'(A) AG-Anteil Soz.Vers.'!$C$33,'(A) AG-Anteil Soz.Vers.'!$C$33*$O$1,(L4*12+M4+N4)*$O$1))</f>
        <v>0</v>
      </c>
      <c r="P4" s="53">
        <f ca="1">IF(F4="Fremdpersonal",0,IF(F4="Minijob",L4*12*'(A) AG-Anteil Soz.Vers.'!$C$30,IF((L4*12+M4+N4)&gt;'(A) AG-Anteil Soz.Vers.'!$C$32,'(A) AG-Anteil Soz.Vers.'!$C$32*$P$1,(L4*12+M4+N4)*$P$1)))</f>
        <v>0</v>
      </c>
      <c r="Q4" s="539">
        <f t="shared" ref="Q4:Q67" si="3">IF(OR(F4="Minijob",F4="Fremdpersonal",H4=0),0,+$Q$1*(L4*12+SUM(M4:N4)))</f>
        <v>0</v>
      </c>
      <c r="R4" s="836">
        <f t="shared" ref="R4:R67" si="4">IF(OR(F4="Minijob",F4="Fremdpersonal",H4=0),0,+$R$1*L4*12)</f>
        <v>0</v>
      </c>
      <c r="S4" s="629">
        <f t="shared" ref="S4:S263" ca="1" si="5">(L4*12+SUM(M4:R4))</f>
        <v>0</v>
      </c>
      <c r="T4" s="54"/>
    </row>
    <row r="5" spans="1:21">
      <c r="A5" s="735"/>
      <c r="B5" s="735"/>
      <c r="C5" s="735"/>
      <c r="D5" s="13"/>
      <c r="E5" s="9"/>
      <c r="F5" s="10"/>
      <c r="G5" s="9"/>
      <c r="H5" s="33"/>
      <c r="I5" s="866">
        <f>IF(F5="",0,IF(F5="Fremdpersonal",VLOOKUP(D5,Tariftabellen!$W$3:$Y$26,3,0),VLOOKUP(D5,Tariftabellen!$W$3:$Y$26,2,0)))</f>
        <v>0</v>
      </c>
      <c r="J5" s="684" t="str">
        <f t="shared" ca="1" si="0"/>
        <v/>
      </c>
      <c r="K5" s="626" t="str">
        <f t="shared" ca="1" si="1"/>
        <v/>
      </c>
      <c r="L5" s="739">
        <f t="shared" ref="L5:L68" si="6">IF(F5&gt;0,J5*H5,0)</f>
        <v>0</v>
      </c>
      <c r="M5" s="836">
        <f>IF(H5&gt;0,($M$1*L5+('(A) AG-Anteil Soz.Vers.'!$C$8*'(A) Pers. paL'!$H5))*12,0)</f>
        <v>0</v>
      </c>
      <c r="N5" s="539">
        <f t="shared" ca="1" si="2"/>
        <v>0</v>
      </c>
      <c r="O5" s="53">
        <f>IF(OR(F5="Minijob",F5="Fremdpersonal",H5=0),0,IF((L5*12+M5+N5)&gt;'(A) AG-Anteil Soz.Vers.'!$C$33,'(A) AG-Anteil Soz.Vers.'!$C$33*$O$1,(L5*12+M5+N5)*$O$1))</f>
        <v>0</v>
      </c>
      <c r="P5" s="53">
        <f ca="1">IF(F5="Fremdpersonal",0,IF(F5="Minijob",L5*12*'(A) AG-Anteil Soz.Vers.'!$C$30,IF((L5*12+M5+N5)&gt;'(A) AG-Anteil Soz.Vers.'!$C$32,'(A) AG-Anteil Soz.Vers.'!$C$32*$P$1,(L5*12+M5+N5)*$P$1)))</f>
        <v>0</v>
      </c>
      <c r="Q5" s="539">
        <f t="shared" si="3"/>
        <v>0</v>
      </c>
      <c r="R5" s="836">
        <f t="shared" si="4"/>
        <v>0</v>
      </c>
      <c r="S5" s="629">
        <f t="shared" ca="1" si="5"/>
        <v>0</v>
      </c>
      <c r="T5" s="54"/>
    </row>
    <row r="6" spans="1:21">
      <c r="A6" s="735"/>
      <c r="B6" s="735"/>
      <c r="C6" s="735"/>
      <c r="D6" s="13"/>
      <c r="E6" s="9"/>
      <c r="F6" s="10"/>
      <c r="G6" s="9"/>
      <c r="H6" s="683"/>
      <c r="I6" s="866">
        <f>IF(F6="",0,IF(F6="Fremdpersonal",VLOOKUP(D6,Tariftabellen!$W$3:$Y$26,3,0),VLOOKUP(D6,Tariftabellen!$W$3:$Y$26,2,0)))</f>
        <v>0</v>
      </c>
      <c r="J6" s="684" t="str">
        <f t="shared" ref="J6:J37" ca="1" si="7">IF(ISERROR(VLOOKUP(F6,INDIRECT("Tab_"&amp;E6),G6+2,0)),"",VLOOKUP(F6,INDIRECT("Tab_"&amp;E6),G6+2,0)*(1+$J$1))</f>
        <v/>
      </c>
      <c r="K6" s="626" t="str">
        <f t="shared" ref="K6:K37" ca="1" si="8">IF(AND($K$1&gt;0,H6&gt;0),$K$1,IF(ISERROR(VLOOKUP(F6,INDIRECT("Tab_"&amp;E6),2,0)),"",VLOOKUP(F6,INDIRECT("Tab_"&amp;E6),2,0)))</f>
        <v/>
      </c>
      <c r="L6" s="739">
        <f t="shared" si="6"/>
        <v>0</v>
      </c>
      <c r="M6" s="836">
        <f>IF(H6&gt;0,($M$1*L6+('(A) AG-Anteil Soz.Vers.'!$C$8*'(A) Pers. paL'!$H6))*12,0)</f>
        <v>0</v>
      </c>
      <c r="N6" s="684">
        <f t="shared" ref="N6:N37" ca="1" si="9">IF(ISERROR(K6*L6),0,K6*L6)</f>
        <v>0</v>
      </c>
      <c r="O6" s="685">
        <f>IF(OR(F6="Minijob",F6="Fremdpersonal",H6=0),0,IF((L6*12+M6+N6)&gt;'(A) AG-Anteil Soz.Vers.'!$C$33,'(A) AG-Anteil Soz.Vers.'!$C$33*$O$1,(L6*12+M6+N6)*$O$1))</f>
        <v>0</v>
      </c>
      <c r="P6" s="53">
        <f ca="1">IF(F6="Fremdpersonal",0,IF(F6="Minijob",L6*12*'(A) AG-Anteil Soz.Vers.'!$C$30,IF((L6*12+M6+N6)&gt;'(A) AG-Anteil Soz.Vers.'!$C$32,'(A) AG-Anteil Soz.Vers.'!$C$32*$P$1,(L6*12+M6+N6)*$P$1)))</f>
        <v>0</v>
      </c>
      <c r="Q6" s="684">
        <f t="shared" si="3"/>
        <v>0</v>
      </c>
      <c r="R6" s="836">
        <f t="shared" si="4"/>
        <v>0</v>
      </c>
      <c r="S6" s="686">
        <f t="shared" ref="S6:S37" ca="1" si="10">(L6*12+SUM(M6:R6))</f>
        <v>0</v>
      </c>
      <c r="T6" s="54"/>
    </row>
    <row r="7" spans="1:21">
      <c r="A7" s="735"/>
      <c r="B7" s="735"/>
      <c r="C7" s="735"/>
      <c r="D7" s="13"/>
      <c r="E7" s="9"/>
      <c r="F7" s="10"/>
      <c r="G7" s="9"/>
      <c r="H7" s="683"/>
      <c r="I7" s="866">
        <f>IF(F7="",0,IF(F7="Fremdpersonal",VLOOKUP(D7,Tariftabellen!$W$3:$Y$26,3,0),VLOOKUP(D7,Tariftabellen!$W$3:$Y$26,2,0)))</f>
        <v>0</v>
      </c>
      <c r="J7" s="684" t="str">
        <f t="shared" ca="1" si="7"/>
        <v/>
      </c>
      <c r="K7" s="626" t="str">
        <f t="shared" ca="1" si="8"/>
        <v/>
      </c>
      <c r="L7" s="739">
        <f t="shared" si="6"/>
        <v>0</v>
      </c>
      <c r="M7" s="836">
        <f>IF(H7&gt;0,($M$1*L7+('(A) AG-Anteil Soz.Vers.'!$C$8*'(A) Pers. paL'!$H7))*12,0)</f>
        <v>0</v>
      </c>
      <c r="N7" s="684">
        <f t="shared" ca="1" si="9"/>
        <v>0</v>
      </c>
      <c r="O7" s="685">
        <f>IF(OR(F7="Minijob",F7="Fremdpersonal",H7=0),0,IF((L7*12+M7+N7)&gt;'(A) AG-Anteil Soz.Vers.'!$C$33,'(A) AG-Anteil Soz.Vers.'!$C$33*$O$1,(L7*12+M7+N7)*$O$1))</f>
        <v>0</v>
      </c>
      <c r="P7" s="53">
        <f ca="1">IF(F7="Fremdpersonal",0,IF(F7="Minijob",L7*12*'(A) AG-Anteil Soz.Vers.'!$C$30,IF((L7*12+M7+N7)&gt;'(A) AG-Anteil Soz.Vers.'!$C$32,'(A) AG-Anteil Soz.Vers.'!$C$32*$P$1,(L7*12+M7+N7)*$P$1)))</f>
        <v>0</v>
      </c>
      <c r="Q7" s="684">
        <f t="shared" si="3"/>
        <v>0</v>
      </c>
      <c r="R7" s="836">
        <f t="shared" si="4"/>
        <v>0</v>
      </c>
      <c r="S7" s="686">
        <f t="shared" ca="1" si="10"/>
        <v>0</v>
      </c>
      <c r="T7" s="54"/>
    </row>
    <row r="8" spans="1:21">
      <c r="A8" s="735"/>
      <c r="B8" s="735"/>
      <c r="C8" s="735"/>
      <c r="D8" s="13"/>
      <c r="E8" s="9"/>
      <c r="F8" s="10"/>
      <c r="G8" s="9"/>
      <c r="H8" s="683"/>
      <c r="I8" s="866">
        <f>IF(F8="",0,IF(F8="Fremdpersonal",VLOOKUP(D8,Tariftabellen!$W$3:$Y$26,3,0),VLOOKUP(D8,Tariftabellen!$W$3:$Y$26,2,0)))</f>
        <v>0</v>
      </c>
      <c r="J8" s="684" t="str">
        <f t="shared" ca="1" si="7"/>
        <v/>
      </c>
      <c r="K8" s="626" t="str">
        <f t="shared" ca="1" si="8"/>
        <v/>
      </c>
      <c r="L8" s="739">
        <f t="shared" si="6"/>
        <v>0</v>
      </c>
      <c r="M8" s="836">
        <f>IF(H8&gt;0,($M$1*L8+('(A) AG-Anteil Soz.Vers.'!$C$8*'(A) Pers. paL'!$H8))*12,0)</f>
        <v>0</v>
      </c>
      <c r="N8" s="684">
        <f t="shared" ca="1" si="9"/>
        <v>0</v>
      </c>
      <c r="O8" s="685">
        <f>IF(OR(F8="Minijob",F8="Fremdpersonal",H8=0),0,IF((L8*12+M8+N8)&gt;'(A) AG-Anteil Soz.Vers.'!$C$33,'(A) AG-Anteil Soz.Vers.'!$C$33*$O$1,(L8*12+M8+N8)*$O$1))</f>
        <v>0</v>
      </c>
      <c r="P8" s="53">
        <f ca="1">IF(F8="Fremdpersonal",0,IF(F8="Minijob",L8*12*'(A) AG-Anteil Soz.Vers.'!$C$30,IF((L8*12+M8+N8)&gt;'(A) AG-Anteil Soz.Vers.'!$C$32,'(A) AG-Anteil Soz.Vers.'!$C$32*$P$1,(L8*12+M8+N8)*$P$1)))</f>
        <v>0</v>
      </c>
      <c r="Q8" s="684">
        <f t="shared" si="3"/>
        <v>0</v>
      </c>
      <c r="R8" s="836">
        <f t="shared" si="4"/>
        <v>0</v>
      </c>
      <c r="S8" s="686">
        <f t="shared" ca="1" si="10"/>
        <v>0</v>
      </c>
      <c r="T8" s="54"/>
    </row>
    <row r="9" spans="1:21">
      <c r="A9" s="735"/>
      <c r="B9" s="735"/>
      <c r="C9" s="735"/>
      <c r="D9" s="13"/>
      <c r="E9" s="9"/>
      <c r="F9" s="10"/>
      <c r="G9" s="9"/>
      <c r="H9" s="683"/>
      <c r="I9" s="866">
        <f>IF(F9="",0,IF(F9="Fremdpersonal",VLOOKUP(D9,Tariftabellen!$W$3:$Y$26,3,0),VLOOKUP(D9,Tariftabellen!$W$3:$Y$26,2,0)))</f>
        <v>0</v>
      </c>
      <c r="J9" s="684" t="str">
        <f t="shared" ca="1" si="7"/>
        <v/>
      </c>
      <c r="K9" s="626" t="str">
        <f t="shared" ca="1" si="8"/>
        <v/>
      </c>
      <c r="L9" s="739">
        <f t="shared" si="6"/>
        <v>0</v>
      </c>
      <c r="M9" s="836">
        <f>IF(H9&gt;0,($M$1*L9+('(A) AG-Anteil Soz.Vers.'!$C$8*'(A) Pers. paL'!$H9))*12,0)</f>
        <v>0</v>
      </c>
      <c r="N9" s="684">
        <f t="shared" ca="1" si="9"/>
        <v>0</v>
      </c>
      <c r="O9" s="685">
        <f>IF(OR(F9="Minijob",F9="Fremdpersonal",H9=0),0,IF((L9*12+M9+N9)&gt;'(A) AG-Anteil Soz.Vers.'!$C$33,'(A) AG-Anteil Soz.Vers.'!$C$33*$O$1,(L9*12+M9+N9)*$O$1))</f>
        <v>0</v>
      </c>
      <c r="P9" s="53">
        <f ca="1">IF(F9="Fremdpersonal",0,IF(F9="Minijob",L9*12*'(A) AG-Anteil Soz.Vers.'!$C$30,IF((L9*12+M9+N9)&gt;'(A) AG-Anteil Soz.Vers.'!$C$32,'(A) AG-Anteil Soz.Vers.'!$C$32*$P$1,(L9*12+M9+N9)*$P$1)))</f>
        <v>0</v>
      </c>
      <c r="Q9" s="684">
        <f t="shared" si="3"/>
        <v>0</v>
      </c>
      <c r="R9" s="836">
        <f t="shared" si="4"/>
        <v>0</v>
      </c>
      <c r="S9" s="686">
        <f t="shared" ca="1" si="10"/>
        <v>0</v>
      </c>
      <c r="T9" s="54"/>
    </row>
    <row r="10" spans="1:21">
      <c r="A10" s="735"/>
      <c r="B10" s="735"/>
      <c r="C10" s="735"/>
      <c r="D10" s="13"/>
      <c r="E10" s="9"/>
      <c r="F10" s="10"/>
      <c r="G10" s="9"/>
      <c r="H10" s="683"/>
      <c r="I10" s="866">
        <f>IF(F10="",0,IF(F10="Fremdpersonal",VLOOKUP(D10,Tariftabellen!$W$3:$Y$26,3,0),VLOOKUP(D10,Tariftabellen!$W$3:$Y$26,2,0)))</f>
        <v>0</v>
      </c>
      <c r="J10" s="684" t="str">
        <f t="shared" ca="1" si="7"/>
        <v/>
      </c>
      <c r="K10" s="626" t="str">
        <f t="shared" ca="1" si="8"/>
        <v/>
      </c>
      <c r="L10" s="739">
        <f t="shared" si="6"/>
        <v>0</v>
      </c>
      <c r="M10" s="836">
        <f>IF(H10&gt;0,($M$1*L10+('(A) AG-Anteil Soz.Vers.'!$C$8*'(A) Pers. paL'!$H10))*12,0)</f>
        <v>0</v>
      </c>
      <c r="N10" s="684">
        <f t="shared" ca="1" si="9"/>
        <v>0</v>
      </c>
      <c r="O10" s="685">
        <f>IF(OR(F10="Minijob",F10="Fremdpersonal",H10=0),0,IF((L10*12+M10+N10)&gt;'(A) AG-Anteil Soz.Vers.'!$C$33,'(A) AG-Anteil Soz.Vers.'!$C$33*$O$1,(L10*12+M10+N10)*$O$1))</f>
        <v>0</v>
      </c>
      <c r="P10" s="53">
        <f ca="1">IF(F10="Fremdpersonal",0,IF(F10="Minijob",L10*12*'(A) AG-Anteil Soz.Vers.'!$C$30,IF((L10*12+M10+N10)&gt;'(A) AG-Anteil Soz.Vers.'!$C$32,'(A) AG-Anteil Soz.Vers.'!$C$32*$P$1,(L10*12+M10+N10)*$P$1)))</f>
        <v>0</v>
      </c>
      <c r="Q10" s="684">
        <f t="shared" si="3"/>
        <v>0</v>
      </c>
      <c r="R10" s="836">
        <f t="shared" si="4"/>
        <v>0</v>
      </c>
      <c r="S10" s="686">
        <f t="shared" ca="1" si="10"/>
        <v>0</v>
      </c>
      <c r="T10" s="54"/>
    </row>
    <row r="11" spans="1:21">
      <c r="A11" s="735"/>
      <c r="B11" s="735"/>
      <c r="C11" s="735"/>
      <c r="D11" s="13"/>
      <c r="E11" s="9"/>
      <c r="F11" s="10"/>
      <c r="G11" s="9"/>
      <c r="H11" s="683"/>
      <c r="I11" s="866">
        <f>IF(F11="",0,IF(F11="Fremdpersonal",VLOOKUP(D11,Tariftabellen!$W$3:$Y$26,3,0),VLOOKUP(D11,Tariftabellen!$W$3:$Y$26,2,0)))</f>
        <v>0</v>
      </c>
      <c r="J11" s="684" t="str">
        <f t="shared" ca="1" si="7"/>
        <v/>
      </c>
      <c r="K11" s="626" t="str">
        <f t="shared" ca="1" si="8"/>
        <v/>
      </c>
      <c r="L11" s="739">
        <f t="shared" si="6"/>
        <v>0</v>
      </c>
      <c r="M11" s="836">
        <f>IF(H11&gt;0,($M$1*L11+('(A) AG-Anteil Soz.Vers.'!$C$8*'(A) Pers. paL'!$H11))*12,0)</f>
        <v>0</v>
      </c>
      <c r="N11" s="684">
        <f t="shared" ca="1" si="9"/>
        <v>0</v>
      </c>
      <c r="O11" s="685">
        <f>IF(OR(F11="Minijob",F11="Fremdpersonal",H11=0),0,IF((L11*12+M11+N11)&gt;'(A) AG-Anteil Soz.Vers.'!$C$33,'(A) AG-Anteil Soz.Vers.'!$C$33*$O$1,(L11*12+M11+N11)*$O$1))</f>
        <v>0</v>
      </c>
      <c r="P11" s="53">
        <f ca="1">IF(F11="Fremdpersonal",0,IF(F11="Minijob",L11*12*'(A) AG-Anteil Soz.Vers.'!$C$30,IF((L11*12+M11+N11)&gt;'(A) AG-Anteil Soz.Vers.'!$C$32,'(A) AG-Anteil Soz.Vers.'!$C$32*$P$1,(L11*12+M11+N11)*$P$1)))</f>
        <v>0</v>
      </c>
      <c r="Q11" s="684">
        <f t="shared" si="3"/>
        <v>0</v>
      </c>
      <c r="R11" s="836">
        <f t="shared" si="4"/>
        <v>0</v>
      </c>
      <c r="S11" s="686">
        <f t="shared" ca="1" si="10"/>
        <v>0</v>
      </c>
      <c r="T11" s="54"/>
    </row>
    <row r="12" spans="1:21">
      <c r="A12" s="735"/>
      <c r="B12" s="735"/>
      <c r="C12" s="735"/>
      <c r="D12" s="13"/>
      <c r="E12" s="9"/>
      <c r="F12" s="10"/>
      <c r="G12" s="9"/>
      <c r="H12" s="683"/>
      <c r="I12" s="866">
        <f>IF(F12="",0,IF(F12="Fremdpersonal",VLOOKUP(D12,Tariftabellen!$W$3:$Y$26,3,0),VLOOKUP(D12,Tariftabellen!$W$3:$Y$26,2,0)))</f>
        <v>0</v>
      </c>
      <c r="J12" s="684" t="str">
        <f t="shared" ca="1" si="7"/>
        <v/>
      </c>
      <c r="K12" s="626" t="str">
        <f t="shared" ca="1" si="8"/>
        <v/>
      </c>
      <c r="L12" s="739">
        <f t="shared" si="6"/>
        <v>0</v>
      </c>
      <c r="M12" s="836">
        <f>IF(H12&gt;0,($M$1*L12+('(A) AG-Anteil Soz.Vers.'!$C$8*'(A) Pers. paL'!$H12))*12,0)</f>
        <v>0</v>
      </c>
      <c r="N12" s="684">
        <f t="shared" ca="1" si="9"/>
        <v>0</v>
      </c>
      <c r="O12" s="685">
        <f>IF(OR(F12="Minijob",F12="Fremdpersonal",H12=0),0,IF((L12*12+M12+N12)&gt;'(A) AG-Anteil Soz.Vers.'!$C$33,'(A) AG-Anteil Soz.Vers.'!$C$33*$O$1,(L12*12+M12+N12)*$O$1))</f>
        <v>0</v>
      </c>
      <c r="P12" s="53">
        <f ca="1">IF(F12="Fremdpersonal",0,IF(F12="Minijob",L12*12*'(A) AG-Anteil Soz.Vers.'!$C$30,IF((L12*12+M12+N12)&gt;'(A) AG-Anteil Soz.Vers.'!$C$32,'(A) AG-Anteil Soz.Vers.'!$C$32*$P$1,(L12*12+M12+N12)*$P$1)))</f>
        <v>0</v>
      </c>
      <c r="Q12" s="684">
        <f t="shared" si="3"/>
        <v>0</v>
      </c>
      <c r="R12" s="836">
        <f t="shared" si="4"/>
        <v>0</v>
      </c>
      <c r="S12" s="686">
        <f t="shared" ca="1" si="10"/>
        <v>0</v>
      </c>
      <c r="T12" s="54"/>
    </row>
    <row r="13" spans="1:21">
      <c r="A13" s="735"/>
      <c r="B13" s="735"/>
      <c r="C13" s="735"/>
      <c r="D13" s="13"/>
      <c r="E13" s="9"/>
      <c r="F13" s="10"/>
      <c r="G13" s="9"/>
      <c r="H13" s="683"/>
      <c r="I13" s="866">
        <f>IF(F13="",0,IF(F13="Fremdpersonal",VLOOKUP(D13,Tariftabellen!$W$3:$Y$26,3,0),VLOOKUP(D13,Tariftabellen!$W$3:$Y$26,2,0)))</f>
        <v>0</v>
      </c>
      <c r="J13" s="684" t="str">
        <f t="shared" ca="1" si="7"/>
        <v/>
      </c>
      <c r="K13" s="626" t="str">
        <f t="shared" ca="1" si="8"/>
        <v/>
      </c>
      <c r="L13" s="739">
        <f t="shared" si="6"/>
        <v>0</v>
      </c>
      <c r="M13" s="836">
        <f>IF(H13&gt;0,($M$1*L13+('(A) AG-Anteil Soz.Vers.'!$C$8*'(A) Pers. paL'!$H13))*12,0)</f>
        <v>0</v>
      </c>
      <c r="N13" s="684">
        <f t="shared" ca="1" si="9"/>
        <v>0</v>
      </c>
      <c r="O13" s="685">
        <f>IF(OR(F13="Minijob",F13="Fremdpersonal",H13=0),0,IF((L13*12+M13+N13)&gt;'(A) AG-Anteil Soz.Vers.'!$C$33,'(A) AG-Anteil Soz.Vers.'!$C$33*$O$1,(L13*12+M13+N13)*$O$1))</f>
        <v>0</v>
      </c>
      <c r="P13" s="53">
        <f ca="1">IF(F13="Fremdpersonal",0,IF(F13="Minijob",L13*12*'(A) AG-Anteil Soz.Vers.'!$C$30,IF((L13*12+M13+N13)&gt;'(A) AG-Anteil Soz.Vers.'!$C$32,'(A) AG-Anteil Soz.Vers.'!$C$32*$P$1,(L13*12+M13+N13)*$P$1)))</f>
        <v>0</v>
      </c>
      <c r="Q13" s="684">
        <f t="shared" si="3"/>
        <v>0</v>
      </c>
      <c r="R13" s="836">
        <f t="shared" si="4"/>
        <v>0</v>
      </c>
      <c r="S13" s="686">
        <f t="shared" ca="1" si="10"/>
        <v>0</v>
      </c>
      <c r="T13" s="54"/>
    </row>
    <row r="14" spans="1:21">
      <c r="A14" s="735"/>
      <c r="B14" s="735"/>
      <c r="C14" s="735"/>
      <c r="D14" s="13"/>
      <c r="E14" s="9"/>
      <c r="F14" s="10"/>
      <c r="G14" s="9"/>
      <c r="H14" s="683"/>
      <c r="I14" s="866">
        <f>IF(F14="",0,IF(F14="Fremdpersonal",VLOOKUP(D14,Tariftabellen!$W$3:$Y$26,3,0),VLOOKUP(D14,Tariftabellen!$W$3:$Y$26,2,0)))</f>
        <v>0</v>
      </c>
      <c r="J14" s="684" t="str">
        <f t="shared" ca="1" si="7"/>
        <v/>
      </c>
      <c r="K14" s="626" t="str">
        <f t="shared" ca="1" si="8"/>
        <v/>
      </c>
      <c r="L14" s="739">
        <f t="shared" si="6"/>
        <v>0</v>
      </c>
      <c r="M14" s="836">
        <f>IF(H14&gt;0,($M$1*L14+('(A) AG-Anteil Soz.Vers.'!$C$8*'(A) Pers. paL'!$H14))*12,0)</f>
        <v>0</v>
      </c>
      <c r="N14" s="684">
        <f t="shared" ca="1" si="9"/>
        <v>0</v>
      </c>
      <c r="O14" s="685">
        <f>IF(OR(F14="Minijob",F14="Fremdpersonal",H14=0),0,IF((L14*12+M14+N14)&gt;'(A) AG-Anteil Soz.Vers.'!$C$33,'(A) AG-Anteil Soz.Vers.'!$C$33*$O$1,(L14*12+M14+N14)*$O$1))</f>
        <v>0</v>
      </c>
      <c r="P14" s="53">
        <f ca="1">IF(F14="Fremdpersonal",0,IF(F14="Minijob",L14*12*'(A) AG-Anteil Soz.Vers.'!$C$30,IF((L14*12+M14+N14)&gt;'(A) AG-Anteil Soz.Vers.'!$C$32,'(A) AG-Anteil Soz.Vers.'!$C$32*$P$1,(L14*12+M14+N14)*$P$1)))</f>
        <v>0</v>
      </c>
      <c r="Q14" s="684">
        <f t="shared" si="3"/>
        <v>0</v>
      </c>
      <c r="R14" s="836">
        <f t="shared" si="4"/>
        <v>0</v>
      </c>
      <c r="S14" s="686">
        <f t="shared" ca="1" si="10"/>
        <v>0</v>
      </c>
      <c r="T14" s="54"/>
    </row>
    <row r="15" spans="1:21">
      <c r="A15" s="735"/>
      <c r="B15" s="735"/>
      <c r="C15" s="735"/>
      <c r="D15" s="13"/>
      <c r="E15" s="9"/>
      <c r="F15" s="10"/>
      <c r="G15" s="9"/>
      <c r="H15" s="683"/>
      <c r="I15" s="866">
        <f>IF(F15="",0,IF(F15="Fremdpersonal",VLOOKUP(D15,Tariftabellen!$W$3:$Y$26,3,0),VLOOKUP(D15,Tariftabellen!$W$3:$Y$26,2,0)))</f>
        <v>0</v>
      </c>
      <c r="J15" s="684" t="str">
        <f t="shared" ca="1" si="7"/>
        <v/>
      </c>
      <c r="K15" s="626" t="str">
        <f t="shared" ca="1" si="8"/>
        <v/>
      </c>
      <c r="L15" s="739">
        <f t="shared" si="6"/>
        <v>0</v>
      </c>
      <c r="M15" s="836">
        <f>IF(H15&gt;0,($M$1*L15+('(A) AG-Anteil Soz.Vers.'!$C$8*'(A) Pers. paL'!$H15))*12,0)</f>
        <v>0</v>
      </c>
      <c r="N15" s="684">
        <f t="shared" ca="1" si="9"/>
        <v>0</v>
      </c>
      <c r="O15" s="685">
        <f>IF(OR(F15="Minijob",F15="Fremdpersonal",H15=0),0,IF((L15*12+M15+N15)&gt;'(A) AG-Anteil Soz.Vers.'!$C$33,'(A) AG-Anteil Soz.Vers.'!$C$33*$O$1,(L15*12+M15+N15)*$O$1))</f>
        <v>0</v>
      </c>
      <c r="P15" s="53">
        <f ca="1">IF(F15="Fremdpersonal",0,IF(F15="Minijob",L15*12*'(A) AG-Anteil Soz.Vers.'!$C$30,IF((L15*12+M15+N15)&gt;'(A) AG-Anteil Soz.Vers.'!$C$32,'(A) AG-Anteil Soz.Vers.'!$C$32*$P$1,(L15*12+M15+N15)*$P$1)))</f>
        <v>0</v>
      </c>
      <c r="Q15" s="684">
        <f t="shared" si="3"/>
        <v>0</v>
      </c>
      <c r="R15" s="836">
        <f t="shared" si="4"/>
        <v>0</v>
      </c>
      <c r="S15" s="686">
        <f t="shared" ca="1" si="10"/>
        <v>0</v>
      </c>
      <c r="T15" s="54"/>
    </row>
    <row r="16" spans="1:21">
      <c r="A16" s="735"/>
      <c r="B16" s="735"/>
      <c r="C16" s="735"/>
      <c r="D16" s="13"/>
      <c r="E16" s="9"/>
      <c r="F16" s="10"/>
      <c r="G16" s="9"/>
      <c r="H16" s="683"/>
      <c r="I16" s="866">
        <f>IF(F16="",0,IF(F16="Fremdpersonal",VLOOKUP(D16,Tariftabellen!$W$3:$Y$26,3,0),VLOOKUP(D16,Tariftabellen!$W$3:$Y$26,2,0)))</f>
        <v>0</v>
      </c>
      <c r="J16" s="684" t="str">
        <f t="shared" ca="1" si="7"/>
        <v/>
      </c>
      <c r="K16" s="626" t="str">
        <f t="shared" ca="1" si="8"/>
        <v/>
      </c>
      <c r="L16" s="739">
        <f t="shared" si="6"/>
        <v>0</v>
      </c>
      <c r="M16" s="836">
        <f>IF(H16&gt;0,($M$1*L16+('(A) AG-Anteil Soz.Vers.'!$C$8*'(A) Pers. paL'!$H16))*12,0)</f>
        <v>0</v>
      </c>
      <c r="N16" s="684">
        <f t="shared" ca="1" si="9"/>
        <v>0</v>
      </c>
      <c r="O16" s="685">
        <f>IF(OR(F16="Minijob",F16="Fremdpersonal",H16=0),0,IF((L16*12+M16+N16)&gt;'(A) AG-Anteil Soz.Vers.'!$C$33,'(A) AG-Anteil Soz.Vers.'!$C$33*$O$1,(L16*12+M16+N16)*$O$1))</f>
        <v>0</v>
      </c>
      <c r="P16" s="53">
        <f ca="1">IF(F16="Fremdpersonal",0,IF(F16="Minijob",L16*12*'(A) AG-Anteil Soz.Vers.'!$C$30,IF((L16*12+M16+N16)&gt;'(A) AG-Anteil Soz.Vers.'!$C$32,'(A) AG-Anteil Soz.Vers.'!$C$32*$P$1,(L16*12+M16+N16)*$P$1)))</f>
        <v>0</v>
      </c>
      <c r="Q16" s="684">
        <f t="shared" si="3"/>
        <v>0</v>
      </c>
      <c r="R16" s="836">
        <f t="shared" si="4"/>
        <v>0</v>
      </c>
      <c r="S16" s="686">
        <f t="shared" ca="1" si="10"/>
        <v>0</v>
      </c>
      <c r="T16" s="54"/>
    </row>
    <row r="17" spans="1:20">
      <c r="A17" s="735"/>
      <c r="B17" s="735"/>
      <c r="C17" s="735"/>
      <c r="D17" s="13"/>
      <c r="E17" s="9"/>
      <c r="F17" s="10"/>
      <c r="G17" s="9"/>
      <c r="H17" s="683"/>
      <c r="I17" s="866">
        <f>IF(F17="",0,IF(F17="Fremdpersonal",VLOOKUP(D17,Tariftabellen!$W$3:$Y$26,3,0),VLOOKUP(D17,Tariftabellen!$W$3:$Y$26,2,0)))</f>
        <v>0</v>
      </c>
      <c r="J17" s="684" t="str">
        <f t="shared" ca="1" si="7"/>
        <v/>
      </c>
      <c r="K17" s="626" t="str">
        <f t="shared" ca="1" si="8"/>
        <v/>
      </c>
      <c r="L17" s="739">
        <f t="shared" si="6"/>
        <v>0</v>
      </c>
      <c r="M17" s="836">
        <f>IF(H17&gt;0,($M$1*L17+('(A) AG-Anteil Soz.Vers.'!$C$8*'(A) Pers. paL'!$H17))*12,0)</f>
        <v>0</v>
      </c>
      <c r="N17" s="684">
        <f t="shared" ca="1" si="9"/>
        <v>0</v>
      </c>
      <c r="O17" s="685">
        <f>IF(OR(F17="Minijob",F17="Fremdpersonal",H17=0),0,IF((L17*12+M17+N17)&gt;'(A) AG-Anteil Soz.Vers.'!$C$33,'(A) AG-Anteil Soz.Vers.'!$C$33*$O$1,(L17*12+M17+N17)*$O$1))</f>
        <v>0</v>
      </c>
      <c r="P17" s="53">
        <f ca="1">IF(F17="Fremdpersonal",0,IF(F17="Minijob",L17*12*'(A) AG-Anteil Soz.Vers.'!$C$30,IF((L17*12+M17+N17)&gt;'(A) AG-Anteil Soz.Vers.'!$C$32,'(A) AG-Anteil Soz.Vers.'!$C$32*$P$1,(L17*12+M17+N17)*$P$1)))</f>
        <v>0</v>
      </c>
      <c r="Q17" s="684">
        <f t="shared" si="3"/>
        <v>0</v>
      </c>
      <c r="R17" s="836">
        <f t="shared" si="4"/>
        <v>0</v>
      </c>
      <c r="S17" s="686">
        <f t="shared" ca="1" si="10"/>
        <v>0</v>
      </c>
      <c r="T17" s="54"/>
    </row>
    <row r="18" spans="1:20">
      <c r="A18" s="735"/>
      <c r="B18" s="735"/>
      <c r="C18" s="735"/>
      <c r="D18" s="13"/>
      <c r="E18" s="9"/>
      <c r="F18" s="10"/>
      <c r="G18" s="9"/>
      <c r="H18" s="683"/>
      <c r="I18" s="866">
        <f>IF(F18="",0,IF(F18="Fremdpersonal",VLOOKUP(D18,Tariftabellen!$W$3:$Y$26,3,0),VLOOKUP(D18,Tariftabellen!$W$3:$Y$26,2,0)))</f>
        <v>0</v>
      </c>
      <c r="J18" s="684" t="str">
        <f t="shared" ca="1" si="7"/>
        <v/>
      </c>
      <c r="K18" s="626" t="str">
        <f t="shared" ca="1" si="8"/>
        <v/>
      </c>
      <c r="L18" s="739">
        <f t="shared" si="6"/>
        <v>0</v>
      </c>
      <c r="M18" s="836">
        <f>IF(H18&gt;0,($M$1*L18+('(A) AG-Anteil Soz.Vers.'!$C$8*'(A) Pers. paL'!$H18))*12,0)</f>
        <v>0</v>
      </c>
      <c r="N18" s="684">
        <f t="shared" ca="1" si="9"/>
        <v>0</v>
      </c>
      <c r="O18" s="685">
        <f>IF(OR(F18="Minijob",F18="Fremdpersonal",H18=0),0,IF((L18*12+M18+N18)&gt;'(A) AG-Anteil Soz.Vers.'!$C$33,'(A) AG-Anteil Soz.Vers.'!$C$33*$O$1,(L18*12+M18+N18)*$O$1))</f>
        <v>0</v>
      </c>
      <c r="P18" s="53">
        <f ca="1">IF(F18="Fremdpersonal",0,IF(F18="Minijob",L18*12*'(A) AG-Anteil Soz.Vers.'!$C$30,IF((L18*12+M18+N18)&gt;'(A) AG-Anteil Soz.Vers.'!$C$32,'(A) AG-Anteil Soz.Vers.'!$C$32*$P$1,(L18*12+M18+N18)*$P$1)))</f>
        <v>0</v>
      </c>
      <c r="Q18" s="684">
        <f t="shared" si="3"/>
        <v>0</v>
      </c>
      <c r="R18" s="836">
        <f t="shared" si="4"/>
        <v>0</v>
      </c>
      <c r="S18" s="686">
        <f t="shared" ca="1" si="10"/>
        <v>0</v>
      </c>
      <c r="T18" s="54"/>
    </row>
    <row r="19" spans="1:20">
      <c r="A19" s="735"/>
      <c r="B19" s="735"/>
      <c r="C19" s="735"/>
      <c r="D19" s="13"/>
      <c r="E19" s="9"/>
      <c r="F19" s="10"/>
      <c r="G19" s="9"/>
      <c r="H19" s="683"/>
      <c r="I19" s="866">
        <f>IF(F19="",0,IF(F19="Fremdpersonal",VLOOKUP(D19,Tariftabellen!$W$3:$Y$26,3,0),VLOOKUP(D19,Tariftabellen!$W$3:$Y$26,2,0)))</f>
        <v>0</v>
      </c>
      <c r="J19" s="684" t="str">
        <f t="shared" ca="1" si="7"/>
        <v/>
      </c>
      <c r="K19" s="626" t="str">
        <f t="shared" ca="1" si="8"/>
        <v/>
      </c>
      <c r="L19" s="739">
        <f t="shared" si="6"/>
        <v>0</v>
      </c>
      <c r="M19" s="836">
        <f>IF(H19&gt;0,($M$1*L19+('(A) AG-Anteil Soz.Vers.'!$C$8*'(A) Pers. paL'!$H19))*12,0)</f>
        <v>0</v>
      </c>
      <c r="N19" s="684">
        <f t="shared" ca="1" si="9"/>
        <v>0</v>
      </c>
      <c r="O19" s="685">
        <f>IF(OR(F19="Minijob",F19="Fremdpersonal",H19=0),0,IF((L19*12+M19+N19)&gt;'(A) AG-Anteil Soz.Vers.'!$C$33,'(A) AG-Anteil Soz.Vers.'!$C$33*$O$1,(L19*12+M19+N19)*$O$1))</f>
        <v>0</v>
      </c>
      <c r="P19" s="53">
        <f ca="1">IF(F19="Fremdpersonal",0,IF(F19="Minijob",L19*12*'(A) AG-Anteil Soz.Vers.'!$C$30,IF((L19*12+M19+N19)&gt;'(A) AG-Anteil Soz.Vers.'!$C$32,'(A) AG-Anteil Soz.Vers.'!$C$32*$P$1,(L19*12+M19+N19)*$P$1)))</f>
        <v>0</v>
      </c>
      <c r="Q19" s="684">
        <f t="shared" si="3"/>
        <v>0</v>
      </c>
      <c r="R19" s="836">
        <f t="shared" si="4"/>
        <v>0</v>
      </c>
      <c r="S19" s="686">
        <f t="shared" ca="1" si="10"/>
        <v>0</v>
      </c>
      <c r="T19" s="54"/>
    </row>
    <row r="20" spans="1:20">
      <c r="A20" s="735"/>
      <c r="B20" s="735"/>
      <c r="C20" s="735"/>
      <c r="D20" s="13"/>
      <c r="E20" s="9"/>
      <c r="F20" s="10"/>
      <c r="G20" s="9"/>
      <c r="H20" s="683"/>
      <c r="I20" s="866">
        <f>IF(F20="",0,IF(F20="Fremdpersonal",VLOOKUP(D20,Tariftabellen!$W$3:$Y$26,3,0),VLOOKUP(D20,Tariftabellen!$W$3:$Y$26,2,0)))</f>
        <v>0</v>
      </c>
      <c r="J20" s="684" t="str">
        <f t="shared" ca="1" si="7"/>
        <v/>
      </c>
      <c r="K20" s="626" t="str">
        <f t="shared" ca="1" si="8"/>
        <v/>
      </c>
      <c r="L20" s="739">
        <f t="shared" si="6"/>
        <v>0</v>
      </c>
      <c r="M20" s="836">
        <f>IF(H20&gt;0,($M$1*L20+('(A) AG-Anteil Soz.Vers.'!$C$8*'(A) Pers. paL'!$H20))*12,0)</f>
        <v>0</v>
      </c>
      <c r="N20" s="684">
        <f t="shared" ca="1" si="9"/>
        <v>0</v>
      </c>
      <c r="O20" s="685">
        <f>IF(OR(F20="Minijob",F20="Fremdpersonal",H20=0),0,IF((L20*12+M20+N20)&gt;'(A) AG-Anteil Soz.Vers.'!$C$33,'(A) AG-Anteil Soz.Vers.'!$C$33*$O$1,(L20*12+M20+N20)*$O$1))</f>
        <v>0</v>
      </c>
      <c r="P20" s="53">
        <f ca="1">IF(F20="Fremdpersonal",0,IF(F20="Minijob",L20*12*'(A) AG-Anteil Soz.Vers.'!$C$30,IF((L20*12+M20+N20)&gt;'(A) AG-Anteil Soz.Vers.'!$C$32,'(A) AG-Anteil Soz.Vers.'!$C$32*$P$1,(L20*12+M20+N20)*$P$1)))</f>
        <v>0</v>
      </c>
      <c r="Q20" s="684">
        <f t="shared" si="3"/>
        <v>0</v>
      </c>
      <c r="R20" s="836">
        <f t="shared" si="4"/>
        <v>0</v>
      </c>
      <c r="S20" s="686">
        <f t="shared" ca="1" si="10"/>
        <v>0</v>
      </c>
      <c r="T20" s="54"/>
    </row>
    <row r="21" spans="1:20">
      <c r="A21" s="735"/>
      <c r="B21" s="735"/>
      <c r="C21" s="735"/>
      <c r="D21" s="13"/>
      <c r="E21" s="9"/>
      <c r="F21" s="10"/>
      <c r="G21" s="9"/>
      <c r="H21" s="683"/>
      <c r="I21" s="866">
        <f>IF(F21="",0,IF(F21="Fremdpersonal",VLOOKUP(D21,Tariftabellen!$W$3:$Y$26,3,0),VLOOKUP(D21,Tariftabellen!$W$3:$Y$26,2,0)))</f>
        <v>0</v>
      </c>
      <c r="J21" s="684" t="str">
        <f t="shared" ca="1" si="7"/>
        <v/>
      </c>
      <c r="K21" s="626" t="str">
        <f t="shared" ca="1" si="8"/>
        <v/>
      </c>
      <c r="L21" s="739">
        <f t="shared" si="6"/>
        <v>0</v>
      </c>
      <c r="M21" s="836">
        <f>IF(H21&gt;0,($M$1*L21+('(A) AG-Anteil Soz.Vers.'!$C$8*'(A) Pers. paL'!$H21))*12,0)</f>
        <v>0</v>
      </c>
      <c r="N21" s="684">
        <f t="shared" ca="1" si="9"/>
        <v>0</v>
      </c>
      <c r="O21" s="685">
        <f>IF(OR(F21="Minijob",F21="Fremdpersonal",H21=0),0,IF((L21*12+M21+N21)&gt;'(A) AG-Anteil Soz.Vers.'!$C$33,'(A) AG-Anteil Soz.Vers.'!$C$33*$O$1,(L21*12+M21+N21)*$O$1))</f>
        <v>0</v>
      </c>
      <c r="P21" s="53">
        <f ca="1">IF(F21="Fremdpersonal",0,IF(F21="Minijob",L21*12*'(A) AG-Anteil Soz.Vers.'!$C$30,IF((L21*12+M21+N21)&gt;'(A) AG-Anteil Soz.Vers.'!$C$32,'(A) AG-Anteil Soz.Vers.'!$C$32*$P$1,(L21*12+M21+N21)*$P$1)))</f>
        <v>0</v>
      </c>
      <c r="Q21" s="684">
        <f t="shared" si="3"/>
        <v>0</v>
      </c>
      <c r="R21" s="836">
        <f t="shared" si="4"/>
        <v>0</v>
      </c>
      <c r="S21" s="686">
        <f t="shared" ca="1" si="10"/>
        <v>0</v>
      </c>
      <c r="T21" s="54"/>
    </row>
    <row r="22" spans="1:20">
      <c r="A22" s="735"/>
      <c r="B22" s="735"/>
      <c r="C22" s="735"/>
      <c r="D22" s="13"/>
      <c r="E22" s="9"/>
      <c r="F22" s="10"/>
      <c r="G22" s="9"/>
      <c r="H22" s="683"/>
      <c r="I22" s="866">
        <f>IF(F22="",0,IF(F22="Fremdpersonal",VLOOKUP(D22,Tariftabellen!$W$3:$Y$26,3,0),VLOOKUP(D22,Tariftabellen!$W$3:$Y$26,2,0)))</f>
        <v>0</v>
      </c>
      <c r="J22" s="684" t="str">
        <f t="shared" ca="1" si="7"/>
        <v/>
      </c>
      <c r="K22" s="626" t="str">
        <f t="shared" ca="1" si="8"/>
        <v/>
      </c>
      <c r="L22" s="739">
        <f t="shared" si="6"/>
        <v>0</v>
      </c>
      <c r="M22" s="836">
        <f>IF(H22&gt;0,($M$1*L22+('(A) AG-Anteil Soz.Vers.'!$C$8*'(A) Pers. paL'!$H22))*12,0)</f>
        <v>0</v>
      </c>
      <c r="N22" s="684">
        <f t="shared" ca="1" si="9"/>
        <v>0</v>
      </c>
      <c r="O22" s="685">
        <f>IF(OR(F22="Minijob",F22="Fremdpersonal",H22=0),0,IF((L22*12+M22+N22)&gt;'(A) AG-Anteil Soz.Vers.'!$C$33,'(A) AG-Anteil Soz.Vers.'!$C$33*$O$1,(L22*12+M22+N22)*$O$1))</f>
        <v>0</v>
      </c>
      <c r="P22" s="53">
        <f ca="1">IF(F22="Fremdpersonal",0,IF(F22="Minijob",L22*12*'(A) AG-Anteil Soz.Vers.'!$C$30,IF((L22*12+M22+N22)&gt;'(A) AG-Anteil Soz.Vers.'!$C$32,'(A) AG-Anteil Soz.Vers.'!$C$32*$P$1,(L22*12+M22+N22)*$P$1)))</f>
        <v>0</v>
      </c>
      <c r="Q22" s="684">
        <f t="shared" si="3"/>
        <v>0</v>
      </c>
      <c r="R22" s="836">
        <f t="shared" si="4"/>
        <v>0</v>
      </c>
      <c r="S22" s="686">
        <f t="shared" ca="1" si="10"/>
        <v>0</v>
      </c>
      <c r="T22" s="54"/>
    </row>
    <row r="23" spans="1:20">
      <c r="A23" s="735"/>
      <c r="B23" s="735"/>
      <c r="C23" s="735"/>
      <c r="D23" s="13"/>
      <c r="E23" s="9"/>
      <c r="F23" s="10"/>
      <c r="G23" s="9"/>
      <c r="H23" s="683"/>
      <c r="I23" s="866">
        <f>IF(F23="",0,IF(F23="Fremdpersonal",VLOOKUP(D23,Tariftabellen!$W$3:$Y$26,3,0),VLOOKUP(D23,Tariftabellen!$W$3:$Y$26,2,0)))</f>
        <v>0</v>
      </c>
      <c r="J23" s="684" t="str">
        <f t="shared" ca="1" si="7"/>
        <v/>
      </c>
      <c r="K23" s="626" t="str">
        <f t="shared" ca="1" si="8"/>
        <v/>
      </c>
      <c r="L23" s="739">
        <f t="shared" si="6"/>
        <v>0</v>
      </c>
      <c r="M23" s="836">
        <f>IF(H23&gt;0,($M$1*L23+('(A) AG-Anteil Soz.Vers.'!$C$8*'(A) Pers. paL'!$H23))*12,0)</f>
        <v>0</v>
      </c>
      <c r="N23" s="684">
        <f t="shared" ca="1" si="9"/>
        <v>0</v>
      </c>
      <c r="O23" s="685">
        <f>IF(OR(F23="Minijob",F23="Fremdpersonal",H23=0),0,IF((L23*12+M23+N23)&gt;'(A) AG-Anteil Soz.Vers.'!$C$33,'(A) AG-Anteil Soz.Vers.'!$C$33*$O$1,(L23*12+M23+N23)*$O$1))</f>
        <v>0</v>
      </c>
      <c r="P23" s="53">
        <f ca="1">IF(F23="Fremdpersonal",0,IF(F23="Minijob",L23*12*'(A) AG-Anteil Soz.Vers.'!$C$30,IF((L23*12+M23+N23)&gt;'(A) AG-Anteil Soz.Vers.'!$C$32,'(A) AG-Anteil Soz.Vers.'!$C$32*$P$1,(L23*12+M23+N23)*$P$1)))</f>
        <v>0</v>
      </c>
      <c r="Q23" s="684">
        <f t="shared" si="3"/>
        <v>0</v>
      </c>
      <c r="R23" s="836">
        <f t="shared" si="4"/>
        <v>0</v>
      </c>
      <c r="S23" s="686">
        <f t="shared" ca="1" si="10"/>
        <v>0</v>
      </c>
      <c r="T23" s="54"/>
    </row>
    <row r="24" spans="1:20">
      <c r="A24" s="735"/>
      <c r="B24" s="735"/>
      <c r="C24" s="735"/>
      <c r="D24" s="13"/>
      <c r="E24" s="9"/>
      <c r="F24" s="10"/>
      <c r="G24" s="9"/>
      <c r="H24" s="683"/>
      <c r="I24" s="866">
        <f>IF(F24="",0,IF(F24="Fremdpersonal",VLOOKUP(D24,Tariftabellen!$W$3:$Y$26,3,0),VLOOKUP(D24,Tariftabellen!$W$3:$Y$26,2,0)))</f>
        <v>0</v>
      </c>
      <c r="J24" s="684" t="str">
        <f t="shared" ca="1" si="7"/>
        <v/>
      </c>
      <c r="K24" s="626" t="str">
        <f t="shared" ca="1" si="8"/>
        <v/>
      </c>
      <c r="L24" s="739">
        <f t="shared" si="6"/>
        <v>0</v>
      </c>
      <c r="M24" s="836">
        <f>IF(H24&gt;0,($M$1*L24+('(A) AG-Anteil Soz.Vers.'!$C$8*'(A) Pers. paL'!$H24))*12,0)</f>
        <v>0</v>
      </c>
      <c r="N24" s="684">
        <f t="shared" ca="1" si="9"/>
        <v>0</v>
      </c>
      <c r="O24" s="685">
        <f>IF(OR(F24="Minijob",F24="Fremdpersonal",H24=0),0,IF((L24*12+M24+N24)&gt;'(A) AG-Anteil Soz.Vers.'!$C$33,'(A) AG-Anteil Soz.Vers.'!$C$33*$O$1,(L24*12+M24+N24)*$O$1))</f>
        <v>0</v>
      </c>
      <c r="P24" s="53">
        <f ca="1">IF(F24="Fremdpersonal",0,IF(F24="Minijob",L24*12*'(A) AG-Anteil Soz.Vers.'!$C$30,IF((L24*12+M24+N24)&gt;'(A) AG-Anteil Soz.Vers.'!$C$32,'(A) AG-Anteil Soz.Vers.'!$C$32*$P$1,(L24*12+M24+N24)*$P$1)))</f>
        <v>0</v>
      </c>
      <c r="Q24" s="684">
        <f t="shared" si="3"/>
        <v>0</v>
      </c>
      <c r="R24" s="836">
        <f t="shared" si="4"/>
        <v>0</v>
      </c>
      <c r="S24" s="686">
        <f t="shared" ca="1" si="10"/>
        <v>0</v>
      </c>
      <c r="T24" s="54"/>
    </row>
    <row r="25" spans="1:20">
      <c r="A25" s="735"/>
      <c r="B25" s="735"/>
      <c r="C25" s="735"/>
      <c r="D25" s="13"/>
      <c r="E25" s="9"/>
      <c r="F25" s="10"/>
      <c r="G25" s="9"/>
      <c r="H25" s="683"/>
      <c r="I25" s="866">
        <f>IF(F25="",0,IF(F25="Fremdpersonal",VLOOKUP(D25,Tariftabellen!$W$3:$Y$26,3,0),VLOOKUP(D25,Tariftabellen!$W$3:$Y$26,2,0)))</f>
        <v>0</v>
      </c>
      <c r="J25" s="684" t="str">
        <f t="shared" ca="1" si="7"/>
        <v/>
      </c>
      <c r="K25" s="626" t="str">
        <f t="shared" ca="1" si="8"/>
        <v/>
      </c>
      <c r="L25" s="739">
        <f t="shared" si="6"/>
        <v>0</v>
      </c>
      <c r="M25" s="836">
        <f>IF(H25&gt;0,($M$1*L25+('(A) AG-Anteil Soz.Vers.'!$C$8*'(A) Pers. paL'!$H25))*12,0)</f>
        <v>0</v>
      </c>
      <c r="N25" s="684">
        <f t="shared" ca="1" si="9"/>
        <v>0</v>
      </c>
      <c r="O25" s="685">
        <f>IF(OR(F25="Minijob",F25="Fremdpersonal",H25=0),0,IF((L25*12+M25+N25)&gt;'(A) AG-Anteil Soz.Vers.'!$C$33,'(A) AG-Anteil Soz.Vers.'!$C$33*$O$1,(L25*12+M25+N25)*$O$1))</f>
        <v>0</v>
      </c>
      <c r="P25" s="53">
        <f ca="1">IF(F25="Fremdpersonal",0,IF(F25="Minijob",L25*12*'(A) AG-Anteil Soz.Vers.'!$C$30,IF((L25*12+M25+N25)&gt;'(A) AG-Anteil Soz.Vers.'!$C$32,'(A) AG-Anteil Soz.Vers.'!$C$32*$P$1,(L25*12+M25+N25)*$P$1)))</f>
        <v>0</v>
      </c>
      <c r="Q25" s="684">
        <f t="shared" si="3"/>
        <v>0</v>
      </c>
      <c r="R25" s="836">
        <f t="shared" si="4"/>
        <v>0</v>
      </c>
      <c r="S25" s="686">
        <f t="shared" ca="1" si="10"/>
        <v>0</v>
      </c>
      <c r="T25" s="54"/>
    </row>
    <row r="26" spans="1:20">
      <c r="A26" s="735"/>
      <c r="B26" s="735"/>
      <c r="C26" s="735"/>
      <c r="D26" s="13"/>
      <c r="E26" s="9"/>
      <c r="F26" s="10"/>
      <c r="G26" s="9"/>
      <c r="H26" s="683"/>
      <c r="I26" s="866">
        <f>IF(F26="",0,IF(F26="Fremdpersonal",VLOOKUP(D26,Tariftabellen!$W$3:$Y$26,3,0),VLOOKUP(D26,Tariftabellen!$W$3:$Y$26,2,0)))</f>
        <v>0</v>
      </c>
      <c r="J26" s="684" t="str">
        <f t="shared" ca="1" si="7"/>
        <v/>
      </c>
      <c r="K26" s="626" t="str">
        <f t="shared" ca="1" si="8"/>
        <v/>
      </c>
      <c r="L26" s="739">
        <f t="shared" si="6"/>
        <v>0</v>
      </c>
      <c r="M26" s="836">
        <f>IF(H26&gt;0,($M$1*L26+('(A) AG-Anteil Soz.Vers.'!$C$8*'(A) Pers. paL'!$H26))*12,0)</f>
        <v>0</v>
      </c>
      <c r="N26" s="684">
        <f t="shared" ca="1" si="9"/>
        <v>0</v>
      </c>
      <c r="O26" s="685">
        <f>IF(OR(F26="Minijob",F26="Fremdpersonal",H26=0),0,IF((L26*12+M26+N26)&gt;'(A) AG-Anteil Soz.Vers.'!$C$33,'(A) AG-Anteil Soz.Vers.'!$C$33*$O$1,(L26*12+M26+N26)*$O$1))</f>
        <v>0</v>
      </c>
      <c r="P26" s="53">
        <f ca="1">IF(F26="Fremdpersonal",0,IF(F26="Minijob",L26*12*'(A) AG-Anteil Soz.Vers.'!$C$30,IF((L26*12+M26+N26)&gt;'(A) AG-Anteil Soz.Vers.'!$C$32,'(A) AG-Anteil Soz.Vers.'!$C$32*$P$1,(L26*12+M26+N26)*$P$1)))</f>
        <v>0</v>
      </c>
      <c r="Q26" s="684">
        <f t="shared" si="3"/>
        <v>0</v>
      </c>
      <c r="R26" s="836">
        <f t="shared" si="4"/>
        <v>0</v>
      </c>
      <c r="S26" s="686">
        <f t="shared" ca="1" si="10"/>
        <v>0</v>
      </c>
      <c r="T26" s="54"/>
    </row>
    <row r="27" spans="1:20">
      <c r="A27" s="735"/>
      <c r="B27" s="735"/>
      <c r="C27" s="735"/>
      <c r="D27" s="13"/>
      <c r="E27" s="9"/>
      <c r="F27" s="10"/>
      <c r="G27" s="9"/>
      <c r="H27" s="683"/>
      <c r="I27" s="866">
        <f>IF(F27="",0,IF(F27="Fremdpersonal",VLOOKUP(D27,Tariftabellen!$W$3:$Y$26,3,0),VLOOKUP(D27,Tariftabellen!$W$3:$Y$26,2,0)))</f>
        <v>0</v>
      </c>
      <c r="J27" s="684" t="str">
        <f t="shared" ca="1" si="7"/>
        <v/>
      </c>
      <c r="K27" s="626" t="str">
        <f t="shared" ca="1" si="8"/>
        <v/>
      </c>
      <c r="L27" s="739">
        <f t="shared" si="6"/>
        <v>0</v>
      </c>
      <c r="M27" s="836">
        <f>IF(H27&gt;0,($M$1*L27+('(A) AG-Anteil Soz.Vers.'!$C$8*'(A) Pers. paL'!$H27))*12,0)</f>
        <v>0</v>
      </c>
      <c r="N27" s="684">
        <f t="shared" ca="1" si="9"/>
        <v>0</v>
      </c>
      <c r="O27" s="685">
        <f>IF(OR(F27="Minijob",F27="Fremdpersonal",H27=0),0,IF((L27*12+M27+N27)&gt;'(A) AG-Anteil Soz.Vers.'!$C$33,'(A) AG-Anteil Soz.Vers.'!$C$33*$O$1,(L27*12+M27+N27)*$O$1))</f>
        <v>0</v>
      </c>
      <c r="P27" s="53">
        <f ca="1">IF(F27="Fremdpersonal",0,IF(F27="Minijob",L27*12*'(A) AG-Anteil Soz.Vers.'!$C$30,IF((L27*12+M27+N27)&gt;'(A) AG-Anteil Soz.Vers.'!$C$32,'(A) AG-Anteil Soz.Vers.'!$C$32*$P$1,(L27*12+M27+N27)*$P$1)))</f>
        <v>0</v>
      </c>
      <c r="Q27" s="684">
        <f t="shared" si="3"/>
        <v>0</v>
      </c>
      <c r="R27" s="836">
        <f t="shared" si="4"/>
        <v>0</v>
      </c>
      <c r="S27" s="686">
        <f t="shared" ca="1" si="10"/>
        <v>0</v>
      </c>
      <c r="T27" s="54"/>
    </row>
    <row r="28" spans="1:20">
      <c r="A28" s="735"/>
      <c r="B28" s="735"/>
      <c r="C28" s="735"/>
      <c r="D28" s="13"/>
      <c r="E28" s="9"/>
      <c r="F28" s="10"/>
      <c r="G28" s="9"/>
      <c r="H28" s="683"/>
      <c r="I28" s="866">
        <f>IF(F28="",0,IF(F28="Fremdpersonal",VLOOKUP(D28,Tariftabellen!$W$3:$Y$26,3,0),VLOOKUP(D28,Tariftabellen!$W$3:$Y$26,2,0)))</f>
        <v>0</v>
      </c>
      <c r="J28" s="684" t="str">
        <f t="shared" ca="1" si="7"/>
        <v/>
      </c>
      <c r="K28" s="626" t="str">
        <f t="shared" ca="1" si="8"/>
        <v/>
      </c>
      <c r="L28" s="739">
        <f t="shared" si="6"/>
        <v>0</v>
      </c>
      <c r="M28" s="836">
        <f>IF(H28&gt;0,($M$1*L28+('(A) AG-Anteil Soz.Vers.'!$C$8*'(A) Pers. paL'!$H28))*12,0)</f>
        <v>0</v>
      </c>
      <c r="N28" s="684">
        <f t="shared" ca="1" si="9"/>
        <v>0</v>
      </c>
      <c r="O28" s="685">
        <f>IF(OR(F28="Minijob",F28="Fremdpersonal",H28=0),0,IF((L28*12+M28+N28)&gt;'(A) AG-Anteil Soz.Vers.'!$C$33,'(A) AG-Anteil Soz.Vers.'!$C$33*$O$1,(L28*12+M28+N28)*$O$1))</f>
        <v>0</v>
      </c>
      <c r="P28" s="53">
        <f ca="1">IF(F28="Fremdpersonal",0,IF(F28="Minijob",L28*12*'(A) AG-Anteil Soz.Vers.'!$C$30,IF((L28*12+M28+N28)&gt;'(A) AG-Anteil Soz.Vers.'!$C$32,'(A) AG-Anteil Soz.Vers.'!$C$32*$P$1,(L28*12+M28+N28)*$P$1)))</f>
        <v>0</v>
      </c>
      <c r="Q28" s="684">
        <f t="shared" si="3"/>
        <v>0</v>
      </c>
      <c r="R28" s="836">
        <f t="shared" si="4"/>
        <v>0</v>
      </c>
      <c r="S28" s="686">
        <f t="shared" ca="1" si="10"/>
        <v>0</v>
      </c>
      <c r="T28" s="54"/>
    </row>
    <row r="29" spans="1:20">
      <c r="A29" s="735"/>
      <c r="B29" s="735"/>
      <c r="C29" s="735"/>
      <c r="D29" s="13"/>
      <c r="E29" s="9"/>
      <c r="F29" s="10"/>
      <c r="G29" s="9"/>
      <c r="H29" s="683"/>
      <c r="I29" s="866">
        <f>IF(F29="",0,IF(F29="Fremdpersonal",VLOOKUP(D29,Tariftabellen!$W$3:$Y$26,3,0),VLOOKUP(D29,Tariftabellen!$W$3:$Y$26,2,0)))</f>
        <v>0</v>
      </c>
      <c r="J29" s="684" t="str">
        <f t="shared" ca="1" si="7"/>
        <v/>
      </c>
      <c r="K29" s="626" t="str">
        <f t="shared" ca="1" si="8"/>
        <v/>
      </c>
      <c r="L29" s="739">
        <f t="shared" si="6"/>
        <v>0</v>
      </c>
      <c r="M29" s="836">
        <f>IF(H29&gt;0,($M$1*L29+('(A) AG-Anteil Soz.Vers.'!$C$8*'(A) Pers. paL'!$H29))*12,0)</f>
        <v>0</v>
      </c>
      <c r="N29" s="684">
        <f t="shared" ca="1" si="9"/>
        <v>0</v>
      </c>
      <c r="O29" s="685">
        <f>IF(OR(F29="Minijob",F29="Fremdpersonal",H29=0),0,IF((L29*12+M29+N29)&gt;'(A) AG-Anteil Soz.Vers.'!$C$33,'(A) AG-Anteil Soz.Vers.'!$C$33*$O$1,(L29*12+M29+N29)*$O$1))</f>
        <v>0</v>
      </c>
      <c r="P29" s="53">
        <f ca="1">IF(F29="Fremdpersonal",0,IF(F29="Minijob",L29*12*'(A) AG-Anteil Soz.Vers.'!$C$30,IF((L29*12+M29+N29)&gt;'(A) AG-Anteil Soz.Vers.'!$C$32,'(A) AG-Anteil Soz.Vers.'!$C$32*$P$1,(L29*12+M29+N29)*$P$1)))</f>
        <v>0</v>
      </c>
      <c r="Q29" s="684">
        <f t="shared" si="3"/>
        <v>0</v>
      </c>
      <c r="R29" s="836">
        <f t="shared" si="4"/>
        <v>0</v>
      </c>
      <c r="S29" s="686">
        <f t="shared" ca="1" si="10"/>
        <v>0</v>
      </c>
      <c r="T29" s="54"/>
    </row>
    <row r="30" spans="1:20">
      <c r="A30" s="735"/>
      <c r="B30" s="735"/>
      <c r="C30" s="735"/>
      <c r="D30" s="13"/>
      <c r="E30" s="9"/>
      <c r="F30" s="10"/>
      <c r="G30" s="9"/>
      <c r="H30" s="683"/>
      <c r="I30" s="866">
        <f>IF(F30="",0,IF(F30="Fremdpersonal",VLOOKUP(D30,Tariftabellen!$W$3:$Y$26,3,0),VLOOKUP(D30,Tariftabellen!$W$3:$Y$26,2,0)))</f>
        <v>0</v>
      </c>
      <c r="J30" s="684" t="str">
        <f t="shared" ca="1" si="7"/>
        <v/>
      </c>
      <c r="K30" s="626" t="str">
        <f t="shared" ca="1" si="8"/>
        <v/>
      </c>
      <c r="L30" s="739">
        <f t="shared" si="6"/>
        <v>0</v>
      </c>
      <c r="M30" s="836">
        <f>IF(H30&gt;0,($M$1*L30+('(A) AG-Anteil Soz.Vers.'!$C$8*'(A) Pers. paL'!$H30))*12,0)</f>
        <v>0</v>
      </c>
      <c r="N30" s="684">
        <f t="shared" ca="1" si="9"/>
        <v>0</v>
      </c>
      <c r="O30" s="685">
        <f>IF(OR(F30="Minijob",F30="Fremdpersonal",H30=0),0,IF((L30*12+M30+N30)&gt;'(A) AG-Anteil Soz.Vers.'!$C$33,'(A) AG-Anteil Soz.Vers.'!$C$33*$O$1,(L30*12+M30+N30)*$O$1))</f>
        <v>0</v>
      </c>
      <c r="P30" s="53">
        <f ca="1">IF(F30="Fremdpersonal",0,IF(F30="Minijob",L30*12*'(A) AG-Anteil Soz.Vers.'!$C$30,IF((L30*12+M30+N30)&gt;'(A) AG-Anteil Soz.Vers.'!$C$32,'(A) AG-Anteil Soz.Vers.'!$C$32*$P$1,(L30*12+M30+N30)*$P$1)))</f>
        <v>0</v>
      </c>
      <c r="Q30" s="684">
        <f t="shared" si="3"/>
        <v>0</v>
      </c>
      <c r="R30" s="836">
        <f t="shared" si="4"/>
        <v>0</v>
      </c>
      <c r="S30" s="686">
        <f t="shared" ca="1" si="10"/>
        <v>0</v>
      </c>
      <c r="T30" s="54"/>
    </row>
    <row r="31" spans="1:20">
      <c r="A31" s="735"/>
      <c r="B31" s="735"/>
      <c r="C31" s="735"/>
      <c r="D31" s="13"/>
      <c r="E31" s="9"/>
      <c r="F31" s="10"/>
      <c r="G31" s="9"/>
      <c r="H31" s="683"/>
      <c r="I31" s="866">
        <f>IF(F31="",0,IF(F31="Fremdpersonal",VLOOKUP(D31,Tariftabellen!$W$3:$Y$26,3,0),VLOOKUP(D31,Tariftabellen!$W$3:$Y$26,2,0)))</f>
        <v>0</v>
      </c>
      <c r="J31" s="684" t="str">
        <f t="shared" ca="1" si="7"/>
        <v/>
      </c>
      <c r="K31" s="626" t="str">
        <f t="shared" ca="1" si="8"/>
        <v/>
      </c>
      <c r="L31" s="739">
        <f t="shared" si="6"/>
        <v>0</v>
      </c>
      <c r="M31" s="836">
        <f>IF(H31&gt;0,($M$1*L31+('(A) AG-Anteil Soz.Vers.'!$C$8*'(A) Pers. paL'!$H31))*12,0)</f>
        <v>0</v>
      </c>
      <c r="N31" s="684">
        <f t="shared" ca="1" si="9"/>
        <v>0</v>
      </c>
      <c r="O31" s="685">
        <f>IF(OR(F31="Minijob",F31="Fremdpersonal",H31=0),0,IF((L31*12+M31+N31)&gt;'(A) AG-Anteil Soz.Vers.'!$C$33,'(A) AG-Anteil Soz.Vers.'!$C$33*$O$1,(L31*12+M31+N31)*$O$1))</f>
        <v>0</v>
      </c>
      <c r="P31" s="53">
        <f ca="1">IF(F31="Fremdpersonal",0,IF(F31="Minijob",L31*12*'(A) AG-Anteil Soz.Vers.'!$C$30,IF((L31*12+M31+N31)&gt;'(A) AG-Anteil Soz.Vers.'!$C$32,'(A) AG-Anteil Soz.Vers.'!$C$32*$P$1,(L31*12+M31+N31)*$P$1)))</f>
        <v>0</v>
      </c>
      <c r="Q31" s="684">
        <f t="shared" si="3"/>
        <v>0</v>
      </c>
      <c r="R31" s="836">
        <f t="shared" si="4"/>
        <v>0</v>
      </c>
      <c r="S31" s="686">
        <f t="shared" ca="1" si="10"/>
        <v>0</v>
      </c>
      <c r="T31" s="54"/>
    </row>
    <row r="32" spans="1:20">
      <c r="A32" s="735"/>
      <c r="B32" s="735"/>
      <c r="C32" s="735"/>
      <c r="D32" s="13"/>
      <c r="E32" s="9"/>
      <c r="F32" s="10"/>
      <c r="G32" s="9"/>
      <c r="H32" s="683"/>
      <c r="I32" s="866">
        <f>IF(F32="",0,IF(F32="Fremdpersonal",VLOOKUP(D32,Tariftabellen!$W$3:$Y$26,3,0),VLOOKUP(D32,Tariftabellen!$W$3:$Y$26,2,0)))</f>
        <v>0</v>
      </c>
      <c r="J32" s="684" t="str">
        <f t="shared" ca="1" si="7"/>
        <v/>
      </c>
      <c r="K32" s="626" t="str">
        <f t="shared" ca="1" si="8"/>
        <v/>
      </c>
      <c r="L32" s="739">
        <f t="shared" si="6"/>
        <v>0</v>
      </c>
      <c r="M32" s="836">
        <f>IF(H32&gt;0,($M$1*L32+('(A) AG-Anteil Soz.Vers.'!$C$8*'(A) Pers. paL'!$H32))*12,0)</f>
        <v>0</v>
      </c>
      <c r="N32" s="684">
        <f t="shared" ca="1" si="9"/>
        <v>0</v>
      </c>
      <c r="O32" s="685">
        <f>IF(OR(F32="Minijob",F32="Fremdpersonal",H32=0),0,IF((L32*12+M32+N32)&gt;'(A) AG-Anteil Soz.Vers.'!$C$33,'(A) AG-Anteil Soz.Vers.'!$C$33*$O$1,(L32*12+M32+N32)*$O$1))</f>
        <v>0</v>
      </c>
      <c r="P32" s="53">
        <f ca="1">IF(F32="Fremdpersonal",0,IF(F32="Minijob",L32*12*'(A) AG-Anteil Soz.Vers.'!$C$30,IF((L32*12+M32+N32)&gt;'(A) AG-Anteil Soz.Vers.'!$C$32,'(A) AG-Anteil Soz.Vers.'!$C$32*$P$1,(L32*12+M32+N32)*$P$1)))</f>
        <v>0</v>
      </c>
      <c r="Q32" s="684">
        <f t="shared" si="3"/>
        <v>0</v>
      </c>
      <c r="R32" s="836">
        <f t="shared" si="4"/>
        <v>0</v>
      </c>
      <c r="S32" s="686">
        <f t="shared" ca="1" si="10"/>
        <v>0</v>
      </c>
      <c r="T32" s="54"/>
    </row>
    <row r="33" spans="1:20">
      <c r="A33" s="735"/>
      <c r="B33" s="735"/>
      <c r="C33" s="735"/>
      <c r="D33" s="13"/>
      <c r="E33" s="9"/>
      <c r="F33" s="10"/>
      <c r="G33" s="9"/>
      <c r="H33" s="683"/>
      <c r="I33" s="866">
        <f>IF(F33="",0,IF(F33="Fremdpersonal",VLOOKUP(D33,Tariftabellen!$W$3:$Y$26,3,0),VLOOKUP(D33,Tariftabellen!$W$3:$Y$26,2,0)))</f>
        <v>0</v>
      </c>
      <c r="J33" s="684" t="str">
        <f t="shared" ca="1" si="7"/>
        <v/>
      </c>
      <c r="K33" s="626" t="str">
        <f t="shared" ca="1" si="8"/>
        <v/>
      </c>
      <c r="L33" s="739">
        <f t="shared" si="6"/>
        <v>0</v>
      </c>
      <c r="M33" s="836">
        <f>IF(H33&gt;0,($M$1*L33+('(A) AG-Anteil Soz.Vers.'!$C$8*'(A) Pers. paL'!$H33))*12,0)</f>
        <v>0</v>
      </c>
      <c r="N33" s="684">
        <f t="shared" ca="1" si="9"/>
        <v>0</v>
      </c>
      <c r="O33" s="685">
        <f>IF(OR(F33="Minijob",F33="Fremdpersonal",H33=0),0,IF((L33*12+M33+N33)&gt;'(A) AG-Anteil Soz.Vers.'!$C$33,'(A) AG-Anteil Soz.Vers.'!$C$33*$O$1,(L33*12+M33+N33)*$O$1))</f>
        <v>0</v>
      </c>
      <c r="P33" s="53">
        <f ca="1">IF(F33="Fremdpersonal",0,IF(F33="Minijob",L33*12*'(A) AG-Anteil Soz.Vers.'!$C$30,IF((L33*12+M33+N33)&gt;'(A) AG-Anteil Soz.Vers.'!$C$32,'(A) AG-Anteil Soz.Vers.'!$C$32*$P$1,(L33*12+M33+N33)*$P$1)))</f>
        <v>0</v>
      </c>
      <c r="Q33" s="684">
        <f t="shared" si="3"/>
        <v>0</v>
      </c>
      <c r="R33" s="836">
        <f t="shared" si="4"/>
        <v>0</v>
      </c>
      <c r="S33" s="686">
        <f t="shared" ca="1" si="10"/>
        <v>0</v>
      </c>
      <c r="T33" s="54"/>
    </row>
    <row r="34" spans="1:20">
      <c r="A34" s="735"/>
      <c r="B34" s="735"/>
      <c r="C34" s="735"/>
      <c r="D34" s="13"/>
      <c r="E34" s="9"/>
      <c r="F34" s="10"/>
      <c r="G34" s="9"/>
      <c r="H34" s="683"/>
      <c r="I34" s="866">
        <f>IF(F34="",0,IF(F34="Fremdpersonal",VLOOKUP(D34,Tariftabellen!$W$3:$Y$26,3,0),VLOOKUP(D34,Tariftabellen!$W$3:$Y$26,2,0)))</f>
        <v>0</v>
      </c>
      <c r="J34" s="684" t="str">
        <f t="shared" ca="1" si="7"/>
        <v/>
      </c>
      <c r="K34" s="626" t="str">
        <f t="shared" ca="1" si="8"/>
        <v/>
      </c>
      <c r="L34" s="739">
        <f t="shared" si="6"/>
        <v>0</v>
      </c>
      <c r="M34" s="836">
        <f>IF(H34&gt;0,($M$1*L34+('(A) AG-Anteil Soz.Vers.'!$C$8*'(A) Pers. paL'!$H34))*12,0)</f>
        <v>0</v>
      </c>
      <c r="N34" s="684">
        <f t="shared" ca="1" si="9"/>
        <v>0</v>
      </c>
      <c r="O34" s="685">
        <f>IF(OR(F34="Minijob",F34="Fremdpersonal",H34=0),0,IF((L34*12+M34+N34)&gt;'(A) AG-Anteil Soz.Vers.'!$C$33,'(A) AG-Anteil Soz.Vers.'!$C$33*$O$1,(L34*12+M34+N34)*$O$1))</f>
        <v>0</v>
      </c>
      <c r="P34" s="53">
        <f ca="1">IF(F34="Fremdpersonal",0,IF(F34="Minijob",L34*12*'(A) AG-Anteil Soz.Vers.'!$C$30,IF((L34*12+M34+N34)&gt;'(A) AG-Anteil Soz.Vers.'!$C$32,'(A) AG-Anteil Soz.Vers.'!$C$32*$P$1,(L34*12+M34+N34)*$P$1)))</f>
        <v>0</v>
      </c>
      <c r="Q34" s="684">
        <f t="shared" si="3"/>
        <v>0</v>
      </c>
      <c r="R34" s="836">
        <f t="shared" si="4"/>
        <v>0</v>
      </c>
      <c r="S34" s="686">
        <f t="shared" ca="1" si="10"/>
        <v>0</v>
      </c>
      <c r="T34" s="54"/>
    </row>
    <row r="35" spans="1:20">
      <c r="A35" s="735"/>
      <c r="B35" s="735"/>
      <c r="C35" s="735"/>
      <c r="D35" s="13"/>
      <c r="E35" s="9"/>
      <c r="F35" s="10"/>
      <c r="G35" s="9"/>
      <c r="H35" s="683"/>
      <c r="I35" s="866">
        <f>IF(F35="",0,IF(F35="Fremdpersonal",VLOOKUP(D35,Tariftabellen!$W$3:$Y$26,3,0),VLOOKUP(D35,Tariftabellen!$W$3:$Y$26,2,0)))</f>
        <v>0</v>
      </c>
      <c r="J35" s="684" t="str">
        <f t="shared" ca="1" si="7"/>
        <v/>
      </c>
      <c r="K35" s="626" t="str">
        <f t="shared" ca="1" si="8"/>
        <v/>
      </c>
      <c r="L35" s="739">
        <f t="shared" si="6"/>
        <v>0</v>
      </c>
      <c r="M35" s="836">
        <f>IF(H35&gt;0,($M$1*L35+('(A) AG-Anteil Soz.Vers.'!$C$8*'(A) Pers. paL'!$H35))*12,0)</f>
        <v>0</v>
      </c>
      <c r="N35" s="684">
        <f t="shared" ca="1" si="9"/>
        <v>0</v>
      </c>
      <c r="O35" s="685">
        <f>IF(OR(F35="Minijob",F35="Fremdpersonal",H35=0),0,IF((L35*12+M35+N35)&gt;'(A) AG-Anteil Soz.Vers.'!$C$33,'(A) AG-Anteil Soz.Vers.'!$C$33*$O$1,(L35*12+M35+N35)*$O$1))</f>
        <v>0</v>
      </c>
      <c r="P35" s="53">
        <f ca="1">IF(F35="Fremdpersonal",0,IF(F35="Minijob",L35*12*'(A) AG-Anteil Soz.Vers.'!$C$30,IF((L35*12+M35+N35)&gt;'(A) AG-Anteil Soz.Vers.'!$C$32,'(A) AG-Anteil Soz.Vers.'!$C$32*$P$1,(L35*12+M35+N35)*$P$1)))</f>
        <v>0</v>
      </c>
      <c r="Q35" s="684">
        <f t="shared" si="3"/>
        <v>0</v>
      </c>
      <c r="R35" s="836">
        <f t="shared" si="4"/>
        <v>0</v>
      </c>
      <c r="S35" s="686">
        <f t="shared" ca="1" si="10"/>
        <v>0</v>
      </c>
      <c r="T35" s="54"/>
    </row>
    <row r="36" spans="1:20">
      <c r="A36" s="735"/>
      <c r="B36" s="735"/>
      <c r="C36" s="735"/>
      <c r="D36" s="13"/>
      <c r="E36" s="9"/>
      <c r="F36" s="10"/>
      <c r="G36" s="9"/>
      <c r="H36" s="683"/>
      <c r="I36" s="866">
        <f>IF(F36="",0,IF(F36="Fremdpersonal",VLOOKUP(D36,Tariftabellen!$W$3:$Y$26,3,0),VLOOKUP(D36,Tariftabellen!$W$3:$Y$26,2,0)))</f>
        <v>0</v>
      </c>
      <c r="J36" s="684" t="str">
        <f t="shared" ca="1" si="7"/>
        <v/>
      </c>
      <c r="K36" s="626" t="str">
        <f t="shared" ca="1" si="8"/>
        <v/>
      </c>
      <c r="L36" s="739">
        <f t="shared" si="6"/>
        <v>0</v>
      </c>
      <c r="M36" s="836">
        <f>IF(H36&gt;0,($M$1*L36+('(A) AG-Anteil Soz.Vers.'!$C$8*'(A) Pers. paL'!$H36))*12,0)</f>
        <v>0</v>
      </c>
      <c r="N36" s="684">
        <f t="shared" ca="1" si="9"/>
        <v>0</v>
      </c>
      <c r="O36" s="685">
        <f>IF(OR(F36="Minijob",F36="Fremdpersonal",H36=0),0,IF((L36*12+M36+N36)&gt;'(A) AG-Anteil Soz.Vers.'!$C$33,'(A) AG-Anteil Soz.Vers.'!$C$33*$O$1,(L36*12+M36+N36)*$O$1))</f>
        <v>0</v>
      </c>
      <c r="P36" s="53">
        <f ca="1">IF(F36="Fremdpersonal",0,IF(F36="Minijob",L36*12*'(A) AG-Anteil Soz.Vers.'!$C$30,IF((L36*12+M36+N36)&gt;'(A) AG-Anteil Soz.Vers.'!$C$32,'(A) AG-Anteil Soz.Vers.'!$C$32*$P$1,(L36*12+M36+N36)*$P$1)))</f>
        <v>0</v>
      </c>
      <c r="Q36" s="684">
        <f t="shared" si="3"/>
        <v>0</v>
      </c>
      <c r="R36" s="836">
        <f t="shared" si="4"/>
        <v>0</v>
      </c>
      <c r="S36" s="686">
        <f t="shared" ca="1" si="10"/>
        <v>0</v>
      </c>
      <c r="T36" s="54"/>
    </row>
    <row r="37" spans="1:20">
      <c r="A37" s="735"/>
      <c r="B37" s="735"/>
      <c r="C37" s="735"/>
      <c r="D37" s="13"/>
      <c r="E37" s="9"/>
      <c r="F37" s="10"/>
      <c r="G37" s="9"/>
      <c r="H37" s="683"/>
      <c r="I37" s="866">
        <f>IF(F37="",0,IF(F37="Fremdpersonal",VLOOKUP(D37,Tariftabellen!$W$3:$Y$26,3,0),VLOOKUP(D37,Tariftabellen!$W$3:$Y$26,2,0)))</f>
        <v>0</v>
      </c>
      <c r="J37" s="684" t="str">
        <f t="shared" ca="1" si="7"/>
        <v/>
      </c>
      <c r="K37" s="626" t="str">
        <f t="shared" ca="1" si="8"/>
        <v/>
      </c>
      <c r="L37" s="739">
        <f t="shared" si="6"/>
        <v>0</v>
      </c>
      <c r="M37" s="836">
        <f>IF(H37&gt;0,($M$1*L37+('(A) AG-Anteil Soz.Vers.'!$C$8*'(A) Pers. paL'!$H37))*12,0)</f>
        <v>0</v>
      </c>
      <c r="N37" s="684">
        <f t="shared" ca="1" si="9"/>
        <v>0</v>
      </c>
      <c r="O37" s="685">
        <f>IF(OR(F37="Minijob",F37="Fremdpersonal",H37=0),0,IF((L37*12+M37+N37)&gt;'(A) AG-Anteil Soz.Vers.'!$C$33,'(A) AG-Anteil Soz.Vers.'!$C$33*$O$1,(L37*12+M37+N37)*$O$1))</f>
        <v>0</v>
      </c>
      <c r="P37" s="53">
        <f ca="1">IF(F37="Fremdpersonal",0,IF(F37="Minijob",L37*12*'(A) AG-Anteil Soz.Vers.'!$C$30,IF((L37*12+M37+N37)&gt;'(A) AG-Anteil Soz.Vers.'!$C$32,'(A) AG-Anteil Soz.Vers.'!$C$32*$P$1,(L37*12+M37+N37)*$P$1)))</f>
        <v>0</v>
      </c>
      <c r="Q37" s="684">
        <f t="shared" si="3"/>
        <v>0</v>
      </c>
      <c r="R37" s="836">
        <f t="shared" si="4"/>
        <v>0</v>
      </c>
      <c r="S37" s="686">
        <f t="shared" ca="1" si="10"/>
        <v>0</v>
      </c>
      <c r="T37" s="54"/>
    </row>
    <row r="38" spans="1:20">
      <c r="A38" s="735"/>
      <c r="B38" s="735"/>
      <c r="C38" s="735"/>
      <c r="D38" s="13"/>
      <c r="E38" s="9"/>
      <c r="F38" s="10"/>
      <c r="G38" s="9"/>
      <c r="H38" s="683"/>
      <c r="I38" s="866">
        <f>IF(F38="",0,IF(F38="Fremdpersonal",VLOOKUP(D38,Tariftabellen!$W$3:$Y$26,3,0),VLOOKUP(D38,Tariftabellen!$W$3:$Y$26,2,0)))</f>
        <v>0</v>
      </c>
      <c r="J38" s="684" t="str">
        <f t="shared" ref="J38:J69" ca="1" si="11">IF(ISERROR(VLOOKUP(F38,INDIRECT("Tab_"&amp;E38),G38+2,0)),"",VLOOKUP(F38,INDIRECT("Tab_"&amp;E38),G38+2,0)*(1+$J$1))</f>
        <v/>
      </c>
      <c r="K38" s="626" t="str">
        <f t="shared" ref="K38:K69" ca="1" si="12">IF(AND($K$1&gt;0,H38&gt;0),$K$1,IF(ISERROR(VLOOKUP(F38,INDIRECT("Tab_"&amp;E38),2,0)),"",VLOOKUP(F38,INDIRECT("Tab_"&amp;E38),2,0)))</f>
        <v/>
      </c>
      <c r="L38" s="739">
        <f t="shared" si="6"/>
        <v>0</v>
      </c>
      <c r="M38" s="836">
        <f>IF(H38&gt;0,($M$1*L38+('(A) AG-Anteil Soz.Vers.'!$C$8*'(A) Pers. paL'!$H38))*12,0)</f>
        <v>0</v>
      </c>
      <c r="N38" s="684">
        <f t="shared" ref="N38:N69" ca="1" si="13">IF(ISERROR(K38*L38),0,K38*L38)</f>
        <v>0</v>
      </c>
      <c r="O38" s="685">
        <f>IF(OR(F38="Minijob",F38="Fremdpersonal",H38=0),0,IF((L38*12+M38+N38)&gt;'(A) AG-Anteil Soz.Vers.'!$C$33,'(A) AG-Anteil Soz.Vers.'!$C$33*$O$1,(L38*12+M38+N38)*$O$1))</f>
        <v>0</v>
      </c>
      <c r="P38" s="53">
        <f ca="1">IF(F38="Fremdpersonal",0,IF(F38="Minijob",L38*12*'(A) AG-Anteil Soz.Vers.'!$C$30,IF((L38*12+M38+N38)&gt;'(A) AG-Anteil Soz.Vers.'!$C$32,'(A) AG-Anteil Soz.Vers.'!$C$32*$P$1,(L38*12+M38+N38)*$P$1)))</f>
        <v>0</v>
      </c>
      <c r="Q38" s="684">
        <f t="shared" si="3"/>
        <v>0</v>
      </c>
      <c r="R38" s="836">
        <f t="shared" si="4"/>
        <v>0</v>
      </c>
      <c r="S38" s="686">
        <f t="shared" ref="S38:S69" ca="1" si="14">(L38*12+SUM(M38:R38))</f>
        <v>0</v>
      </c>
      <c r="T38" s="54"/>
    </row>
    <row r="39" spans="1:20">
      <c r="A39" s="735"/>
      <c r="B39" s="735"/>
      <c r="C39" s="735"/>
      <c r="D39" s="13"/>
      <c r="E39" s="9"/>
      <c r="F39" s="10"/>
      <c r="G39" s="9"/>
      <c r="H39" s="683"/>
      <c r="I39" s="866">
        <f>IF(F39="",0,IF(F39="Fremdpersonal",VLOOKUP(D39,Tariftabellen!$W$3:$Y$26,3,0),VLOOKUP(D39,Tariftabellen!$W$3:$Y$26,2,0)))</f>
        <v>0</v>
      </c>
      <c r="J39" s="684" t="str">
        <f t="shared" ca="1" si="11"/>
        <v/>
      </c>
      <c r="K39" s="626" t="str">
        <f t="shared" ca="1" si="12"/>
        <v/>
      </c>
      <c r="L39" s="739">
        <f t="shared" si="6"/>
        <v>0</v>
      </c>
      <c r="M39" s="836">
        <f>IF(H39&gt;0,($M$1*L39+('(A) AG-Anteil Soz.Vers.'!$C$8*'(A) Pers. paL'!$H39))*12,0)</f>
        <v>0</v>
      </c>
      <c r="N39" s="684">
        <f t="shared" ca="1" si="13"/>
        <v>0</v>
      </c>
      <c r="O39" s="685">
        <f>IF(OR(F39="Minijob",F39="Fremdpersonal",H39=0),0,IF((L39*12+M39+N39)&gt;'(A) AG-Anteil Soz.Vers.'!$C$33,'(A) AG-Anteil Soz.Vers.'!$C$33*$O$1,(L39*12+M39+N39)*$O$1))</f>
        <v>0</v>
      </c>
      <c r="P39" s="53">
        <f ca="1">IF(F39="Fremdpersonal",0,IF(F39="Minijob",L39*12*'(A) AG-Anteil Soz.Vers.'!$C$30,IF((L39*12+M39+N39)&gt;'(A) AG-Anteil Soz.Vers.'!$C$32,'(A) AG-Anteil Soz.Vers.'!$C$32*$P$1,(L39*12+M39+N39)*$P$1)))</f>
        <v>0</v>
      </c>
      <c r="Q39" s="684">
        <f t="shared" si="3"/>
        <v>0</v>
      </c>
      <c r="R39" s="836">
        <f t="shared" si="4"/>
        <v>0</v>
      </c>
      <c r="S39" s="686">
        <f t="shared" ca="1" si="14"/>
        <v>0</v>
      </c>
      <c r="T39" s="54"/>
    </row>
    <row r="40" spans="1:20">
      <c r="A40" s="735"/>
      <c r="B40" s="735"/>
      <c r="C40" s="735"/>
      <c r="D40" s="13"/>
      <c r="E40" s="9"/>
      <c r="F40" s="10"/>
      <c r="G40" s="9"/>
      <c r="H40" s="683"/>
      <c r="I40" s="866">
        <f>IF(F40="",0,IF(F40="Fremdpersonal",VLOOKUP(D40,Tariftabellen!$W$3:$Y$26,3,0),VLOOKUP(D40,Tariftabellen!$W$3:$Y$26,2,0)))</f>
        <v>0</v>
      </c>
      <c r="J40" s="684" t="str">
        <f t="shared" ca="1" si="11"/>
        <v/>
      </c>
      <c r="K40" s="626" t="str">
        <f t="shared" ca="1" si="12"/>
        <v/>
      </c>
      <c r="L40" s="739">
        <f t="shared" si="6"/>
        <v>0</v>
      </c>
      <c r="M40" s="836">
        <f>IF(H40&gt;0,($M$1*L40+('(A) AG-Anteil Soz.Vers.'!$C$8*'(A) Pers. paL'!$H40))*12,0)</f>
        <v>0</v>
      </c>
      <c r="N40" s="684">
        <f t="shared" ca="1" si="13"/>
        <v>0</v>
      </c>
      <c r="O40" s="685">
        <f>IF(OR(F40="Minijob",F40="Fremdpersonal",H40=0),0,IF((L40*12+M40+N40)&gt;'(A) AG-Anteil Soz.Vers.'!$C$33,'(A) AG-Anteil Soz.Vers.'!$C$33*$O$1,(L40*12+M40+N40)*$O$1))</f>
        <v>0</v>
      </c>
      <c r="P40" s="53">
        <f ca="1">IF(F40="Fremdpersonal",0,IF(F40="Minijob",L40*12*'(A) AG-Anteil Soz.Vers.'!$C$30,IF((L40*12+M40+N40)&gt;'(A) AG-Anteil Soz.Vers.'!$C$32,'(A) AG-Anteil Soz.Vers.'!$C$32*$P$1,(L40*12+M40+N40)*$P$1)))</f>
        <v>0</v>
      </c>
      <c r="Q40" s="684">
        <f t="shared" si="3"/>
        <v>0</v>
      </c>
      <c r="R40" s="836">
        <f t="shared" si="4"/>
        <v>0</v>
      </c>
      <c r="S40" s="686">
        <f t="shared" ca="1" si="14"/>
        <v>0</v>
      </c>
      <c r="T40" s="54"/>
    </row>
    <row r="41" spans="1:20">
      <c r="A41" s="735"/>
      <c r="B41" s="735"/>
      <c r="C41" s="735"/>
      <c r="D41" s="13"/>
      <c r="E41" s="9"/>
      <c r="F41" s="10"/>
      <c r="G41" s="9"/>
      <c r="H41" s="683"/>
      <c r="I41" s="866">
        <f>IF(F41="",0,IF(F41="Fremdpersonal",VLOOKUP(D41,Tariftabellen!$W$3:$Y$26,3,0),VLOOKUP(D41,Tariftabellen!$W$3:$Y$26,2,0)))</f>
        <v>0</v>
      </c>
      <c r="J41" s="684" t="str">
        <f t="shared" ca="1" si="11"/>
        <v/>
      </c>
      <c r="K41" s="626" t="str">
        <f t="shared" ca="1" si="12"/>
        <v/>
      </c>
      <c r="L41" s="739">
        <f t="shared" si="6"/>
        <v>0</v>
      </c>
      <c r="M41" s="836">
        <f>IF(H41&gt;0,($M$1*L41+('(A) AG-Anteil Soz.Vers.'!$C$8*'(A) Pers. paL'!$H41))*12,0)</f>
        <v>0</v>
      </c>
      <c r="N41" s="684">
        <f t="shared" ca="1" si="13"/>
        <v>0</v>
      </c>
      <c r="O41" s="685">
        <f>IF(OR(F41="Minijob",F41="Fremdpersonal",H41=0),0,IF((L41*12+M41+N41)&gt;'(A) AG-Anteil Soz.Vers.'!$C$33,'(A) AG-Anteil Soz.Vers.'!$C$33*$O$1,(L41*12+M41+N41)*$O$1))</f>
        <v>0</v>
      </c>
      <c r="P41" s="53">
        <f ca="1">IF(F41="Fremdpersonal",0,IF(F41="Minijob",L41*12*'(A) AG-Anteil Soz.Vers.'!$C$30,IF((L41*12+M41+N41)&gt;'(A) AG-Anteil Soz.Vers.'!$C$32,'(A) AG-Anteil Soz.Vers.'!$C$32*$P$1,(L41*12+M41+N41)*$P$1)))</f>
        <v>0</v>
      </c>
      <c r="Q41" s="684">
        <f t="shared" si="3"/>
        <v>0</v>
      </c>
      <c r="R41" s="836">
        <f t="shared" si="4"/>
        <v>0</v>
      </c>
      <c r="S41" s="686">
        <f t="shared" ca="1" si="14"/>
        <v>0</v>
      </c>
      <c r="T41" s="54"/>
    </row>
    <row r="42" spans="1:20">
      <c r="A42" s="735"/>
      <c r="B42" s="735"/>
      <c r="C42" s="735"/>
      <c r="D42" s="13"/>
      <c r="E42" s="9"/>
      <c r="F42" s="10"/>
      <c r="G42" s="9"/>
      <c r="H42" s="683"/>
      <c r="I42" s="866">
        <f>IF(F42="",0,IF(F42="Fremdpersonal",VLOOKUP(D42,Tariftabellen!$W$3:$Y$26,3,0),VLOOKUP(D42,Tariftabellen!$W$3:$Y$26,2,0)))</f>
        <v>0</v>
      </c>
      <c r="J42" s="684" t="str">
        <f t="shared" ca="1" si="11"/>
        <v/>
      </c>
      <c r="K42" s="626" t="str">
        <f t="shared" ca="1" si="12"/>
        <v/>
      </c>
      <c r="L42" s="739">
        <f t="shared" si="6"/>
        <v>0</v>
      </c>
      <c r="M42" s="836">
        <f>IF(H42&gt;0,($M$1*L42+('(A) AG-Anteil Soz.Vers.'!$C$8*'(A) Pers. paL'!$H42))*12,0)</f>
        <v>0</v>
      </c>
      <c r="N42" s="684">
        <f t="shared" ca="1" si="13"/>
        <v>0</v>
      </c>
      <c r="O42" s="685">
        <f>IF(OR(F42="Minijob",F42="Fremdpersonal",H42=0),0,IF((L42*12+M42+N42)&gt;'(A) AG-Anteil Soz.Vers.'!$C$33,'(A) AG-Anteil Soz.Vers.'!$C$33*$O$1,(L42*12+M42+N42)*$O$1))</f>
        <v>0</v>
      </c>
      <c r="P42" s="53">
        <f ca="1">IF(F42="Fremdpersonal",0,IF(F42="Minijob",L42*12*'(A) AG-Anteil Soz.Vers.'!$C$30,IF((L42*12+M42+N42)&gt;'(A) AG-Anteil Soz.Vers.'!$C$32,'(A) AG-Anteil Soz.Vers.'!$C$32*$P$1,(L42*12+M42+N42)*$P$1)))</f>
        <v>0</v>
      </c>
      <c r="Q42" s="684">
        <f t="shared" si="3"/>
        <v>0</v>
      </c>
      <c r="R42" s="836">
        <f t="shared" si="4"/>
        <v>0</v>
      </c>
      <c r="S42" s="686">
        <f t="shared" ca="1" si="14"/>
        <v>0</v>
      </c>
      <c r="T42" s="54"/>
    </row>
    <row r="43" spans="1:20">
      <c r="A43" s="735"/>
      <c r="B43" s="735"/>
      <c r="C43" s="735"/>
      <c r="D43" s="13"/>
      <c r="E43" s="9"/>
      <c r="F43" s="10"/>
      <c r="G43" s="9"/>
      <c r="H43" s="683"/>
      <c r="I43" s="866">
        <f>IF(F43="",0,IF(F43="Fremdpersonal",VLOOKUP(D43,Tariftabellen!$W$3:$Y$26,3,0),VLOOKUP(D43,Tariftabellen!$W$3:$Y$26,2,0)))</f>
        <v>0</v>
      </c>
      <c r="J43" s="684" t="str">
        <f t="shared" ca="1" si="11"/>
        <v/>
      </c>
      <c r="K43" s="626" t="str">
        <f t="shared" ca="1" si="12"/>
        <v/>
      </c>
      <c r="L43" s="739">
        <f t="shared" si="6"/>
        <v>0</v>
      </c>
      <c r="M43" s="836">
        <f>IF(H43&gt;0,($M$1*L43+('(A) AG-Anteil Soz.Vers.'!$C$8*'(A) Pers. paL'!$H43))*12,0)</f>
        <v>0</v>
      </c>
      <c r="N43" s="684">
        <f t="shared" ca="1" si="13"/>
        <v>0</v>
      </c>
      <c r="O43" s="685">
        <f>IF(OR(F43="Minijob",F43="Fremdpersonal",H43=0),0,IF((L43*12+M43+N43)&gt;'(A) AG-Anteil Soz.Vers.'!$C$33,'(A) AG-Anteil Soz.Vers.'!$C$33*$O$1,(L43*12+M43+N43)*$O$1))</f>
        <v>0</v>
      </c>
      <c r="P43" s="53">
        <f ca="1">IF(F43="Fremdpersonal",0,IF(F43="Minijob",L43*12*'(A) AG-Anteil Soz.Vers.'!$C$30,IF((L43*12+M43+N43)&gt;'(A) AG-Anteil Soz.Vers.'!$C$32,'(A) AG-Anteil Soz.Vers.'!$C$32*$P$1,(L43*12+M43+N43)*$P$1)))</f>
        <v>0</v>
      </c>
      <c r="Q43" s="684">
        <f t="shared" si="3"/>
        <v>0</v>
      </c>
      <c r="R43" s="836">
        <f t="shared" si="4"/>
        <v>0</v>
      </c>
      <c r="S43" s="686">
        <f t="shared" ca="1" si="14"/>
        <v>0</v>
      </c>
      <c r="T43" s="54"/>
    </row>
    <row r="44" spans="1:20">
      <c r="A44" s="735"/>
      <c r="B44" s="735"/>
      <c r="C44" s="735"/>
      <c r="D44" s="13"/>
      <c r="E44" s="9"/>
      <c r="F44" s="10"/>
      <c r="G44" s="9"/>
      <c r="H44" s="683"/>
      <c r="I44" s="866">
        <f>IF(F44="",0,IF(F44="Fremdpersonal",VLOOKUP(D44,Tariftabellen!$W$3:$Y$26,3,0),VLOOKUP(D44,Tariftabellen!$W$3:$Y$26,2,0)))</f>
        <v>0</v>
      </c>
      <c r="J44" s="684" t="str">
        <f t="shared" ca="1" si="11"/>
        <v/>
      </c>
      <c r="K44" s="626" t="str">
        <f t="shared" ca="1" si="12"/>
        <v/>
      </c>
      <c r="L44" s="739">
        <f t="shared" si="6"/>
        <v>0</v>
      </c>
      <c r="M44" s="836">
        <f>IF(H44&gt;0,($M$1*L44+('(A) AG-Anteil Soz.Vers.'!$C$8*'(A) Pers. paL'!$H44))*12,0)</f>
        <v>0</v>
      </c>
      <c r="N44" s="684">
        <f t="shared" ca="1" si="13"/>
        <v>0</v>
      </c>
      <c r="O44" s="685">
        <f>IF(OR(F44="Minijob",F44="Fremdpersonal",H44=0),0,IF((L44*12+M44+N44)&gt;'(A) AG-Anteil Soz.Vers.'!$C$33,'(A) AG-Anteil Soz.Vers.'!$C$33*$O$1,(L44*12+M44+N44)*$O$1))</f>
        <v>0</v>
      </c>
      <c r="P44" s="53">
        <f ca="1">IF(F44="Fremdpersonal",0,IF(F44="Minijob",L44*12*'(A) AG-Anteil Soz.Vers.'!$C$30,IF((L44*12+M44+N44)&gt;'(A) AG-Anteil Soz.Vers.'!$C$32,'(A) AG-Anteil Soz.Vers.'!$C$32*$P$1,(L44*12+M44+N44)*$P$1)))</f>
        <v>0</v>
      </c>
      <c r="Q44" s="684">
        <f t="shared" si="3"/>
        <v>0</v>
      </c>
      <c r="R44" s="836">
        <f t="shared" si="4"/>
        <v>0</v>
      </c>
      <c r="S44" s="686">
        <f t="shared" ca="1" si="14"/>
        <v>0</v>
      </c>
      <c r="T44" s="54"/>
    </row>
    <row r="45" spans="1:20">
      <c r="A45" s="735"/>
      <c r="B45" s="735"/>
      <c r="C45" s="735"/>
      <c r="D45" s="13"/>
      <c r="E45" s="9"/>
      <c r="F45" s="10"/>
      <c r="G45" s="9"/>
      <c r="H45" s="683"/>
      <c r="I45" s="866">
        <f>IF(F45="",0,IF(F45="Fremdpersonal",VLOOKUP(D45,Tariftabellen!$W$3:$Y$26,3,0),VLOOKUP(D45,Tariftabellen!$W$3:$Y$26,2,0)))</f>
        <v>0</v>
      </c>
      <c r="J45" s="684" t="str">
        <f t="shared" ca="1" si="11"/>
        <v/>
      </c>
      <c r="K45" s="626" t="str">
        <f t="shared" ca="1" si="12"/>
        <v/>
      </c>
      <c r="L45" s="739">
        <f t="shared" si="6"/>
        <v>0</v>
      </c>
      <c r="M45" s="836">
        <f>IF(H45&gt;0,($M$1*L45+('(A) AG-Anteil Soz.Vers.'!$C$8*'(A) Pers. paL'!$H45))*12,0)</f>
        <v>0</v>
      </c>
      <c r="N45" s="684">
        <f t="shared" ca="1" si="13"/>
        <v>0</v>
      </c>
      <c r="O45" s="685">
        <f>IF(OR(F45="Minijob",F45="Fremdpersonal",H45=0),0,IF((L45*12+M45+N45)&gt;'(A) AG-Anteil Soz.Vers.'!$C$33,'(A) AG-Anteil Soz.Vers.'!$C$33*$O$1,(L45*12+M45+N45)*$O$1))</f>
        <v>0</v>
      </c>
      <c r="P45" s="53">
        <f ca="1">IF(F45="Fremdpersonal",0,IF(F45="Minijob",L45*12*'(A) AG-Anteil Soz.Vers.'!$C$30,IF((L45*12+M45+N45)&gt;'(A) AG-Anteil Soz.Vers.'!$C$32,'(A) AG-Anteil Soz.Vers.'!$C$32*$P$1,(L45*12+M45+N45)*$P$1)))</f>
        <v>0</v>
      </c>
      <c r="Q45" s="684">
        <f t="shared" si="3"/>
        <v>0</v>
      </c>
      <c r="R45" s="836">
        <f t="shared" si="4"/>
        <v>0</v>
      </c>
      <c r="S45" s="686">
        <f t="shared" ca="1" si="14"/>
        <v>0</v>
      </c>
      <c r="T45" s="54"/>
    </row>
    <row r="46" spans="1:20">
      <c r="A46" s="735"/>
      <c r="B46" s="735"/>
      <c r="C46" s="735"/>
      <c r="D46" s="13"/>
      <c r="E46" s="9"/>
      <c r="F46" s="10"/>
      <c r="G46" s="9"/>
      <c r="H46" s="683"/>
      <c r="I46" s="866">
        <f>IF(F46="",0,IF(F46="Fremdpersonal",VLOOKUP(D46,Tariftabellen!$W$3:$Y$26,3,0),VLOOKUP(D46,Tariftabellen!$W$3:$Y$26,2,0)))</f>
        <v>0</v>
      </c>
      <c r="J46" s="684" t="str">
        <f t="shared" ca="1" si="11"/>
        <v/>
      </c>
      <c r="K46" s="626" t="str">
        <f t="shared" ca="1" si="12"/>
        <v/>
      </c>
      <c r="L46" s="739">
        <f t="shared" si="6"/>
        <v>0</v>
      </c>
      <c r="M46" s="836">
        <f>IF(H46&gt;0,($M$1*L46+('(A) AG-Anteil Soz.Vers.'!$C$8*'(A) Pers. paL'!$H46))*12,0)</f>
        <v>0</v>
      </c>
      <c r="N46" s="684">
        <f t="shared" ca="1" si="13"/>
        <v>0</v>
      </c>
      <c r="O46" s="685">
        <f>IF(OR(F46="Minijob",F46="Fremdpersonal",H46=0),0,IF((L46*12+M46+N46)&gt;'(A) AG-Anteil Soz.Vers.'!$C$33,'(A) AG-Anteil Soz.Vers.'!$C$33*$O$1,(L46*12+M46+N46)*$O$1))</f>
        <v>0</v>
      </c>
      <c r="P46" s="53">
        <f ca="1">IF(F46="Fremdpersonal",0,IF(F46="Minijob",L46*12*'(A) AG-Anteil Soz.Vers.'!$C$30,IF((L46*12+M46+N46)&gt;'(A) AG-Anteil Soz.Vers.'!$C$32,'(A) AG-Anteil Soz.Vers.'!$C$32*$P$1,(L46*12+M46+N46)*$P$1)))</f>
        <v>0</v>
      </c>
      <c r="Q46" s="684">
        <f t="shared" si="3"/>
        <v>0</v>
      </c>
      <c r="R46" s="836">
        <f t="shared" si="4"/>
        <v>0</v>
      </c>
      <c r="S46" s="686">
        <f t="shared" ca="1" si="14"/>
        <v>0</v>
      </c>
      <c r="T46" s="54"/>
    </row>
    <row r="47" spans="1:20">
      <c r="A47" s="735"/>
      <c r="B47" s="735"/>
      <c r="C47" s="735"/>
      <c r="D47" s="13"/>
      <c r="E47" s="9"/>
      <c r="F47" s="10"/>
      <c r="G47" s="9"/>
      <c r="H47" s="683"/>
      <c r="I47" s="866">
        <f>IF(F47="",0,IF(F47="Fremdpersonal",VLOOKUP(D47,Tariftabellen!$W$3:$Y$26,3,0),VLOOKUP(D47,Tariftabellen!$W$3:$Y$26,2,0)))</f>
        <v>0</v>
      </c>
      <c r="J47" s="684" t="str">
        <f t="shared" ca="1" si="11"/>
        <v/>
      </c>
      <c r="K47" s="626" t="str">
        <f t="shared" ca="1" si="12"/>
        <v/>
      </c>
      <c r="L47" s="739">
        <f t="shared" si="6"/>
        <v>0</v>
      </c>
      <c r="M47" s="836">
        <f>IF(H47&gt;0,($M$1*L47+('(A) AG-Anteil Soz.Vers.'!$C$8*'(A) Pers. paL'!$H47))*12,0)</f>
        <v>0</v>
      </c>
      <c r="N47" s="684">
        <f t="shared" ca="1" si="13"/>
        <v>0</v>
      </c>
      <c r="O47" s="685">
        <f>IF(OR(F47="Minijob",F47="Fremdpersonal",H47=0),0,IF((L47*12+M47+N47)&gt;'(A) AG-Anteil Soz.Vers.'!$C$33,'(A) AG-Anteil Soz.Vers.'!$C$33*$O$1,(L47*12+M47+N47)*$O$1))</f>
        <v>0</v>
      </c>
      <c r="P47" s="53">
        <f ca="1">IF(F47="Fremdpersonal",0,IF(F47="Minijob",L47*12*'(A) AG-Anteil Soz.Vers.'!$C$30,IF((L47*12+M47+N47)&gt;'(A) AG-Anteil Soz.Vers.'!$C$32,'(A) AG-Anteil Soz.Vers.'!$C$32*$P$1,(L47*12+M47+N47)*$P$1)))</f>
        <v>0</v>
      </c>
      <c r="Q47" s="684">
        <f t="shared" si="3"/>
        <v>0</v>
      </c>
      <c r="R47" s="836">
        <f t="shared" si="4"/>
        <v>0</v>
      </c>
      <c r="S47" s="686">
        <f t="shared" ca="1" si="14"/>
        <v>0</v>
      </c>
      <c r="T47" s="54"/>
    </row>
    <row r="48" spans="1:20">
      <c r="A48" s="735"/>
      <c r="B48" s="735"/>
      <c r="C48" s="735"/>
      <c r="D48" s="13"/>
      <c r="E48" s="9"/>
      <c r="F48" s="10"/>
      <c r="G48" s="9"/>
      <c r="H48" s="683"/>
      <c r="I48" s="866">
        <f>IF(F48="",0,IF(F48="Fremdpersonal",VLOOKUP(D48,Tariftabellen!$W$3:$Y$26,3,0),VLOOKUP(D48,Tariftabellen!$W$3:$Y$26,2,0)))</f>
        <v>0</v>
      </c>
      <c r="J48" s="684" t="str">
        <f t="shared" ca="1" si="11"/>
        <v/>
      </c>
      <c r="K48" s="626" t="str">
        <f t="shared" ca="1" si="12"/>
        <v/>
      </c>
      <c r="L48" s="739">
        <f t="shared" si="6"/>
        <v>0</v>
      </c>
      <c r="M48" s="836">
        <f>IF(H48&gt;0,($M$1*L48+('(A) AG-Anteil Soz.Vers.'!$C$8*'(A) Pers. paL'!$H48))*12,0)</f>
        <v>0</v>
      </c>
      <c r="N48" s="684">
        <f t="shared" ca="1" si="13"/>
        <v>0</v>
      </c>
      <c r="O48" s="685">
        <f>IF(OR(F48="Minijob",F48="Fremdpersonal",H48=0),0,IF((L48*12+M48+N48)&gt;'(A) AG-Anteil Soz.Vers.'!$C$33,'(A) AG-Anteil Soz.Vers.'!$C$33*$O$1,(L48*12+M48+N48)*$O$1))</f>
        <v>0</v>
      </c>
      <c r="P48" s="53">
        <f ca="1">IF(F48="Fremdpersonal",0,IF(F48="Minijob",L48*12*'(A) AG-Anteil Soz.Vers.'!$C$30,IF((L48*12+M48+N48)&gt;'(A) AG-Anteil Soz.Vers.'!$C$32,'(A) AG-Anteil Soz.Vers.'!$C$32*$P$1,(L48*12+M48+N48)*$P$1)))</f>
        <v>0</v>
      </c>
      <c r="Q48" s="684">
        <f t="shared" si="3"/>
        <v>0</v>
      </c>
      <c r="R48" s="836">
        <f t="shared" si="4"/>
        <v>0</v>
      </c>
      <c r="S48" s="686">
        <f t="shared" ca="1" si="14"/>
        <v>0</v>
      </c>
      <c r="T48" s="54"/>
    </row>
    <row r="49" spans="1:20">
      <c r="A49" s="735"/>
      <c r="B49" s="735"/>
      <c r="C49" s="735"/>
      <c r="D49" s="13"/>
      <c r="E49" s="9"/>
      <c r="F49" s="10"/>
      <c r="G49" s="9"/>
      <c r="H49" s="683"/>
      <c r="I49" s="866">
        <f>IF(F49="",0,IF(F49="Fremdpersonal",VLOOKUP(D49,Tariftabellen!$W$3:$Y$26,3,0),VLOOKUP(D49,Tariftabellen!$W$3:$Y$26,2,0)))</f>
        <v>0</v>
      </c>
      <c r="J49" s="684" t="str">
        <f t="shared" ca="1" si="11"/>
        <v/>
      </c>
      <c r="K49" s="626" t="str">
        <f t="shared" ca="1" si="12"/>
        <v/>
      </c>
      <c r="L49" s="739">
        <f t="shared" si="6"/>
        <v>0</v>
      </c>
      <c r="M49" s="836">
        <f>IF(H49&gt;0,($M$1*L49+('(A) AG-Anteil Soz.Vers.'!$C$8*'(A) Pers. paL'!$H49))*12,0)</f>
        <v>0</v>
      </c>
      <c r="N49" s="684">
        <f t="shared" ca="1" si="13"/>
        <v>0</v>
      </c>
      <c r="O49" s="685">
        <f>IF(OR(F49="Minijob",F49="Fremdpersonal",H49=0),0,IF((L49*12+M49+N49)&gt;'(A) AG-Anteil Soz.Vers.'!$C$33,'(A) AG-Anteil Soz.Vers.'!$C$33*$O$1,(L49*12+M49+N49)*$O$1))</f>
        <v>0</v>
      </c>
      <c r="P49" s="53">
        <f ca="1">IF(F49="Fremdpersonal",0,IF(F49="Minijob",L49*12*'(A) AG-Anteil Soz.Vers.'!$C$30,IF((L49*12+M49+N49)&gt;'(A) AG-Anteil Soz.Vers.'!$C$32,'(A) AG-Anteil Soz.Vers.'!$C$32*$P$1,(L49*12+M49+N49)*$P$1)))</f>
        <v>0</v>
      </c>
      <c r="Q49" s="684">
        <f t="shared" si="3"/>
        <v>0</v>
      </c>
      <c r="R49" s="836">
        <f t="shared" si="4"/>
        <v>0</v>
      </c>
      <c r="S49" s="686">
        <f t="shared" ca="1" si="14"/>
        <v>0</v>
      </c>
      <c r="T49" s="54"/>
    </row>
    <row r="50" spans="1:20">
      <c r="A50" s="735"/>
      <c r="B50" s="735"/>
      <c r="C50" s="735"/>
      <c r="D50" s="13"/>
      <c r="E50" s="9"/>
      <c r="F50" s="10"/>
      <c r="G50" s="9"/>
      <c r="H50" s="683"/>
      <c r="I50" s="866">
        <f>IF(F50="",0,IF(F50="Fremdpersonal",VLOOKUP(D50,Tariftabellen!$W$3:$Y$26,3,0),VLOOKUP(D50,Tariftabellen!$W$3:$Y$26,2,0)))</f>
        <v>0</v>
      </c>
      <c r="J50" s="684" t="str">
        <f t="shared" ca="1" si="11"/>
        <v/>
      </c>
      <c r="K50" s="626" t="str">
        <f t="shared" ca="1" si="12"/>
        <v/>
      </c>
      <c r="L50" s="739">
        <f t="shared" si="6"/>
        <v>0</v>
      </c>
      <c r="M50" s="836">
        <f>IF(H50&gt;0,($M$1*L50+('(A) AG-Anteil Soz.Vers.'!$C$8*'(A) Pers. paL'!$H50))*12,0)</f>
        <v>0</v>
      </c>
      <c r="N50" s="684">
        <f t="shared" ca="1" si="13"/>
        <v>0</v>
      </c>
      <c r="O50" s="685">
        <f>IF(OR(F50="Minijob",F50="Fremdpersonal",H50=0),0,IF((L50*12+M50+N50)&gt;'(A) AG-Anteil Soz.Vers.'!$C$33,'(A) AG-Anteil Soz.Vers.'!$C$33*$O$1,(L50*12+M50+N50)*$O$1))</f>
        <v>0</v>
      </c>
      <c r="P50" s="53">
        <f ca="1">IF(F50="Fremdpersonal",0,IF(F50="Minijob",L50*12*'(A) AG-Anteil Soz.Vers.'!$C$30,IF((L50*12+M50+N50)&gt;'(A) AG-Anteil Soz.Vers.'!$C$32,'(A) AG-Anteil Soz.Vers.'!$C$32*$P$1,(L50*12+M50+N50)*$P$1)))</f>
        <v>0</v>
      </c>
      <c r="Q50" s="684">
        <f t="shared" si="3"/>
        <v>0</v>
      </c>
      <c r="R50" s="836">
        <f t="shared" si="4"/>
        <v>0</v>
      </c>
      <c r="S50" s="686">
        <f t="shared" ca="1" si="14"/>
        <v>0</v>
      </c>
      <c r="T50" s="54"/>
    </row>
    <row r="51" spans="1:20">
      <c r="A51" s="735"/>
      <c r="B51" s="735"/>
      <c r="C51" s="735"/>
      <c r="D51" s="13"/>
      <c r="E51" s="9"/>
      <c r="F51" s="10"/>
      <c r="G51" s="9"/>
      <c r="H51" s="683"/>
      <c r="I51" s="866">
        <f>IF(F51="",0,IF(F51="Fremdpersonal",VLOOKUP(D51,Tariftabellen!$W$3:$Y$26,3,0),VLOOKUP(D51,Tariftabellen!$W$3:$Y$26,2,0)))</f>
        <v>0</v>
      </c>
      <c r="J51" s="684" t="str">
        <f t="shared" ca="1" si="11"/>
        <v/>
      </c>
      <c r="K51" s="626" t="str">
        <f t="shared" ca="1" si="12"/>
        <v/>
      </c>
      <c r="L51" s="739">
        <f t="shared" si="6"/>
        <v>0</v>
      </c>
      <c r="M51" s="836">
        <f>IF(H51&gt;0,($M$1*L51+('(A) AG-Anteil Soz.Vers.'!$C$8*'(A) Pers. paL'!$H51))*12,0)</f>
        <v>0</v>
      </c>
      <c r="N51" s="684">
        <f t="shared" ca="1" si="13"/>
        <v>0</v>
      </c>
      <c r="O51" s="685">
        <f>IF(OR(F51="Minijob",F51="Fremdpersonal",H51=0),0,IF((L51*12+M51+N51)&gt;'(A) AG-Anteil Soz.Vers.'!$C$33,'(A) AG-Anteil Soz.Vers.'!$C$33*$O$1,(L51*12+M51+N51)*$O$1))</f>
        <v>0</v>
      </c>
      <c r="P51" s="53">
        <f ca="1">IF(F51="Fremdpersonal",0,IF(F51="Minijob",L51*12*'(A) AG-Anteil Soz.Vers.'!$C$30,IF((L51*12+M51+N51)&gt;'(A) AG-Anteil Soz.Vers.'!$C$32,'(A) AG-Anteil Soz.Vers.'!$C$32*$P$1,(L51*12+M51+N51)*$P$1)))</f>
        <v>0</v>
      </c>
      <c r="Q51" s="684">
        <f t="shared" si="3"/>
        <v>0</v>
      </c>
      <c r="R51" s="836">
        <f t="shared" si="4"/>
        <v>0</v>
      </c>
      <c r="S51" s="686">
        <f t="shared" ca="1" si="14"/>
        <v>0</v>
      </c>
      <c r="T51" s="54"/>
    </row>
    <row r="52" spans="1:20">
      <c r="A52" s="735"/>
      <c r="B52" s="735"/>
      <c r="C52" s="735"/>
      <c r="D52" s="13"/>
      <c r="E52" s="9"/>
      <c r="F52" s="10"/>
      <c r="G52" s="9"/>
      <c r="H52" s="683"/>
      <c r="I52" s="866">
        <f>IF(F52="",0,IF(F52="Fremdpersonal",VLOOKUP(D52,Tariftabellen!$W$3:$Y$26,3,0),VLOOKUP(D52,Tariftabellen!$W$3:$Y$26,2,0)))</f>
        <v>0</v>
      </c>
      <c r="J52" s="684" t="str">
        <f t="shared" ca="1" si="11"/>
        <v/>
      </c>
      <c r="K52" s="626" t="str">
        <f t="shared" ca="1" si="12"/>
        <v/>
      </c>
      <c r="L52" s="739">
        <f t="shared" si="6"/>
        <v>0</v>
      </c>
      <c r="M52" s="836">
        <f>IF(H52&gt;0,($M$1*L52+('(A) AG-Anteil Soz.Vers.'!$C$8*'(A) Pers. paL'!$H52))*12,0)</f>
        <v>0</v>
      </c>
      <c r="N52" s="684">
        <f t="shared" ca="1" si="13"/>
        <v>0</v>
      </c>
      <c r="O52" s="685">
        <f>IF(OR(F52="Minijob",F52="Fremdpersonal",H52=0),0,IF((L52*12+M52+N52)&gt;'(A) AG-Anteil Soz.Vers.'!$C$33,'(A) AG-Anteil Soz.Vers.'!$C$33*$O$1,(L52*12+M52+N52)*$O$1))</f>
        <v>0</v>
      </c>
      <c r="P52" s="53">
        <f ca="1">IF(F52="Fremdpersonal",0,IF(F52="Minijob",L52*12*'(A) AG-Anteil Soz.Vers.'!$C$30,IF((L52*12+M52+N52)&gt;'(A) AG-Anteil Soz.Vers.'!$C$32,'(A) AG-Anteil Soz.Vers.'!$C$32*$P$1,(L52*12+M52+N52)*$P$1)))</f>
        <v>0</v>
      </c>
      <c r="Q52" s="684">
        <f t="shared" si="3"/>
        <v>0</v>
      </c>
      <c r="R52" s="836">
        <f t="shared" si="4"/>
        <v>0</v>
      </c>
      <c r="S52" s="686">
        <f t="shared" ca="1" si="14"/>
        <v>0</v>
      </c>
      <c r="T52" s="54"/>
    </row>
    <row r="53" spans="1:20">
      <c r="A53" s="735"/>
      <c r="B53" s="735"/>
      <c r="C53" s="735"/>
      <c r="D53" s="13"/>
      <c r="E53" s="9"/>
      <c r="F53" s="10"/>
      <c r="G53" s="9"/>
      <c r="H53" s="683"/>
      <c r="I53" s="866">
        <f>IF(F53="",0,IF(F53="Fremdpersonal",VLOOKUP(D53,Tariftabellen!$W$3:$Y$26,3,0),VLOOKUP(D53,Tariftabellen!$W$3:$Y$26,2,0)))</f>
        <v>0</v>
      </c>
      <c r="J53" s="684" t="str">
        <f t="shared" ca="1" si="11"/>
        <v/>
      </c>
      <c r="K53" s="626" t="str">
        <f t="shared" ca="1" si="12"/>
        <v/>
      </c>
      <c r="L53" s="739">
        <f t="shared" si="6"/>
        <v>0</v>
      </c>
      <c r="M53" s="836">
        <f>IF(H53&gt;0,($M$1*L53+('(A) AG-Anteil Soz.Vers.'!$C$8*'(A) Pers. paL'!$H53))*12,0)</f>
        <v>0</v>
      </c>
      <c r="N53" s="684">
        <f t="shared" ca="1" si="13"/>
        <v>0</v>
      </c>
      <c r="O53" s="685">
        <f>IF(OR(F53="Minijob",F53="Fremdpersonal",H53=0),0,IF((L53*12+M53+N53)&gt;'(A) AG-Anteil Soz.Vers.'!$C$33,'(A) AG-Anteil Soz.Vers.'!$C$33*$O$1,(L53*12+M53+N53)*$O$1))</f>
        <v>0</v>
      </c>
      <c r="P53" s="53">
        <f ca="1">IF(F53="Fremdpersonal",0,IF(F53="Minijob",L53*12*'(A) AG-Anteil Soz.Vers.'!$C$30,IF((L53*12+M53+N53)&gt;'(A) AG-Anteil Soz.Vers.'!$C$32,'(A) AG-Anteil Soz.Vers.'!$C$32*$P$1,(L53*12+M53+N53)*$P$1)))</f>
        <v>0</v>
      </c>
      <c r="Q53" s="684">
        <f t="shared" si="3"/>
        <v>0</v>
      </c>
      <c r="R53" s="836">
        <f t="shared" si="4"/>
        <v>0</v>
      </c>
      <c r="S53" s="686">
        <f t="shared" ca="1" si="14"/>
        <v>0</v>
      </c>
      <c r="T53" s="54"/>
    </row>
    <row r="54" spans="1:20">
      <c r="A54" s="735"/>
      <c r="B54" s="735"/>
      <c r="C54" s="735"/>
      <c r="D54" s="13"/>
      <c r="E54" s="9"/>
      <c r="F54" s="10"/>
      <c r="G54" s="9"/>
      <c r="H54" s="683"/>
      <c r="I54" s="866">
        <f>IF(F54="",0,IF(F54="Fremdpersonal",VLOOKUP(D54,Tariftabellen!$W$3:$Y$26,3,0),VLOOKUP(D54,Tariftabellen!$W$3:$Y$26,2,0)))</f>
        <v>0</v>
      </c>
      <c r="J54" s="684" t="str">
        <f t="shared" ca="1" si="11"/>
        <v/>
      </c>
      <c r="K54" s="626" t="str">
        <f t="shared" ca="1" si="12"/>
        <v/>
      </c>
      <c r="L54" s="739">
        <f t="shared" si="6"/>
        <v>0</v>
      </c>
      <c r="M54" s="836">
        <f>IF(H54&gt;0,($M$1*L54+('(A) AG-Anteil Soz.Vers.'!$C$8*'(A) Pers. paL'!$H54))*12,0)</f>
        <v>0</v>
      </c>
      <c r="N54" s="684">
        <f t="shared" ca="1" si="13"/>
        <v>0</v>
      </c>
      <c r="O54" s="685">
        <f>IF(OR(F54="Minijob",F54="Fremdpersonal",H54=0),0,IF((L54*12+M54+N54)&gt;'(A) AG-Anteil Soz.Vers.'!$C$33,'(A) AG-Anteil Soz.Vers.'!$C$33*$O$1,(L54*12+M54+N54)*$O$1))</f>
        <v>0</v>
      </c>
      <c r="P54" s="53">
        <f ca="1">IF(F54="Fremdpersonal",0,IF(F54="Minijob",L54*12*'(A) AG-Anteil Soz.Vers.'!$C$30,IF((L54*12+M54+N54)&gt;'(A) AG-Anteil Soz.Vers.'!$C$32,'(A) AG-Anteil Soz.Vers.'!$C$32*$P$1,(L54*12+M54+N54)*$P$1)))</f>
        <v>0</v>
      </c>
      <c r="Q54" s="684">
        <f t="shared" si="3"/>
        <v>0</v>
      </c>
      <c r="R54" s="836">
        <f t="shared" si="4"/>
        <v>0</v>
      </c>
      <c r="S54" s="686">
        <f t="shared" ca="1" si="14"/>
        <v>0</v>
      </c>
      <c r="T54" s="54"/>
    </row>
    <row r="55" spans="1:20">
      <c r="A55" s="735"/>
      <c r="B55" s="735"/>
      <c r="C55" s="735"/>
      <c r="D55" s="13"/>
      <c r="E55" s="9"/>
      <c r="F55" s="10"/>
      <c r="G55" s="9"/>
      <c r="H55" s="683"/>
      <c r="I55" s="866">
        <f>IF(F55="",0,IF(F55="Fremdpersonal",VLOOKUP(D55,Tariftabellen!$W$3:$Y$26,3,0),VLOOKUP(D55,Tariftabellen!$W$3:$Y$26,2,0)))</f>
        <v>0</v>
      </c>
      <c r="J55" s="684" t="str">
        <f t="shared" ca="1" si="11"/>
        <v/>
      </c>
      <c r="K55" s="626" t="str">
        <f t="shared" ca="1" si="12"/>
        <v/>
      </c>
      <c r="L55" s="739">
        <f t="shared" si="6"/>
        <v>0</v>
      </c>
      <c r="M55" s="836">
        <f>IF(H55&gt;0,($M$1*L55+('(A) AG-Anteil Soz.Vers.'!$C$8*'(A) Pers. paL'!$H55))*12,0)</f>
        <v>0</v>
      </c>
      <c r="N55" s="684">
        <f t="shared" ca="1" si="13"/>
        <v>0</v>
      </c>
      <c r="O55" s="685">
        <f>IF(OR(F55="Minijob",F55="Fremdpersonal",H55=0),0,IF((L55*12+M55+N55)&gt;'(A) AG-Anteil Soz.Vers.'!$C$33,'(A) AG-Anteil Soz.Vers.'!$C$33*$O$1,(L55*12+M55+N55)*$O$1))</f>
        <v>0</v>
      </c>
      <c r="P55" s="53">
        <f ca="1">IF(F55="Fremdpersonal",0,IF(F55="Minijob",L55*12*'(A) AG-Anteil Soz.Vers.'!$C$30,IF((L55*12+M55+N55)&gt;'(A) AG-Anteil Soz.Vers.'!$C$32,'(A) AG-Anteil Soz.Vers.'!$C$32*$P$1,(L55*12+M55+N55)*$P$1)))</f>
        <v>0</v>
      </c>
      <c r="Q55" s="684">
        <f t="shared" si="3"/>
        <v>0</v>
      </c>
      <c r="R55" s="836">
        <f t="shared" si="4"/>
        <v>0</v>
      </c>
      <c r="S55" s="686">
        <f t="shared" ca="1" si="14"/>
        <v>0</v>
      </c>
      <c r="T55" s="54"/>
    </row>
    <row r="56" spans="1:20">
      <c r="A56" s="735"/>
      <c r="B56" s="735"/>
      <c r="C56" s="735"/>
      <c r="D56" s="13"/>
      <c r="E56" s="9"/>
      <c r="F56" s="10"/>
      <c r="G56" s="9"/>
      <c r="H56" s="683"/>
      <c r="I56" s="866">
        <f>IF(F56="",0,IF(F56="Fremdpersonal",VLOOKUP(D56,Tariftabellen!$W$3:$Y$26,3,0),VLOOKUP(D56,Tariftabellen!$W$3:$Y$26,2,0)))</f>
        <v>0</v>
      </c>
      <c r="J56" s="684" t="str">
        <f t="shared" ca="1" si="11"/>
        <v/>
      </c>
      <c r="K56" s="626" t="str">
        <f t="shared" ca="1" si="12"/>
        <v/>
      </c>
      <c r="L56" s="739">
        <f t="shared" si="6"/>
        <v>0</v>
      </c>
      <c r="M56" s="836">
        <f>IF(H56&gt;0,($M$1*L56+('(A) AG-Anteil Soz.Vers.'!$C$8*'(A) Pers. paL'!$H56))*12,0)</f>
        <v>0</v>
      </c>
      <c r="N56" s="684">
        <f t="shared" ca="1" si="13"/>
        <v>0</v>
      </c>
      <c r="O56" s="685">
        <f>IF(OR(F56="Minijob",F56="Fremdpersonal",H56=0),0,IF((L56*12+M56+N56)&gt;'(A) AG-Anteil Soz.Vers.'!$C$33,'(A) AG-Anteil Soz.Vers.'!$C$33*$O$1,(L56*12+M56+N56)*$O$1))</f>
        <v>0</v>
      </c>
      <c r="P56" s="53">
        <f ca="1">IF(F56="Fremdpersonal",0,IF(F56="Minijob",L56*12*'(A) AG-Anteil Soz.Vers.'!$C$30,IF((L56*12+M56+N56)&gt;'(A) AG-Anteil Soz.Vers.'!$C$32,'(A) AG-Anteil Soz.Vers.'!$C$32*$P$1,(L56*12+M56+N56)*$P$1)))</f>
        <v>0</v>
      </c>
      <c r="Q56" s="684">
        <f t="shared" si="3"/>
        <v>0</v>
      </c>
      <c r="R56" s="836">
        <f t="shared" si="4"/>
        <v>0</v>
      </c>
      <c r="S56" s="686">
        <f t="shared" ca="1" si="14"/>
        <v>0</v>
      </c>
      <c r="T56" s="54"/>
    </row>
    <row r="57" spans="1:20">
      <c r="A57" s="735"/>
      <c r="B57" s="735"/>
      <c r="C57" s="735"/>
      <c r="D57" s="13"/>
      <c r="E57" s="9"/>
      <c r="F57" s="10"/>
      <c r="G57" s="9"/>
      <c r="H57" s="683"/>
      <c r="I57" s="866">
        <f>IF(F57="",0,IF(F57="Fremdpersonal",VLOOKUP(D57,Tariftabellen!$W$3:$Y$26,3,0),VLOOKUP(D57,Tariftabellen!$W$3:$Y$26,2,0)))</f>
        <v>0</v>
      </c>
      <c r="J57" s="684" t="str">
        <f t="shared" ca="1" si="11"/>
        <v/>
      </c>
      <c r="K57" s="626" t="str">
        <f t="shared" ca="1" si="12"/>
        <v/>
      </c>
      <c r="L57" s="739">
        <f t="shared" si="6"/>
        <v>0</v>
      </c>
      <c r="M57" s="836">
        <f>IF(H57&gt;0,($M$1*L57+('(A) AG-Anteil Soz.Vers.'!$C$8*'(A) Pers. paL'!$H57))*12,0)</f>
        <v>0</v>
      </c>
      <c r="N57" s="684">
        <f t="shared" ca="1" si="13"/>
        <v>0</v>
      </c>
      <c r="O57" s="685">
        <f>IF(OR(F57="Minijob",F57="Fremdpersonal",H57=0),0,IF((L57*12+M57+N57)&gt;'(A) AG-Anteil Soz.Vers.'!$C$33,'(A) AG-Anteil Soz.Vers.'!$C$33*$O$1,(L57*12+M57+N57)*$O$1))</f>
        <v>0</v>
      </c>
      <c r="P57" s="53">
        <f ca="1">IF(F57="Fremdpersonal",0,IF(F57="Minijob",L57*12*'(A) AG-Anteil Soz.Vers.'!$C$30,IF((L57*12+M57+N57)&gt;'(A) AG-Anteil Soz.Vers.'!$C$32,'(A) AG-Anteil Soz.Vers.'!$C$32*$P$1,(L57*12+M57+N57)*$P$1)))</f>
        <v>0</v>
      </c>
      <c r="Q57" s="684">
        <f t="shared" si="3"/>
        <v>0</v>
      </c>
      <c r="R57" s="836">
        <f t="shared" si="4"/>
        <v>0</v>
      </c>
      <c r="S57" s="686">
        <f t="shared" ca="1" si="14"/>
        <v>0</v>
      </c>
      <c r="T57" s="54"/>
    </row>
    <row r="58" spans="1:20">
      <c r="A58" s="735"/>
      <c r="B58" s="735"/>
      <c r="C58" s="735"/>
      <c r="D58" s="13"/>
      <c r="E58" s="9"/>
      <c r="F58" s="10"/>
      <c r="G58" s="9"/>
      <c r="H58" s="683"/>
      <c r="I58" s="866">
        <f>IF(F58="",0,IF(F58="Fremdpersonal",VLOOKUP(D58,Tariftabellen!$W$3:$Y$26,3,0),VLOOKUP(D58,Tariftabellen!$W$3:$Y$26,2,0)))</f>
        <v>0</v>
      </c>
      <c r="J58" s="684" t="str">
        <f t="shared" ca="1" si="11"/>
        <v/>
      </c>
      <c r="K58" s="626" t="str">
        <f t="shared" ca="1" si="12"/>
        <v/>
      </c>
      <c r="L58" s="739">
        <f t="shared" si="6"/>
        <v>0</v>
      </c>
      <c r="M58" s="836">
        <f>IF(H58&gt;0,($M$1*L58+('(A) AG-Anteil Soz.Vers.'!$C$8*'(A) Pers. paL'!$H58))*12,0)</f>
        <v>0</v>
      </c>
      <c r="N58" s="684">
        <f t="shared" ca="1" si="13"/>
        <v>0</v>
      </c>
      <c r="O58" s="685">
        <f>IF(OR(F58="Minijob",F58="Fremdpersonal",H58=0),0,IF((L58*12+M58+N58)&gt;'(A) AG-Anteil Soz.Vers.'!$C$33,'(A) AG-Anteil Soz.Vers.'!$C$33*$O$1,(L58*12+M58+N58)*$O$1))</f>
        <v>0</v>
      </c>
      <c r="P58" s="53">
        <f ca="1">IF(F58="Fremdpersonal",0,IF(F58="Minijob",L58*12*'(A) AG-Anteil Soz.Vers.'!$C$30,IF((L58*12+M58+N58)&gt;'(A) AG-Anteil Soz.Vers.'!$C$32,'(A) AG-Anteil Soz.Vers.'!$C$32*$P$1,(L58*12+M58+N58)*$P$1)))</f>
        <v>0</v>
      </c>
      <c r="Q58" s="684">
        <f t="shared" si="3"/>
        <v>0</v>
      </c>
      <c r="R58" s="836">
        <f t="shared" si="4"/>
        <v>0</v>
      </c>
      <c r="S58" s="686">
        <f t="shared" ca="1" si="14"/>
        <v>0</v>
      </c>
      <c r="T58" s="54"/>
    </row>
    <row r="59" spans="1:20">
      <c r="A59" s="735"/>
      <c r="B59" s="735"/>
      <c r="C59" s="735"/>
      <c r="D59" s="13"/>
      <c r="E59" s="9"/>
      <c r="F59" s="10"/>
      <c r="G59" s="9"/>
      <c r="H59" s="683"/>
      <c r="I59" s="866">
        <f>IF(F59="",0,IF(F59="Fremdpersonal",VLOOKUP(D59,Tariftabellen!$W$3:$Y$26,3,0),VLOOKUP(D59,Tariftabellen!$W$3:$Y$26,2,0)))</f>
        <v>0</v>
      </c>
      <c r="J59" s="684" t="str">
        <f t="shared" ca="1" si="11"/>
        <v/>
      </c>
      <c r="K59" s="626" t="str">
        <f t="shared" ca="1" si="12"/>
        <v/>
      </c>
      <c r="L59" s="739">
        <f t="shared" si="6"/>
        <v>0</v>
      </c>
      <c r="M59" s="836">
        <f>IF(H59&gt;0,($M$1*L59+('(A) AG-Anteil Soz.Vers.'!$C$8*'(A) Pers. paL'!$H59))*12,0)</f>
        <v>0</v>
      </c>
      <c r="N59" s="684">
        <f t="shared" ca="1" si="13"/>
        <v>0</v>
      </c>
      <c r="O59" s="685">
        <f>IF(OR(F59="Minijob",F59="Fremdpersonal",H59=0),0,IF((L59*12+M59+N59)&gt;'(A) AG-Anteil Soz.Vers.'!$C$33,'(A) AG-Anteil Soz.Vers.'!$C$33*$O$1,(L59*12+M59+N59)*$O$1))</f>
        <v>0</v>
      </c>
      <c r="P59" s="53">
        <f ca="1">IF(F59="Fremdpersonal",0,IF(F59="Minijob",L59*12*'(A) AG-Anteil Soz.Vers.'!$C$30,IF((L59*12+M59+N59)&gt;'(A) AG-Anteil Soz.Vers.'!$C$32,'(A) AG-Anteil Soz.Vers.'!$C$32*$P$1,(L59*12+M59+N59)*$P$1)))</f>
        <v>0</v>
      </c>
      <c r="Q59" s="684">
        <f t="shared" si="3"/>
        <v>0</v>
      </c>
      <c r="R59" s="836">
        <f t="shared" si="4"/>
        <v>0</v>
      </c>
      <c r="S59" s="686">
        <f t="shared" ca="1" si="14"/>
        <v>0</v>
      </c>
      <c r="T59" s="54"/>
    </row>
    <row r="60" spans="1:20">
      <c r="A60" s="735"/>
      <c r="B60" s="735"/>
      <c r="C60" s="735"/>
      <c r="D60" s="13"/>
      <c r="E60" s="9"/>
      <c r="F60" s="10"/>
      <c r="G60" s="9"/>
      <c r="H60" s="683"/>
      <c r="I60" s="866">
        <f>IF(F60="",0,IF(F60="Fremdpersonal",VLOOKUP(D60,Tariftabellen!$W$3:$Y$26,3,0),VLOOKUP(D60,Tariftabellen!$W$3:$Y$26,2,0)))</f>
        <v>0</v>
      </c>
      <c r="J60" s="684" t="str">
        <f t="shared" ca="1" si="11"/>
        <v/>
      </c>
      <c r="K60" s="626" t="str">
        <f t="shared" ca="1" si="12"/>
        <v/>
      </c>
      <c r="L60" s="739">
        <f t="shared" si="6"/>
        <v>0</v>
      </c>
      <c r="M60" s="836">
        <f>IF(H60&gt;0,($M$1*L60+('(A) AG-Anteil Soz.Vers.'!$C$8*'(A) Pers. paL'!$H60))*12,0)</f>
        <v>0</v>
      </c>
      <c r="N60" s="684">
        <f t="shared" ca="1" si="13"/>
        <v>0</v>
      </c>
      <c r="O60" s="685">
        <f>IF(OR(F60="Minijob",F60="Fremdpersonal",H60=0),0,IF((L60*12+M60+N60)&gt;'(A) AG-Anteil Soz.Vers.'!$C$33,'(A) AG-Anteil Soz.Vers.'!$C$33*$O$1,(L60*12+M60+N60)*$O$1))</f>
        <v>0</v>
      </c>
      <c r="P60" s="53">
        <f ca="1">IF(F60="Fremdpersonal",0,IF(F60="Minijob",L60*12*'(A) AG-Anteil Soz.Vers.'!$C$30,IF((L60*12+M60+N60)&gt;'(A) AG-Anteil Soz.Vers.'!$C$32,'(A) AG-Anteil Soz.Vers.'!$C$32*$P$1,(L60*12+M60+N60)*$P$1)))</f>
        <v>0</v>
      </c>
      <c r="Q60" s="684">
        <f t="shared" si="3"/>
        <v>0</v>
      </c>
      <c r="R60" s="836">
        <f t="shared" si="4"/>
        <v>0</v>
      </c>
      <c r="S60" s="686">
        <f t="shared" ca="1" si="14"/>
        <v>0</v>
      </c>
      <c r="T60" s="54"/>
    </row>
    <row r="61" spans="1:20">
      <c r="A61" s="735"/>
      <c r="B61" s="735"/>
      <c r="C61" s="735"/>
      <c r="D61" s="13"/>
      <c r="E61" s="9"/>
      <c r="F61" s="10"/>
      <c r="G61" s="9"/>
      <c r="H61" s="683"/>
      <c r="I61" s="866">
        <f>IF(F61="",0,IF(F61="Fremdpersonal",VLOOKUP(D61,Tariftabellen!$W$3:$Y$26,3,0),VLOOKUP(D61,Tariftabellen!$W$3:$Y$26,2,0)))</f>
        <v>0</v>
      </c>
      <c r="J61" s="684" t="str">
        <f t="shared" ca="1" si="11"/>
        <v/>
      </c>
      <c r="K61" s="626" t="str">
        <f t="shared" ca="1" si="12"/>
        <v/>
      </c>
      <c r="L61" s="739">
        <f t="shared" si="6"/>
        <v>0</v>
      </c>
      <c r="M61" s="836">
        <f>IF(H61&gt;0,($M$1*L61+('(A) AG-Anteil Soz.Vers.'!$C$8*'(A) Pers. paL'!$H61))*12,0)</f>
        <v>0</v>
      </c>
      <c r="N61" s="684">
        <f t="shared" ca="1" si="13"/>
        <v>0</v>
      </c>
      <c r="O61" s="685">
        <f>IF(OR(F61="Minijob",F61="Fremdpersonal",H61=0),0,IF((L61*12+M61+N61)&gt;'(A) AG-Anteil Soz.Vers.'!$C$33,'(A) AG-Anteil Soz.Vers.'!$C$33*$O$1,(L61*12+M61+N61)*$O$1))</f>
        <v>0</v>
      </c>
      <c r="P61" s="53">
        <f ca="1">IF(F61="Fremdpersonal",0,IF(F61="Minijob",L61*12*'(A) AG-Anteil Soz.Vers.'!$C$30,IF((L61*12+M61+N61)&gt;'(A) AG-Anteil Soz.Vers.'!$C$32,'(A) AG-Anteil Soz.Vers.'!$C$32*$P$1,(L61*12+M61+N61)*$P$1)))</f>
        <v>0</v>
      </c>
      <c r="Q61" s="684">
        <f t="shared" si="3"/>
        <v>0</v>
      </c>
      <c r="R61" s="836">
        <f t="shared" si="4"/>
        <v>0</v>
      </c>
      <c r="S61" s="686">
        <f t="shared" ca="1" si="14"/>
        <v>0</v>
      </c>
      <c r="T61" s="54"/>
    </row>
    <row r="62" spans="1:20">
      <c r="A62" s="735"/>
      <c r="B62" s="735"/>
      <c r="C62" s="735"/>
      <c r="D62" s="13"/>
      <c r="E62" s="9"/>
      <c r="F62" s="10"/>
      <c r="G62" s="9"/>
      <c r="H62" s="683"/>
      <c r="I62" s="866">
        <f>IF(F62="",0,IF(F62="Fremdpersonal",VLOOKUP(D62,Tariftabellen!$W$3:$Y$26,3,0),VLOOKUP(D62,Tariftabellen!$W$3:$Y$26,2,0)))</f>
        <v>0</v>
      </c>
      <c r="J62" s="684" t="str">
        <f t="shared" ca="1" si="11"/>
        <v/>
      </c>
      <c r="K62" s="626" t="str">
        <f t="shared" ca="1" si="12"/>
        <v/>
      </c>
      <c r="L62" s="739">
        <f t="shared" si="6"/>
        <v>0</v>
      </c>
      <c r="M62" s="836">
        <f>IF(H62&gt;0,($M$1*L62+('(A) AG-Anteil Soz.Vers.'!$C$8*'(A) Pers. paL'!$H62))*12,0)</f>
        <v>0</v>
      </c>
      <c r="N62" s="684">
        <f t="shared" ca="1" si="13"/>
        <v>0</v>
      </c>
      <c r="O62" s="685">
        <f>IF(OR(F62="Minijob",F62="Fremdpersonal",H62=0),0,IF((L62*12+M62+N62)&gt;'(A) AG-Anteil Soz.Vers.'!$C$33,'(A) AG-Anteil Soz.Vers.'!$C$33*$O$1,(L62*12+M62+N62)*$O$1))</f>
        <v>0</v>
      </c>
      <c r="P62" s="53">
        <f ca="1">IF(F62="Fremdpersonal",0,IF(F62="Minijob",L62*12*'(A) AG-Anteil Soz.Vers.'!$C$30,IF((L62*12+M62+N62)&gt;'(A) AG-Anteil Soz.Vers.'!$C$32,'(A) AG-Anteil Soz.Vers.'!$C$32*$P$1,(L62*12+M62+N62)*$P$1)))</f>
        <v>0</v>
      </c>
      <c r="Q62" s="684">
        <f t="shared" si="3"/>
        <v>0</v>
      </c>
      <c r="R62" s="836">
        <f t="shared" si="4"/>
        <v>0</v>
      </c>
      <c r="S62" s="686">
        <f t="shared" ca="1" si="14"/>
        <v>0</v>
      </c>
      <c r="T62" s="54"/>
    </row>
    <row r="63" spans="1:20">
      <c r="A63" s="735"/>
      <c r="B63" s="735"/>
      <c r="C63" s="735"/>
      <c r="D63" s="13"/>
      <c r="E63" s="9"/>
      <c r="F63" s="10"/>
      <c r="G63" s="9"/>
      <c r="H63" s="683"/>
      <c r="I63" s="866">
        <f>IF(F63="",0,IF(F63="Fremdpersonal",VLOOKUP(D63,Tariftabellen!$W$3:$Y$26,3,0),VLOOKUP(D63,Tariftabellen!$W$3:$Y$26,2,0)))</f>
        <v>0</v>
      </c>
      <c r="J63" s="684" t="str">
        <f t="shared" ca="1" si="11"/>
        <v/>
      </c>
      <c r="K63" s="626" t="str">
        <f t="shared" ca="1" si="12"/>
        <v/>
      </c>
      <c r="L63" s="739">
        <f t="shared" si="6"/>
        <v>0</v>
      </c>
      <c r="M63" s="836">
        <f>IF(H63&gt;0,($M$1*L63+('(A) AG-Anteil Soz.Vers.'!$C$8*'(A) Pers. paL'!$H63))*12,0)</f>
        <v>0</v>
      </c>
      <c r="N63" s="684">
        <f t="shared" ca="1" si="13"/>
        <v>0</v>
      </c>
      <c r="O63" s="685">
        <f>IF(OR(F63="Minijob",F63="Fremdpersonal",H63=0),0,IF((L63*12+M63+N63)&gt;'(A) AG-Anteil Soz.Vers.'!$C$33,'(A) AG-Anteil Soz.Vers.'!$C$33*$O$1,(L63*12+M63+N63)*$O$1))</f>
        <v>0</v>
      </c>
      <c r="P63" s="53">
        <f ca="1">IF(F63="Fremdpersonal",0,IF(F63="Minijob",L63*12*'(A) AG-Anteil Soz.Vers.'!$C$30,IF((L63*12+M63+N63)&gt;'(A) AG-Anteil Soz.Vers.'!$C$32,'(A) AG-Anteil Soz.Vers.'!$C$32*$P$1,(L63*12+M63+N63)*$P$1)))</f>
        <v>0</v>
      </c>
      <c r="Q63" s="684">
        <f t="shared" si="3"/>
        <v>0</v>
      </c>
      <c r="R63" s="836">
        <f t="shared" si="4"/>
        <v>0</v>
      </c>
      <c r="S63" s="686">
        <f t="shared" ca="1" si="14"/>
        <v>0</v>
      </c>
      <c r="T63" s="54"/>
    </row>
    <row r="64" spans="1:20">
      <c r="A64" s="735"/>
      <c r="B64" s="735"/>
      <c r="C64" s="735"/>
      <c r="D64" s="13"/>
      <c r="E64" s="9"/>
      <c r="F64" s="10"/>
      <c r="G64" s="9"/>
      <c r="H64" s="683"/>
      <c r="I64" s="866">
        <f>IF(F64="",0,IF(F64="Fremdpersonal",VLOOKUP(D64,Tariftabellen!$W$3:$Y$26,3,0),VLOOKUP(D64,Tariftabellen!$W$3:$Y$26,2,0)))</f>
        <v>0</v>
      </c>
      <c r="J64" s="684" t="str">
        <f t="shared" ca="1" si="11"/>
        <v/>
      </c>
      <c r="K64" s="626" t="str">
        <f t="shared" ca="1" si="12"/>
        <v/>
      </c>
      <c r="L64" s="739">
        <f t="shared" si="6"/>
        <v>0</v>
      </c>
      <c r="M64" s="836">
        <f>IF(H64&gt;0,($M$1*L64+('(A) AG-Anteil Soz.Vers.'!$C$8*'(A) Pers. paL'!$H64))*12,0)</f>
        <v>0</v>
      </c>
      <c r="N64" s="684">
        <f t="shared" ca="1" si="13"/>
        <v>0</v>
      </c>
      <c r="O64" s="685">
        <f>IF(OR(F64="Minijob",F64="Fremdpersonal",H64=0),0,IF((L64*12+M64+N64)&gt;'(A) AG-Anteil Soz.Vers.'!$C$33,'(A) AG-Anteil Soz.Vers.'!$C$33*$O$1,(L64*12+M64+N64)*$O$1))</f>
        <v>0</v>
      </c>
      <c r="P64" s="53">
        <f ca="1">IF(F64="Fremdpersonal",0,IF(F64="Minijob",L64*12*'(A) AG-Anteil Soz.Vers.'!$C$30,IF((L64*12+M64+N64)&gt;'(A) AG-Anteil Soz.Vers.'!$C$32,'(A) AG-Anteil Soz.Vers.'!$C$32*$P$1,(L64*12+M64+N64)*$P$1)))</f>
        <v>0</v>
      </c>
      <c r="Q64" s="684">
        <f t="shared" si="3"/>
        <v>0</v>
      </c>
      <c r="R64" s="836">
        <f t="shared" si="4"/>
        <v>0</v>
      </c>
      <c r="S64" s="686">
        <f t="shared" ca="1" si="14"/>
        <v>0</v>
      </c>
      <c r="T64" s="54"/>
    </row>
    <row r="65" spans="1:20">
      <c r="A65" s="735"/>
      <c r="B65" s="735"/>
      <c r="C65" s="735"/>
      <c r="D65" s="13"/>
      <c r="E65" s="9"/>
      <c r="F65" s="10"/>
      <c r="G65" s="9"/>
      <c r="H65" s="683"/>
      <c r="I65" s="866">
        <f>IF(F65="",0,IF(F65="Fremdpersonal",VLOOKUP(D65,Tariftabellen!$W$3:$Y$26,3,0),VLOOKUP(D65,Tariftabellen!$W$3:$Y$26,2,0)))</f>
        <v>0</v>
      </c>
      <c r="J65" s="684" t="str">
        <f t="shared" ca="1" si="11"/>
        <v/>
      </c>
      <c r="K65" s="626" t="str">
        <f t="shared" ca="1" si="12"/>
        <v/>
      </c>
      <c r="L65" s="739">
        <f t="shared" si="6"/>
        <v>0</v>
      </c>
      <c r="M65" s="836">
        <f>IF(H65&gt;0,($M$1*L65+('(A) AG-Anteil Soz.Vers.'!$C$8*'(A) Pers. paL'!$H65))*12,0)</f>
        <v>0</v>
      </c>
      <c r="N65" s="684">
        <f t="shared" ca="1" si="13"/>
        <v>0</v>
      </c>
      <c r="O65" s="685">
        <f>IF(OR(F65="Minijob",F65="Fremdpersonal",H65=0),0,IF((L65*12+M65+N65)&gt;'(A) AG-Anteil Soz.Vers.'!$C$33,'(A) AG-Anteil Soz.Vers.'!$C$33*$O$1,(L65*12+M65+N65)*$O$1))</f>
        <v>0</v>
      </c>
      <c r="P65" s="53">
        <f ca="1">IF(F65="Fremdpersonal",0,IF(F65="Minijob",L65*12*'(A) AG-Anteil Soz.Vers.'!$C$30,IF((L65*12+M65+N65)&gt;'(A) AG-Anteil Soz.Vers.'!$C$32,'(A) AG-Anteil Soz.Vers.'!$C$32*$P$1,(L65*12+M65+N65)*$P$1)))</f>
        <v>0</v>
      </c>
      <c r="Q65" s="684">
        <f t="shared" si="3"/>
        <v>0</v>
      </c>
      <c r="R65" s="836">
        <f t="shared" si="4"/>
        <v>0</v>
      </c>
      <c r="S65" s="686">
        <f t="shared" ca="1" si="14"/>
        <v>0</v>
      </c>
      <c r="T65" s="54"/>
    </row>
    <row r="66" spans="1:20">
      <c r="A66" s="735"/>
      <c r="B66" s="735"/>
      <c r="C66" s="735"/>
      <c r="D66" s="13"/>
      <c r="E66" s="9"/>
      <c r="F66" s="10"/>
      <c r="G66" s="9"/>
      <c r="H66" s="683"/>
      <c r="I66" s="866">
        <f>IF(F66="",0,IF(F66="Fremdpersonal",VLOOKUP(D66,Tariftabellen!$W$3:$Y$26,3,0),VLOOKUP(D66,Tariftabellen!$W$3:$Y$26,2,0)))</f>
        <v>0</v>
      </c>
      <c r="J66" s="684" t="str">
        <f t="shared" ca="1" si="11"/>
        <v/>
      </c>
      <c r="K66" s="626" t="str">
        <f t="shared" ca="1" si="12"/>
        <v/>
      </c>
      <c r="L66" s="739">
        <f t="shared" si="6"/>
        <v>0</v>
      </c>
      <c r="M66" s="836">
        <f>IF(H66&gt;0,($M$1*L66+('(A) AG-Anteil Soz.Vers.'!$C$8*'(A) Pers. paL'!$H66))*12,0)</f>
        <v>0</v>
      </c>
      <c r="N66" s="684">
        <f t="shared" ca="1" si="13"/>
        <v>0</v>
      </c>
      <c r="O66" s="685">
        <f>IF(OR(F66="Minijob",F66="Fremdpersonal",H66=0),0,IF((L66*12+M66+N66)&gt;'(A) AG-Anteil Soz.Vers.'!$C$33,'(A) AG-Anteil Soz.Vers.'!$C$33*$O$1,(L66*12+M66+N66)*$O$1))</f>
        <v>0</v>
      </c>
      <c r="P66" s="53">
        <f ca="1">IF(F66="Fremdpersonal",0,IF(F66="Minijob",L66*12*'(A) AG-Anteil Soz.Vers.'!$C$30,IF((L66*12+M66+N66)&gt;'(A) AG-Anteil Soz.Vers.'!$C$32,'(A) AG-Anteil Soz.Vers.'!$C$32*$P$1,(L66*12+M66+N66)*$P$1)))</f>
        <v>0</v>
      </c>
      <c r="Q66" s="684">
        <f t="shared" si="3"/>
        <v>0</v>
      </c>
      <c r="R66" s="836">
        <f t="shared" si="4"/>
        <v>0</v>
      </c>
      <c r="S66" s="686">
        <f t="shared" ca="1" si="14"/>
        <v>0</v>
      </c>
      <c r="T66" s="54"/>
    </row>
    <row r="67" spans="1:20">
      <c r="A67" s="735"/>
      <c r="B67" s="735"/>
      <c r="C67" s="735"/>
      <c r="D67" s="13"/>
      <c r="E67" s="9"/>
      <c r="F67" s="10"/>
      <c r="G67" s="9"/>
      <c r="H67" s="683"/>
      <c r="I67" s="866">
        <f>IF(F67="",0,IF(F67="Fremdpersonal",VLOOKUP(D67,Tariftabellen!$W$3:$Y$26,3,0),VLOOKUP(D67,Tariftabellen!$W$3:$Y$26,2,0)))</f>
        <v>0</v>
      </c>
      <c r="J67" s="684" t="str">
        <f t="shared" ca="1" si="11"/>
        <v/>
      </c>
      <c r="K67" s="626" t="str">
        <f t="shared" ca="1" si="12"/>
        <v/>
      </c>
      <c r="L67" s="739">
        <f t="shared" si="6"/>
        <v>0</v>
      </c>
      <c r="M67" s="836">
        <f>IF(H67&gt;0,($M$1*L67+('(A) AG-Anteil Soz.Vers.'!$C$8*'(A) Pers. paL'!$H67))*12,0)</f>
        <v>0</v>
      </c>
      <c r="N67" s="684">
        <f t="shared" ca="1" si="13"/>
        <v>0</v>
      </c>
      <c r="O67" s="685">
        <f>IF(OR(F67="Minijob",F67="Fremdpersonal",H67=0),0,IF((L67*12+M67+N67)&gt;'(A) AG-Anteil Soz.Vers.'!$C$33,'(A) AG-Anteil Soz.Vers.'!$C$33*$O$1,(L67*12+M67+N67)*$O$1))</f>
        <v>0</v>
      </c>
      <c r="P67" s="53">
        <f ca="1">IF(F67="Fremdpersonal",0,IF(F67="Minijob",L67*12*'(A) AG-Anteil Soz.Vers.'!$C$30,IF((L67*12+M67+N67)&gt;'(A) AG-Anteil Soz.Vers.'!$C$32,'(A) AG-Anteil Soz.Vers.'!$C$32*$P$1,(L67*12+M67+N67)*$P$1)))</f>
        <v>0</v>
      </c>
      <c r="Q67" s="684">
        <f t="shared" si="3"/>
        <v>0</v>
      </c>
      <c r="R67" s="836">
        <f t="shared" si="4"/>
        <v>0</v>
      </c>
      <c r="S67" s="686">
        <f t="shared" ca="1" si="14"/>
        <v>0</v>
      </c>
      <c r="T67" s="54"/>
    </row>
    <row r="68" spans="1:20">
      <c r="A68" s="735"/>
      <c r="B68" s="735"/>
      <c r="C68" s="735"/>
      <c r="D68" s="13"/>
      <c r="E68" s="9"/>
      <c r="F68" s="10"/>
      <c r="G68" s="9"/>
      <c r="H68" s="683"/>
      <c r="I68" s="866">
        <f>IF(F68="",0,IF(F68="Fremdpersonal",VLOOKUP(D68,Tariftabellen!$W$3:$Y$26,3,0),VLOOKUP(D68,Tariftabellen!$W$3:$Y$26,2,0)))</f>
        <v>0</v>
      </c>
      <c r="J68" s="684" t="str">
        <f t="shared" ca="1" si="11"/>
        <v/>
      </c>
      <c r="K68" s="626" t="str">
        <f t="shared" ca="1" si="12"/>
        <v/>
      </c>
      <c r="L68" s="739">
        <f t="shared" si="6"/>
        <v>0</v>
      </c>
      <c r="M68" s="836">
        <f>IF(H68&gt;0,($M$1*L68+('(A) AG-Anteil Soz.Vers.'!$C$8*'(A) Pers. paL'!$H68))*12,0)</f>
        <v>0</v>
      </c>
      <c r="N68" s="684">
        <f t="shared" ca="1" si="13"/>
        <v>0</v>
      </c>
      <c r="O68" s="685">
        <f>IF(OR(F68="Minijob",F68="Fremdpersonal",H68=0),0,IF((L68*12+M68+N68)&gt;'(A) AG-Anteil Soz.Vers.'!$C$33,'(A) AG-Anteil Soz.Vers.'!$C$33*$O$1,(L68*12+M68+N68)*$O$1))</f>
        <v>0</v>
      </c>
      <c r="P68" s="53">
        <f ca="1">IF(F68="Fremdpersonal",0,IF(F68="Minijob",L68*12*'(A) AG-Anteil Soz.Vers.'!$C$30,IF((L68*12+M68+N68)&gt;'(A) AG-Anteil Soz.Vers.'!$C$32,'(A) AG-Anteil Soz.Vers.'!$C$32*$P$1,(L68*12+M68+N68)*$P$1)))</f>
        <v>0</v>
      </c>
      <c r="Q68" s="684">
        <f t="shared" ref="Q68:Q131" si="15">IF(OR(F68="Minijob",F68="Fremdpersonal",H68=0),0,+$Q$1*(L68*12+SUM(M68:N68)))</f>
        <v>0</v>
      </c>
      <c r="R68" s="836">
        <f t="shared" ref="R68:R131" si="16">IF(OR(F68="Minijob",F68="Fremdpersonal",H68=0),0,+$R$1*L68*12)</f>
        <v>0</v>
      </c>
      <c r="S68" s="686">
        <f t="shared" ca="1" si="14"/>
        <v>0</v>
      </c>
      <c r="T68" s="54"/>
    </row>
    <row r="69" spans="1:20">
      <c r="A69" s="735"/>
      <c r="B69" s="735"/>
      <c r="C69" s="735"/>
      <c r="D69" s="13"/>
      <c r="E69" s="9"/>
      <c r="F69" s="10"/>
      <c r="G69" s="9"/>
      <c r="H69" s="683"/>
      <c r="I69" s="866">
        <f>IF(F69="",0,IF(F69="Fremdpersonal",VLOOKUP(D69,Tariftabellen!$W$3:$Y$26,3,0),VLOOKUP(D69,Tariftabellen!$W$3:$Y$26,2,0)))</f>
        <v>0</v>
      </c>
      <c r="J69" s="684" t="str">
        <f t="shared" ca="1" si="11"/>
        <v/>
      </c>
      <c r="K69" s="626" t="str">
        <f t="shared" ca="1" si="12"/>
        <v/>
      </c>
      <c r="L69" s="739">
        <f t="shared" ref="L69:L132" si="17">IF(F69&gt;0,J69*H69,0)</f>
        <v>0</v>
      </c>
      <c r="M69" s="836">
        <f>IF(H69&gt;0,($M$1*L69+('(A) AG-Anteil Soz.Vers.'!$C$8*'(A) Pers. paL'!$H69))*12,0)</f>
        <v>0</v>
      </c>
      <c r="N69" s="684">
        <f t="shared" ca="1" si="13"/>
        <v>0</v>
      </c>
      <c r="O69" s="685">
        <f>IF(OR(F69="Minijob",F69="Fremdpersonal",H69=0),0,IF((L69*12+M69+N69)&gt;'(A) AG-Anteil Soz.Vers.'!$C$33,'(A) AG-Anteil Soz.Vers.'!$C$33*$O$1,(L69*12+M69+N69)*$O$1))</f>
        <v>0</v>
      </c>
      <c r="P69" s="53">
        <f ca="1">IF(F69="Fremdpersonal",0,IF(F69="Minijob",L69*12*'(A) AG-Anteil Soz.Vers.'!$C$30,IF((L69*12+M69+N69)&gt;'(A) AG-Anteil Soz.Vers.'!$C$32,'(A) AG-Anteil Soz.Vers.'!$C$32*$P$1,(L69*12+M69+N69)*$P$1)))</f>
        <v>0</v>
      </c>
      <c r="Q69" s="684">
        <f t="shared" si="15"/>
        <v>0</v>
      </c>
      <c r="R69" s="836">
        <f t="shared" si="16"/>
        <v>0</v>
      </c>
      <c r="S69" s="686">
        <f t="shared" ca="1" si="14"/>
        <v>0</v>
      </c>
      <c r="T69" s="54"/>
    </row>
    <row r="70" spans="1:20">
      <c r="A70" s="735"/>
      <c r="B70" s="735"/>
      <c r="C70" s="735"/>
      <c r="D70" s="13"/>
      <c r="E70" s="9"/>
      <c r="F70" s="10"/>
      <c r="G70" s="9"/>
      <c r="H70" s="683"/>
      <c r="I70" s="866">
        <f>IF(F70="",0,IF(F70="Fremdpersonal",VLOOKUP(D70,Tariftabellen!$W$3:$Y$26,3,0),VLOOKUP(D70,Tariftabellen!$W$3:$Y$26,2,0)))</f>
        <v>0</v>
      </c>
      <c r="J70" s="684" t="str">
        <f t="shared" ref="J70:J101" ca="1" si="18">IF(ISERROR(VLOOKUP(F70,INDIRECT("Tab_"&amp;E70),G70+2,0)),"",VLOOKUP(F70,INDIRECT("Tab_"&amp;E70),G70+2,0)*(1+$J$1))</f>
        <v/>
      </c>
      <c r="K70" s="626" t="str">
        <f t="shared" ref="K70:K101" ca="1" si="19">IF(AND($K$1&gt;0,H70&gt;0),$K$1,IF(ISERROR(VLOOKUP(F70,INDIRECT("Tab_"&amp;E70),2,0)),"",VLOOKUP(F70,INDIRECT("Tab_"&amp;E70),2,0)))</f>
        <v/>
      </c>
      <c r="L70" s="739">
        <f t="shared" si="17"/>
        <v>0</v>
      </c>
      <c r="M70" s="836">
        <f>IF(H70&gt;0,($M$1*L70+('(A) AG-Anteil Soz.Vers.'!$C$8*'(A) Pers. paL'!$H70))*12,0)</f>
        <v>0</v>
      </c>
      <c r="N70" s="684">
        <f t="shared" ref="N70:N101" ca="1" si="20">IF(ISERROR(K70*L70),0,K70*L70)</f>
        <v>0</v>
      </c>
      <c r="O70" s="685">
        <f>IF(OR(F70="Minijob",F70="Fremdpersonal",H70=0),0,IF((L70*12+M70+N70)&gt;'(A) AG-Anteil Soz.Vers.'!$C$33,'(A) AG-Anteil Soz.Vers.'!$C$33*$O$1,(L70*12+M70+N70)*$O$1))</f>
        <v>0</v>
      </c>
      <c r="P70" s="53">
        <f ca="1">IF(F70="Fremdpersonal",0,IF(F70="Minijob",L70*12*'(A) AG-Anteil Soz.Vers.'!$C$30,IF((L70*12+M70+N70)&gt;'(A) AG-Anteil Soz.Vers.'!$C$32,'(A) AG-Anteil Soz.Vers.'!$C$32*$P$1,(L70*12+M70+N70)*$P$1)))</f>
        <v>0</v>
      </c>
      <c r="Q70" s="684">
        <f t="shared" si="15"/>
        <v>0</v>
      </c>
      <c r="R70" s="836">
        <f t="shared" si="16"/>
        <v>0</v>
      </c>
      <c r="S70" s="686">
        <f t="shared" ref="S70:S101" ca="1" si="21">(L70*12+SUM(M70:R70))</f>
        <v>0</v>
      </c>
      <c r="T70" s="54"/>
    </row>
    <row r="71" spans="1:20">
      <c r="A71" s="735"/>
      <c r="B71" s="735"/>
      <c r="C71" s="735"/>
      <c r="D71" s="13"/>
      <c r="E71" s="9"/>
      <c r="F71" s="10"/>
      <c r="G71" s="9"/>
      <c r="H71" s="683"/>
      <c r="I71" s="866">
        <f>IF(F71="",0,IF(F71="Fremdpersonal",VLOOKUP(D71,Tariftabellen!$W$3:$Y$26,3,0),VLOOKUP(D71,Tariftabellen!$W$3:$Y$26,2,0)))</f>
        <v>0</v>
      </c>
      <c r="J71" s="684" t="str">
        <f t="shared" ca="1" si="18"/>
        <v/>
      </c>
      <c r="K71" s="626" t="str">
        <f t="shared" ca="1" si="19"/>
        <v/>
      </c>
      <c r="L71" s="739">
        <f t="shared" si="17"/>
        <v>0</v>
      </c>
      <c r="M71" s="836">
        <f>IF(H71&gt;0,($M$1*L71+('(A) AG-Anteil Soz.Vers.'!$C$8*'(A) Pers. paL'!$H71))*12,0)</f>
        <v>0</v>
      </c>
      <c r="N71" s="684">
        <f t="shared" ca="1" si="20"/>
        <v>0</v>
      </c>
      <c r="O71" s="685">
        <f>IF(OR(F71="Minijob",F71="Fremdpersonal",H71=0),0,IF((L71*12+M71+N71)&gt;'(A) AG-Anteil Soz.Vers.'!$C$33,'(A) AG-Anteil Soz.Vers.'!$C$33*$O$1,(L71*12+M71+N71)*$O$1))</f>
        <v>0</v>
      </c>
      <c r="P71" s="53">
        <f ca="1">IF(F71="Fremdpersonal",0,IF(F71="Minijob",L71*12*'(A) AG-Anteil Soz.Vers.'!$C$30,IF((L71*12+M71+N71)&gt;'(A) AG-Anteil Soz.Vers.'!$C$32,'(A) AG-Anteil Soz.Vers.'!$C$32*$P$1,(L71*12+M71+N71)*$P$1)))</f>
        <v>0</v>
      </c>
      <c r="Q71" s="684">
        <f t="shared" si="15"/>
        <v>0</v>
      </c>
      <c r="R71" s="836">
        <f t="shared" si="16"/>
        <v>0</v>
      </c>
      <c r="S71" s="686">
        <f t="shared" ca="1" si="21"/>
        <v>0</v>
      </c>
      <c r="T71" s="54"/>
    </row>
    <row r="72" spans="1:20">
      <c r="A72" s="735"/>
      <c r="B72" s="735"/>
      <c r="C72" s="735"/>
      <c r="D72" s="13"/>
      <c r="E72" s="9"/>
      <c r="F72" s="10"/>
      <c r="G72" s="9"/>
      <c r="H72" s="683"/>
      <c r="I72" s="866">
        <f>IF(F72="",0,IF(F72="Fremdpersonal",VLOOKUP(D72,Tariftabellen!$W$3:$Y$26,3,0),VLOOKUP(D72,Tariftabellen!$W$3:$Y$26,2,0)))</f>
        <v>0</v>
      </c>
      <c r="J72" s="684" t="str">
        <f t="shared" ca="1" si="18"/>
        <v/>
      </c>
      <c r="K72" s="626" t="str">
        <f t="shared" ca="1" si="19"/>
        <v/>
      </c>
      <c r="L72" s="739">
        <f t="shared" si="17"/>
        <v>0</v>
      </c>
      <c r="M72" s="836">
        <f>IF(H72&gt;0,($M$1*L72+('(A) AG-Anteil Soz.Vers.'!$C$8*'(A) Pers. paL'!$H72))*12,0)</f>
        <v>0</v>
      </c>
      <c r="N72" s="684">
        <f t="shared" ca="1" si="20"/>
        <v>0</v>
      </c>
      <c r="O72" s="685">
        <f>IF(OR(F72="Minijob",F72="Fremdpersonal",H72=0),0,IF((L72*12+M72+N72)&gt;'(A) AG-Anteil Soz.Vers.'!$C$33,'(A) AG-Anteil Soz.Vers.'!$C$33*$O$1,(L72*12+M72+N72)*$O$1))</f>
        <v>0</v>
      </c>
      <c r="P72" s="53">
        <f ca="1">IF(F72="Fremdpersonal",0,IF(F72="Minijob",L72*12*'(A) AG-Anteil Soz.Vers.'!$C$30,IF((L72*12+M72+N72)&gt;'(A) AG-Anteil Soz.Vers.'!$C$32,'(A) AG-Anteil Soz.Vers.'!$C$32*$P$1,(L72*12+M72+N72)*$P$1)))</f>
        <v>0</v>
      </c>
      <c r="Q72" s="684">
        <f t="shared" si="15"/>
        <v>0</v>
      </c>
      <c r="R72" s="836">
        <f t="shared" si="16"/>
        <v>0</v>
      </c>
      <c r="S72" s="686">
        <f t="shared" ca="1" si="21"/>
        <v>0</v>
      </c>
      <c r="T72" s="54"/>
    </row>
    <row r="73" spans="1:20">
      <c r="A73" s="735"/>
      <c r="B73" s="735"/>
      <c r="C73" s="735"/>
      <c r="D73" s="13"/>
      <c r="E73" s="9"/>
      <c r="F73" s="10"/>
      <c r="G73" s="9"/>
      <c r="H73" s="683"/>
      <c r="I73" s="866">
        <f>IF(F73="",0,IF(F73="Fremdpersonal",VLOOKUP(D73,Tariftabellen!$W$3:$Y$26,3,0),VLOOKUP(D73,Tariftabellen!$W$3:$Y$26,2,0)))</f>
        <v>0</v>
      </c>
      <c r="J73" s="684" t="str">
        <f t="shared" ca="1" si="18"/>
        <v/>
      </c>
      <c r="K73" s="626" t="str">
        <f t="shared" ca="1" si="19"/>
        <v/>
      </c>
      <c r="L73" s="739">
        <f t="shared" si="17"/>
        <v>0</v>
      </c>
      <c r="M73" s="836">
        <f>IF(H73&gt;0,($M$1*L73+('(A) AG-Anteil Soz.Vers.'!$C$8*'(A) Pers. paL'!$H73))*12,0)</f>
        <v>0</v>
      </c>
      <c r="N73" s="684">
        <f t="shared" ca="1" si="20"/>
        <v>0</v>
      </c>
      <c r="O73" s="685">
        <f>IF(OR(F73="Minijob",F73="Fremdpersonal",H73=0),0,IF((L73*12+M73+N73)&gt;'(A) AG-Anteil Soz.Vers.'!$C$33,'(A) AG-Anteil Soz.Vers.'!$C$33*$O$1,(L73*12+M73+N73)*$O$1))</f>
        <v>0</v>
      </c>
      <c r="P73" s="53">
        <f ca="1">IF(F73="Fremdpersonal",0,IF(F73="Minijob",L73*12*'(A) AG-Anteil Soz.Vers.'!$C$30,IF((L73*12+M73+N73)&gt;'(A) AG-Anteil Soz.Vers.'!$C$32,'(A) AG-Anteil Soz.Vers.'!$C$32*$P$1,(L73*12+M73+N73)*$P$1)))</f>
        <v>0</v>
      </c>
      <c r="Q73" s="684">
        <f t="shared" si="15"/>
        <v>0</v>
      </c>
      <c r="R73" s="836">
        <f t="shared" si="16"/>
        <v>0</v>
      </c>
      <c r="S73" s="686">
        <f t="shared" ca="1" si="21"/>
        <v>0</v>
      </c>
      <c r="T73" s="54"/>
    </row>
    <row r="74" spans="1:20">
      <c r="A74" s="735"/>
      <c r="B74" s="735"/>
      <c r="C74" s="735"/>
      <c r="D74" s="13"/>
      <c r="E74" s="9"/>
      <c r="F74" s="10"/>
      <c r="G74" s="9"/>
      <c r="H74" s="683"/>
      <c r="I74" s="866">
        <f>IF(F74="",0,IF(F74="Fremdpersonal",VLOOKUP(D74,Tariftabellen!$W$3:$Y$26,3,0),VLOOKUP(D74,Tariftabellen!$W$3:$Y$26,2,0)))</f>
        <v>0</v>
      </c>
      <c r="J74" s="684" t="str">
        <f t="shared" ca="1" si="18"/>
        <v/>
      </c>
      <c r="K74" s="626" t="str">
        <f t="shared" ca="1" si="19"/>
        <v/>
      </c>
      <c r="L74" s="739">
        <f t="shared" si="17"/>
        <v>0</v>
      </c>
      <c r="M74" s="836">
        <f>IF(H74&gt;0,($M$1*L74+('(A) AG-Anteil Soz.Vers.'!$C$8*'(A) Pers. paL'!$H74))*12,0)</f>
        <v>0</v>
      </c>
      <c r="N74" s="684">
        <f t="shared" ca="1" si="20"/>
        <v>0</v>
      </c>
      <c r="O74" s="685">
        <f>IF(OR(F74="Minijob",F74="Fremdpersonal",H74=0),0,IF((L74*12+M74+N74)&gt;'(A) AG-Anteil Soz.Vers.'!$C$33,'(A) AG-Anteil Soz.Vers.'!$C$33*$O$1,(L74*12+M74+N74)*$O$1))</f>
        <v>0</v>
      </c>
      <c r="P74" s="53">
        <f ca="1">IF(F74="Fremdpersonal",0,IF(F74="Minijob",L74*12*'(A) AG-Anteil Soz.Vers.'!$C$30,IF((L74*12+M74+N74)&gt;'(A) AG-Anteil Soz.Vers.'!$C$32,'(A) AG-Anteil Soz.Vers.'!$C$32*$P$1,(L74*12+M74+N74)*$P$1)))</f>
        <v>0</v>
      </c>
      <c r="Q74" s="684">
        <f t="shared" si="15"/>
        <v>0</v>
      </c>
      <c r="R74" s="836">
        <f t="shared" si="16"/>
        <v>0</v>
      </c>
      <c r="S74" s="686">
        <f t="shared" ca="1" si="21"/>
        <v>0</v>
      </c>
      <c r="T74" s="54"/>
    </row>
    <row r="75" spans="1:20">
      <c r="A75" s="735"/>
      <c r="B75" s="735"/>
      <c r="C75" s="735"/>
      <c r="D75" s="13"/>
      <c r="E75" s="9"/>
      <c r="F75" s="10"/>
      <c r="G75" s="9"/>
      <c r="H75" s="683"/>
      <c r="I75" s="866">
        <f>IF(F75="",0,IF(F75="Fremdpersonal",VLOOKUP(D75,Tariftabellen!$W$3:$Y$26,3,0),VLOOKUP(D75,Tariftabellen!$W$3:$Y$26,2,0)))</f>
        <v>0</v>
      </c>
      <c r="J75" s="684" t="str">
        <f t="shared" ca="1" si="18"/>
        <v/>
      </c>
      <c r="K75" s="626" t="str">
        <f t="shared" ca="1" si="19"/>
        <v/>
      </c>
      <c r="L75" s="739">
        <f t="shared" si="17"/>
        <v>0</v>
      </c>
      <c r="M75" s="836">
        <f>IF(H75&gt;0,($M$1*L75+('(A) AG-Anteil Soz.Vers.'!$C$8*'(A) Pers. paL'!$H75))*12,0)</f>
        <v>0</v>
      </c>
      <c r="N75" s="684">
        <f t="shared" ca="1" si="20"/>
        <v>0</v>
      </c>
      <c r="O75" s="685">
        <f>IF(OR(F75="Minijob",F75="Fremdpersonal",H75=0),0,IF((L75*12+M75+N75)&gt;'(A) AG-Anteil Soz.Vers.'!$C$33,'(A) AG-Anteil Soz.Vers.'!$C$33*$O$1,(L75*12+M75+N75)*$O$1))</f>
        <v>0</v>
      </c>
      <c r="P75" s="53">
        <f ca="1">IF(F75="Fremdpersonal",0,IF(F75="Minijob",L75*12*'(A) AG-Anteil Soz.Vers.'!$C$30,IF((L75*12+M75+N75)&gt;'(A) AG-Anteil Soz.Vers.'!$C$32,'(A) AG-Anteil Soz.Vers.'!$C$32*$P$1,(L75*12+M75+N75)*$P$1)))</f>
        <v>0</v>
      </c>
      <c r="Q75" s="684">
        <f t="shared" si="15"/>
        <v>0</v>
      </c>
      <c r="R75" s="836">
        <f t="shared" si="16"/>
        <v>0</v>
      </c>
      <c r="S75" s="686">
        <f t="shared" ca="1" si="21"/>
        <v>0</v>
      </c>
      <c r="T75" s="54"/>
    </row>
    <row r="76" spans="1:20">
      <c r="A76" s="735"/>
      <c r="B76" s="735"/>
      <c r="C76" s="735"/>
      <c r="D76" s="13"/>
      <c r="E76" s="9"/>
      <c r="F76" s="10"/>
      <c r="G76" s="9"/>
      <c r="H76" s="683"/>
      <c r="I76" s="866">
        <f>IF(F76="",0,IF(F76="Fremdpersonal",VLOOKUP(D76,Tariftabellen!$W$3:$Y$26,3,0),VLOOKUP(D76,Tariftabellen!$W$3:$Y$26,2,0)))</f>
        <v>0</v>
      </c>
      <c r="J76" s="684" t="str">
        <f t="shared" ca="1" si="18"/>
        <v/>
      </c>
      <c r="K76" s="626" t="str">
        <f t="shared" ca="1" si="19"/>
        <v/>
      </c>
      <c r="L76" s="739">
        <f t="shared" si="17"/>
        <v>0</v>
      </c>
      <c r="M76" s="836">
        <f>IF(H76&gt;0,($M$1*L76+('(A) AG-Anteil Soz.Vers.'!$C$8*'(A) Pers. paL'!$H76))*12,0)</f>
        <v>0</v>
      </c>
      <c r="N76" s="684">
        <f t="shared" ca="1" si="20"/>
        <v>0</v>
      </c>
      <c r="O76" s="685">
        <f>IF(OR(F76="Minijob",F76="Fremdpersonal",H76=0),0,IF((L76*12+M76+N76)&gt;'(A) AG-Anteil Soz.Vers.'!$C$33,'(A) AG-Anteil Soz.Vers.'!$C$33*$O$1,(L76*12+M76+N76)*$O$1))</f>
        <v>0</v>
      </c>
      <c r="P76" s="53">
        <f ca="1">IF(F76="Fremdpersonal",0,IF(F76="Minijob",L76*12*'(A) AG-Anteil Soz.Vers.'!$C$30,IF((L76*12+M76+N76)&gt;'(A) AG-Anteil Soz.Vers.'!$C$32,'(A) AG-Anteil Soz.Vers.'!$C$32*$P$1,(L76*12+M76+N76)*$P$1)))</f>
        <v>0</v>
      </c>
      <c r="Q76" s="684">
        <f t="shared" si="15"/>
        <v>0</v>
      </c>
      <c r="R76" s="836">
        <f t="shared" si="16"/>
        <v>0</v>
      </c>
      <c r="S76" s="686">
        <f t="shared" ca="1" si="21"/>
        <v>0</v>
      </c>
      <c r="T76" s="54"/>
    </row>
    <row r="77" spans="1:20">
      <c r="A77" s="735"/>
      <c r="B77" s="735"/>
      <c r="C77" s="735"/>
      <c r="D77" s="13"/>
      <c r="E77" s="9"/>
      <c r="F77" s="10"/>
      <c r="G77" s="9"/>
      <c r="H77" s="683"/>
      <c r="I77" s="866">
        <f>IF(F77="",0,IF(F77="Fremdpersonal",VLOOKUP(D77,Tariftabellen!$W$3:$Y$26,3,0),VLOOKUP(D77,Tariftabellen!$W$3:$Y$26,2,0)))</f>
        <v>0</v>
      </c>
      <c r="J77" s="684" t="str">
        <f t="shared" ca="1" si="18"/>
        <v/>
      </c>
      <c r="K77" s="626" t="str">
        <f t="shared" ca="1" si="19"/>
        <v/>
      </c>
      <c r="L77" s="739">
        <f t="shared" si="17"/>
        <v>0</v>
      </c>
      <c r="M77" s="836">
        <f>IF(H77&gt;0,($M$1*L77+('(A) AG-Anteil Soz.Vers.'!$C$8*'(A) Pers. paL'!$H77))*12,0)</f>
        <v>0</v>
      </c>
      <c r="N77" s="684">
        <f t="shared" ca="1" si="20"/>
        <v>0</v>
      </c>
      <c r="O77" s="685">
        <f>IF(OR(F77="Minijob",F77="Fremdpersonal",H77=0),0,IF((L77*12+M77+N77)&gt;'(A) AG-Anteil Soz.Vers.'!$C$33,'(A) AG-Anteil Soz.Vers.'!$C$33*$O$1,(L77*12+M77+N77)*$O$1))</f>
        <v>0</v>
      </c>
      <c r="P77" s="53">
        <f ca="1">IF(F77="Fremdpersonal",0,IF(F77="Minijob",L77*12*'(A) AG-Anteil Soz.Vers.'!$C$30,IF((L77*12+M77+N77)&gt;'(A) AG-Anteil Soz.Vers.'!$C$32,'(A) AG-Anteil Soz.Vers.'!$C$32*$P$1,(L77*12+M77+N77)*$P$1)))</f>
        <v>0</v>
      </c>
      <c r="Q77" s="684">
        <f t="shared" si="15"/>
        <v>0</v>
      </c>
      <c r="R77" s="836">
        <f t="shared" si="16"/>
        <v>0</v>
      </c>
      <c r="S77" s="686">
        <f t="shared" ca="1" si="21"/>
        <v>0</v>
      </c>
      <c r="T77" s="54"/>
    </row>
    <row r="78" spans="1:20">
      <c r="A78" s="735"/>
      <c r="B78" s="735"/>
      <c r="C78" s="735"/>
      <c r="D78" s="13"/>
      <c r="E78" s="9"/>
      <c r="F78" s="10"/>
      <c r="G78" s="9"/>
      <c r="H78" s="683"/>
      <c r="I78" s="866">
        <f>IF(F78="",0,IF(F78="Fremdpersonal",VLOOKUP(D78,Tariftabellen!$W$3:$Y$26,3,0),VLOOKUP(D78,Tariftabellen!$W$3:$Y$26,2,0)))</f>
        <v>0</v>
      </c>
      <c r="J78" s="684" t="str">
        <f t="shared" ca="1" si="18"/>
        <v/>
      </c>
      <c r="K78" s="626" t="str">
        <f t="shared" ca="1" si="19"/>
        <v/>
      </c>
      <c r="L78" s="739">
        <f t="shared" si="17"/>
        <v>0</v>
      </c>
      <c r="M78" s="836">
        <f>IF(H78&gt;0,($M$1*L78+('(A) AG-Anteil Soz.Vers.'!$C$8*'(A) Pers. paL'!$H78))*12,0)</f>
        <v>0</v>
      </c>
      <c r="N78" s="684">
        <f t="shared" ca="1" si="20"/>
        <v>0</v>
      </c>
      <c r="O78" s="685">
        <f>IF(OR(F78="Minijob",F78="Fremdpersonal",H78=0),0,IF((L78*12+M78+N78)&gt;'(A) AG-Anteil Soz.Vers.'!$C$33,'(A) AG-Anteil Soz.Vers.'!$C$33*$O$1,(L78*12+M78+N78)*$O$1))</f>
        <v>0</v>
      </c>
      <c r="P78" s="53">
        <f ca="1">IF(F78="Fremdpersonal",0,IF(F78="Minijob",L78*12*'(A) AG-Anteil Soz.Vers.'!$C$30,IF((L78*12+M78+N78)&gt;'(A) AG-Anteil Soz.Vers.'!$C$32,'(A) AG-Anteil Soz.Vers.'!$C$32*$P$1,(L78*12+M78+N78)*$P$1)))</f>
        <v>0</v>
      </c>
      <c r="Q78" s="684">
        <f t="shared" si="15"/>
        <v>0</v>
      </c>
      <c r="R78" s="836">
        <f t="shared" si="16"/>
        <v>0</v>
      </c>
      <c r="S78" s="686">
        <f t="shared" ca="1" si="21"/>
        <v>0</v>
      </c>
      <c r="T78" s="54"/>
    </row>
    <row r="79" spans="1:20">
      <c r="A79" s="735"/>
      <c r="B79" s="735"/>
      <c r="C79" s="735"/>
      <c r="D79" s="13"/>
      <c r="E79" s="9"/>
      <c r="F79" s="10"/>
      <c r="G79" s="9"/>
      <c r="H79" s="683"/>
      <c r="I79" s="866">
        <f>IF(F79="",0,IF(F79="Fremdpersonal",VLOOKUP(D79,Tariftabellen!$W$3:$Y$26,3,0),VLOOKUP(D79,Tariftabellen!$W$3:$Y$26,2,0)))</f>
        <v>0</v>
      </c>
      <c r="J79" s="684" t="str">
        <f t="shared" ca="1" si="18"/>
        <v/>
      </c>
      <c r="K79" s="626" t="str">
        <f t="shared" ca="1" si="19"/>
        <v/>
      </c>
      <c r="L79" s="739">
        <f t="shared" si="17"/>
        <v>0</v>
      </c>
      <c r="M79" s="836">
        <f>IF(H79&gt;0,($M$1*L79+('(A) AG-Anteil Soz.Vers.'!$C$8*'(A) Pers. paL'!$H79))*12,0)</f>
        <v>0</v>
      </c>
      <c r="N79" s="684">
        <f t="shared" ca="1" si="20"/>
        <v>0</v>
      </c>
      <c r="O79" s="685">
        <f>IF(OR(F79="Minijob",F79="Fremdpersonal",H79=0),0,IF((L79*12+M79+N79)&gt;'(A) AG-Anteil Soz.Vers.'!$C$33,'(A) AG-Anteil Soz.Vers.'!$C$33*$O$1,(L79*12+M79+N79)*$O$1))</f>
        <v>0</v>
      </c>
      <c r="P79" s="53">
        <f ca="1">IF(F79="Fremdpersonal",0,IF(F79="Minijob",L79*12*'(A) AG-Anteil Soz.Vers.'!$C$30,IF((L79*12+M79+N79)&gt;'(A) AG-Anteil Soz.Vers.'!$C$32,'(A) AG-Anteil Soz.Vers.'!$C$32*$P$1,(L79*12+M79+N79)*$P$1)))</f>
        <v>0</v>
      </c>
      <c r="Q79" s="684">
        <f t="shared" si="15"/>
        <v>0</v>
      </c>
      <c r="R79" s="836">
        <f t="shared" si="16"/>
        <v>0</v>
      </c>
      <c r="S79" s="686">
        <f t="shared" ca="1" si="21"/>
        <v>0</v>
      </c>
      <c r="T79" s="54"/>
    </row>
    <row r="80" spans="1:20">
      <c r="A80" s="735"/>
      <c r="B80" s="735"/>
      <c r="C80" s="735"/>
      <c r="D80" s="13"/>
      <c r="E80" s="9"/>
      <c r="F80" s="10"/>
      <c r="G80" s="9"/>
      <c r="H80" s="683"/>
      <c r="I80" s="866">
        <f>IF(F80="",0,IF(F80="Fremdpersonal",VLOOKUP(D80,Tariftabellen!$W$3:$Y$26,3,0),VLOOKUP(D80,Tariftabellen!$W$3:$Y$26,2,0)))</f>
        <v>0</v>
      </c>
      <c r="J80" s="684" t="str">
        <f t="shared" ca="1" si="18"/>
        <v/>
      </c>
      <c r="K80" s="626" t="str">
        <f t="shared" ca="1" si="19"/>
        <v/>
      </c>
      <c r="L80" s="739">
        <f t="shared" si="17"/>
        <v>0</v>
      </c>
      <c r="M80" s="836">
        <f>IF(H80&gt;0,($M$1*L80+('(A) AG-Anteil Soz.Vers.'!$C$8*'(A) Pers. paL'!$H80))*12,0)</f>
        <v>0</v>
      </c>
      <c r="N80" s="684">
        <f t="shared" ca="1" si="20"/>
        <v>0</v>
      </c>
      <c r="O80" s="685">
        <f>IF(OR(F80="Minijob",F80="Fremdpersonal",H80=0),0,IF((L80*12+M80+N80)&gt;'(A) AG-Anteil Soz.Vers.'!$C$33,'(A) AG-Anteil Soz.Vers.'!$C$33*$O$1,(L80*12+M80+N80)*$O$1))</f>
        <v>0</v>
      </c>
      <c r="P80" s="53">
        <f ca="1">IF(F80="Fremdpersonal",0,IF(F80="Minijob",L80*12*'(A) AG-Anteil Soz.Vers.'!$C$30,IF((L80*12+M80+N80)&gt;'(A) AG-Anteil Soz.Vers.'!$C$32,'(A) AG-Anteil Soz.Vers.'!$C$32*$P$1,(L80*12+M80+N80)*$P$1)))</f>
        <v>0</v>
      </c>
      <c r="Q80" s="684">
        <f t="shared" si="15"/>
        <v>0</v>
      </c>
      <c r="R80" s="836">
        <f t="shared" si="16"/>
        <v>0</v>
      </c>
      <c r="S80" s="686">
        <f t="shared" ca="1" si="21"/>
        <v>0</v>
      </c>
      <c r="T80" s="54"/>
    </row>
    <row r="81" spans="1:20">
      <c r="A81" s="735"/>
      <c r="B81" s="735"/>
      <c r="C81" s="735"/>
      <c r="D81" s="13"/>
      <c r="E81" s="9"/>
      <c r="F81" s="10"/>
      <c r="G81" s="9"/>
      <c r="H81" s="683"/>
      <c r="I81" s="866">
        <f>IF(F81="",0,IF(F81="Fremdpersonal",VLOOKUP(D81,Tariftabellen!$W$3:$Y$26,3,0),VLOOKUP(D81,Tariftabellen!$W$3:$Y$26,2,0)))</f>
        <v>0</v>
      </c>
      <c r="J81" s="684" t="str">
        <f t="shared" ca="1" si="18"/>
        <v/>
      </c>
      <c r="K81" s="626" t="str">
        <f t="shared" ca="1" si="19"/>
        <v/>
      </c>
      <c r="L81" s="739">
        <f t="shared" si="17"/>
        <v>0</v>
      </c>
      <c r="M81" s="836">
        <f>IF(H81&gt;0,($M$1*L81+('(A) AG-Anteil Soz.Vers.'!$C$8*'(A) Pers. paL'!$H81))*12,0)</f>
        <v>0</v>
      </c>
      <c r="N81" s="684">
        <f t="shared" ca="1" si="20"/>
        <v>0</v>
      </c>
      <c r="O81" s="685">
        <f>IF(OR(F81="Minijob",F81="Fremdpersonal",H81=0),0,IF((L81*12+M81+N81)&gt;'(A) AG-Anteil Soz.Vers.'!$C$33,'(A) AG-Anteil Soz.Vers.'!$C$33*$O$1,(L81*12+M81+N81)*$O$1))</f>
        <v>0</v>
      </c>
      <c r="P81" s="53">
        <f ca="1">IF(F81="Fremdpersonal",0,IF(F81="Minijob",L81*12*'(A) AG-Anteil Soz.Vers.'!$C$30,IF((L81*12+M81+N81)&gt;'(A) AG-Anteil Soz.Vers.'!$C$32,'(A) AG-Anteil Soz.Vers.'!$C$32*$P$1,(L81*12+M81+N81)*$P$1)))</f>
        <v>0</v>
      </c>
      <c r="Q81" s="684">
        <f t="shared" si="15"/>
        <v>0</v>
      </c>
      <c r="R81" s="836">
        <f t="shared" si="16"/>
        <v>0</v>
      </c>
      <c r="S81" s="686">
        <f t="shared" ca="1" si="21"/>
        <v>0</v>
      </c>
      <c r="T81" s="54"/>
    </row>
    <row r="82" spans="1:20">
      <c r="A82" s="735"/>
      <c r="B82" s="735"/>
      <c r="C82" s="735"/>
      <c r="D82" s="13"/>
      <c r="E82" s="9"/>
      <c r="F82" s="10"/>
      <c r="G82" s="9"/>
      <c r="H82" s="683"/>
      <c r="I82" s="866">
        <f>IF(F82="",0,IF(F82="Fremdpersonal",VLOOKUP(D82,Tariftabellen!$W$3:$Y$26,3,0),VLOOKUP(D82,Tariftabellen!$W$3:$Y$26,2,0)))</f>
        <v>0</v>
      </c>
      <c r="J82" s="684" t="str">
        <f t="shared" ca="1" si="18"/>
        <v/>
      </c>
      <c r="K82" s="626" t="str">
        <f t="shared" ca="1" si="19"/>
        <v/>
      </c>
      <c r="L82" s="739">
        <f t="shared" si="17"/>
        <v>0</v>
      </c>
      <c r="M82" s="836">
        <f>IF(H82&gt;0,($M$1*L82+('(A) AG-Anteil Soz.Vers.'!$C$8*'(A) Pers. paL'!$H82))*12,0)</f>
        <v>0</v>
      </c>
      <c r="N82" s="684">
        <f t="shared" ca="1" si="20"/>
        <v>0</v>
      </c>
      <c r="O82" s="685">
        <f>IF(OR(F82="Minijob",F82="Fremdpersonal",H82=0),0,IF((L82*12+M82+N82)&gt;'(A) AG-Anteil Soz.Vers.'!$C$33,'(A) AG-Anteil Soz.Vers.'!$C$33*$O$1,(L82*12+M82+N82)*$O$1))</f>
        <v>0</v>
      </c>
      <c r="P82" s="53">
        <f ca="1">IF(F82="Fremdpersonal",0,IF(F82="Minijob",L82*12*'(A) AG-Anteil Soz.Vers.'!$C$30,IF((L82*12+M82+N82)&gt;'(A) AG-Anteil Soz.Vers.'!$C$32,'(A) AG-Anteil Soz.Vers.'!$C$32*$P$1,(L82*12+M82+N82)*$P$1)))</f>
        <v>0</v>
      </c>
      <c r="Q82" s="684">
        <f t="shared" si="15"/>
        <v>0</v>
      </c>
      <c r="R82" s="836">
        <f t="shared" si="16"/>
        <v>0</v>
      </c>
      <c r="S82" s="686">
        <f t="shared" ca="1" si="21"/>
        <v>0</v>
      </c>
      <c r="T82" s="54"/>
    </row>
    <row r="83" spans="1:20">
      <c r="A83" s="735"/>
      <c r="B83" s="735"/>
      <c r="C83" s="735"/>
      <c r="D83" s="13"/>
      <c r="E83" s="9"/>
      <c r="F83" s="10"/>
      <c r="G83" s="9"/>
      <c r="H83" s="683"/>
      <c r="I83" s="866">
        <f>IF(F83="",0,IF(F83="Fremdpersonal",VLOOKUP(D83,Tariftabellen!$W$3:$Y$26,3,0),VLOOKUP(D83,Tariftabellen!$W$3:$Y$26,2,0)))</f>
        <v>0</v>
      </c>
      <c r="J83" s="684" t="str">
        <f t="shared" ca="1" si="18"/>
        <v/>
      </c>
      <c r="K83" s="626" t="str">
        <f t="shared" ca="1" si="19"/>
        <v/>
      </c>
      <c r="L83" s="739">
        <f t="shared" si="17"/>
        <v>0</v>
      </c>
      <c r="M83" s="836">
        <f>IF(H83&gt;0,($M$1*L83+('(A) AG-Anteil Soz.Vers.'!$C$8*'(A) Pers. paL'!$H83))*12,0)</f>
        <v>0</v>
      </c>
      <c r="N83" s="684">
        <f t="shared" ca="1" si="20"/>
        <v>0</v>
      </c>
      <c r="O83" s="685">
        <f>IF(OR(F83="Minijob",F83="Fremdpersonal",H83=0),0,IF((L83*12+M83+N83)&gt;'(A) AG-Anteil Soz.Vers.'!$C$33,'(A) AG-Anteil Soz.Vers.'!$C$33*$O$1,(L83*12+M83+N83)*$O$1))</f>
        <v>0</v>
      </c>
      <c r="P83" s="53">
        <f ca="1">IF(F83="Fremdpersonal",0,IF(F83="Minijob",L83*12*'(A) AG-Anteil Soz.Vers.'!$C$30,IF((L83*12+M83+N83)&gt;'(A) AG-Anteil Soz.Vers.'!$C$32,'(A) AG-Anteil Soz.Vers.'!$C$32*$P$1,(L83*12+M83+N83)*$P$1)))</f>
        <v>0</v>
      </c>
      <c r="Q83" s="684">
        <f t="shared" si="15"/>
        <v>0</v>
      </c>
      <c r="R83" s="836">
        <f t="shared" si="16"/>
        <v>0</v>
      </c>
      <c r="S83" s="686">
        <f t="shared" ca="1" si="21"/>
        <v>0</v>
      </c>
      <c r="T83" s="54"/>
    </row>
    <row r="84" spans="1:20">
      <c r="A84" s="735"/>
      <c r="B84" s="735"/>
      <c r="C84" s="735"/>
      <c r="D84" s="13"/>
      <c r="E84" s="9"/>
      <c r="F84" s="10"/>
      <c r="G84" s="9"/>
      <c r="H84" s="683"/>
      <c r="I84" s="866">
        <f>IF(F84="",0,IF(F84="Fremdpersonal",VLOOKUP(D84,Tariftabellen!$W$3:$Y$26,3,0),VLOOKUP(D84,Tariftabellen!$W$3:$Y$26,2,0)))</f>
        <v>0</v>
      </c>
      <c r="J84" s="684" t="str">
        <f t="shared" ca="1" si="18"/>
        <v/>
      </c>
      <c r="K84" s="626" t="str">
        <f t="shared" ca="1" si="19"/>
        <v/>
      </c>
      <c r="L84" s="739">
        <f t="shared" si="17"/>
        <v>0</v>
      </c>
      <c r="M84" s="836">
        <f>IF(H84&gt;0,($M$1*L84+('(A) AG-Anteil Soz.Vers.'!$C$8*'(A) Pers. paL'!$H84))*12,0)</f>
        <v>0</v>
      </c>
      <c r="N84" s="684">
        <f t="shared" ca="1" si="20"/>
        <v>0</v>
      </c>
      <c r="O84" s="685">
        <f>IF(OR(F84="Minijob",F84="Fremdpersonal",H84=0),0,IF((L84*12+M84+N84)&gt;'(A) AG-Anteil Soz.Vers.'!$C$33,'(A) AG-Anteil Soz.Vers.'!$C$33*$O$1,(L84*12+M84+N84)*$O$1))</f>
        <v>0</v>
      </c>
      <c r="P84" s="53">
        <f ca="1">IF(F84="Fremdpersonal",0,IF(F84="Minijob",L84*12*'(A) AG-Anteil Soz.Vers.'!$C$30,IF((L84*12+M84+N84)&gt;'(A) AG-Anteil Soz.Vers.'!$C$32,'(A) AG-Anteil Soz.Vers.'!$C$32*$P$1,(L84*12+M84+N84)*$P$1)))</f>
        <v>0</v>
      </c>
      <c r="Q84" s="684">
        <f t="shared" si="15"/>
        <v>0</v>
      </c>
      <c r="R84" s="836">
        <f t="shared" si="16"/>
        <v>0</v>
      </c>
      <c r="S84" s="686">
        <f t="shared" ca="1" si="21"/>
        <v>0</v>
      </c>
      <c r="T84" s="54"/>
    </row>
    <row r="85" spans="1:20">
      <c r="A85" s="735"/>
      <c r="B85" s="735"/>
      <c r="C85" s="735"/>
      <c r="D85" s="13"/>
      <c r="E85" s="9"/>
      <c r="F85" s="10"/>
      <c r="G85" s="9"/>
      <c r="H85" s="683"/>
      <c r="I85" s="866">
        <f>IF(F85="",0,IF(F85="Fremdpersonal",VLOOKUP(D85,Tariftabellen!$W$3:$Y$26,3,0),VLOOKUP(D85,Tariftabellen!$W$3:$Y$26,2,0)))</f>
        <v>0</v>
      </c>
      <c r="J85" s="684" t="str">
        <f t="shared" ca="1" si="18"/>
        <v/>
      </c>
      <c r="K85" s="626" t="str">
        <f t="shared" ca="1" si="19"/>
        <v/>
      </c>
      <c r="L85" s="739">
        <f t="shared" si="17"/>
        <v>0</v>
      </c>
      <c r="M85" s="836">
        <f>IF(H85&gt;0,($M$1*L85+('(A) AG-Anteil Soz.Vers.'!$C$8*'(A) Pers. paL'!$H85))*12,0)</f>
        <v>0</v>
      </c>
      <c r="N85" s="684">
        <f t="shared" ca="1" si="20"/>
        <v>0</v>
      </c>
      <c r="O85" s="685">
        <f>IF(OR(F85="Minijob",F85="Fremdpersonal",H85=0),0,IF((L85*12+M85+N85)&gt;'(A) AG-Anteil Soz.Vers.'!$C$33,'(A) AG-Anteil Soz.Vers.'!$C$33*$O$1,(L85*12+M85+N85)*$O$1))</f>
        <v>0</v>
      </c>
      <c r="P85" s="53">
        <f ca="1">IF(F85="Fremdpersonal",0,IF(F85="Minijob",L85*12*'(A) AG-Anteil Soz.Vers.'!$C$30,IF((L85*12+M85+N85)&gt;'(A) AG-Anteil Soz.Vers.'!$C$32,'(A) AG-Anteil Soz.Vers.'!$C$32*$P$1,(L85*12+M85+N85)*$P$1)))</f>
        <v>0</v>
      </c>
      <c r="Q85" s="684">
        <f t="shared" si="15"/>
        <v>0</v>
      </c>
      <c r="R85" s="836">
        <f t="shared" si="16"/>
        <v>0</v>
      </c>
      <c r="S85" s="686">
        <f t="shared" ca="1" si="21"/>
        <v>0</v>
      </c>
      <c r="T85" s="54"/>
    </row>
    <row r="86" spans="1:20">
      <c r="A86" s="735"/>
      <c r="B86" s="735"/>
      <c r="C86" s="735"/>
      <c r="D86" s="13"/>
      <c r="E86" s="9"/>
      <c r="F86" s="10"/>
      <c r="G86" s="9"/>
      <c r="H86" s="683"/>
      <c r="I86" s="866">
        <f>IF(F86="",0,IF(F86="Fremdpersonal",VLOOKUP(D86,Tariftabellen!$W$3:$Y$26,3,0),VLOOKUP(D86,Tariftabellen!$W$3:$Y$26,2,0)))</f>
        <v>0</v>
      </c>
      <c r="J86" s="684" t="str">
        <f t="shared" ca="1" si="18"/>
        <v/>
      </c>
      <c r="K86" s="626" t="str">
        <f t="shared" ca="1" si="19"/>
        <v/>
      </c>
      <c r="L86" s="739">
        <f t="shared" si="17"/>
        <v>0</v>
      </c>
      <c r="M86" s="836">
        <f>IF(H86&gt;0,($M$1*L86+('(A) AG-Anteil Soz.Vers.'!$C$8*'(A) Pers. paL'!$H86))*12,0)</f>
        <v>0</v>
      </c>
      <c r="N86" s="684">
        <f t="shared" ca="1" si="20"/>
        <v>0</v>
      </c>
      <c r="O86" s="685">
        <f>IF(OR(F86="Minijob",F86="Fremdpersonal",H86=0),0,IF((L86*12+M86+N86)&gt;'(A) AG-Anteil Soz.Vers.'!$C$33,'(A) AG-Anteil Soz.Vers.'!$C$33*$O$1,(L86*12+M86+N86)*$O$1))</f>
        <v>0</v>
      </c>
      <c r="P86" s="53">
        <f ca="1">IF(F86="Fremdpersonal",0,IF(F86="Minijob",L86*12*'(A) AG-Anteil Soz.Vers.'!$C$30,IF((L86*12+M86+N86)&gt;'(A) AG-Anteil Soz.Vers.'!$C$32,'(A) AG-Anteil Soz.Vers.'!$C$32*$P$1,(L86*12+M86+N86)*$P$1)))</f>
        <v>0</v>
      </c>
      <c r="Q86" s="684">
        <f t="shared" si="15"/>
        <v>0</v>
      </c>
      <c r="R86" s="836">
        <f t="shared" si="16"/>
        <v>0</v>
      </c>
      <c r="S86" s="686">
        <f t="shared" ca="1" si="21"/>
        <v>0</v>
      </c>
      <c r="T86" s="54"/>
    </row>
    <row r="87" spans="1:20">
      <c r="A87" s="735"/>
      <c r="B87" s="735"/>
      <c r="C87" s="735"/>
      <c r="D87" s="13"/>
      <c r="E87" s="9"/>
      <c r="F87" s="10"/>
      <c r="G87" s="9"/>
      <c r="H87" s="683"/>
      <c r="I87" s="866">
        <f>IF(F87="",0,IF(F87="Fremdpersonal",VLOOKUP(D87,Tariftabellen!$W$3:$Y$26,3,0),VLOOKUP(D87,Tariftabellen!$W$3:$Y$26,2,0)))</f>
        <v>0</v>
      </c>
      <c r="J87" s="684" t="str">
        <f t="shared" ca="1" si="18"/>
        <v/>
      </c>
      <c r="K87" s="626" t="str">
        <f t="shared" ca="1" si="19"/>
        <v/>
      </c>
      <c r="L87" s="739">
        <f t="shared" si="17"/>
        <v>0</v>
      </c>
      <c r="M87" s="836">
        <f>IF(H87&gt;0,($M$1*L87+('(A) AG-Anteil Soz.Vers.'!$C$8*'(A) Pers. paL'!$H87))*12,0)</f>
        <v>0</v>
      </c>
      <c r="N87" s="684">
        <f t="shared" ca="1" si="20"/>
        <v>0</v>
      </c>
      <c r="O87" s="685">
        <f>IF(OR(F87="Minijob",F87="Fremdpersonal",H87=0),0,IF((L87*12+M87+N87)&gt;'(A) AG-Anteil Soz.Vers.'!$C$33,'(A) AG-Anteil Soz.Vers.'!$C$33*$O$1,(L87*12+M87+N87)*$O$1))</f>
        <v>0</v>
      </c>
      <c r="P87" s="53">
        <f ca="1">IF(F87="Fremdpersonal",0,IF(F87="Minijob",L87*12*'(A) AG-Anteil Soz.Vers.'!$C$30,IF((L87*12+M87+N87)&gt;'(A) AG-Anteil Soz.Vers.'!$C$32,'(A) AG-Anteil Soz.Vers.'!$C$32*$P$1,(L87*12+M87+N87)*$P$1)))</f>
        <v>0</v>
      </c>
      <c r="Q87" s="684">
        <f t="shared" si="15"/>
        <v>0</v>
      </c>
      <c r="R87" s="836">
        <f t="shared" si="16"/>
        <v>0</v>
      </c>
      <c r="S87" s="686">
        <f t="shared" ca="1" si="21"/>
        <v>0</v>
      </c>
      <c r="T87" s="54"/>
    </row>
    <row r="88" spans="1:20">
      <c r="A88" s="735"/>
      <c r="B88" s="735"/>
      <c r="C88" s="735"/>
      <c r="D88" s="13"/>
      <c r="E88" s="9"/>
      <c r="F88" s="10"/>
      <c r="G88" s="9"/>
      <c r="H88" s="683"/>
      <c r="I88" s="866">
        <f>IF(F88="",0,IF(F88="Fremdpersonal",VLOOKUP(D88,Tariftabellen!$W$3:$Y$26,3,0),VLOOKUP(D88,Tariftabellen!$W$3:$Y$26,2,0)))</f>
        <v>0</v>
      </c>
      <c r="J88" s="684" t="str">
        <f t="shared" ca="1" si="18"/>
        <v/>
      </c>
      <c r="K88" s="626" t="str">
        <f t="shared" ca="1" si="19"/>
        <v/>
      </c>
      <c r="L88" s="739">
        <f t="shared" si="17"/>
        <v>0</v>
      </c>
      <c r="M88" s="836">
        <f>IF(H88&gt;0,($M$1*L88+('(A) AG-Anteil Soz.Vers.'!$C$8*'(A) Pers. paL'!$H88))*12,0)</f>
        <v>0</v>
      </c>
      <c r="N88" s="684">
        <f t="shared" ca="1" si="20"/>
        <v>0</v>
      </c>
      <c r="O88" s="685">
        <f>IF(OR(F88="Minijob",F88="Fremdpersonal",H88=0),0,IF((L88*12+M88+N88)&gt;'(A) AG-Anteil Soz.Vers.'!$C$33,'(A) AG-Anteil Soz.Vers.'!$C$33*$O$1,(L88*12+M88+N88)*$O$1))</f>
        <v>0</v>
      </c>
      <c r="P88" s="53">
        <f ca="1">IF(F88="Fremdpersonal",0,IF(F88="Minijob",L88*12*'(A) AG-Anteil Soz.Vers.'!$C$30,IF((L88*12+M88+N88)&gt;'(A) AG-Anteil Soz.Vers.'!$C$32,'(A) AG-Anteil Soz.Vers.'!$C$32*$P$1,(L88*12+M88+N88)*$P$1)))</f>
        <v>0</v>
      </c>
      <c r="Q88" s="684">
        <f t="shared" si="15"/>
        <v>0</v>
      </c>
      <c r="R88" s="836">
        <f t="shared" si="16"/>
        <v>0</v>
      </c>
      <c r="S88" s="686">
        <f t="shared" ca="1" si="21"/>
        <v>0</v>
      </c>
      <c r="T88" s="54"/>
    </row>
    <row r="89" spans="1:20">
      <c r="A89" s="735"/>
      <c r="B89" s="735"/>
      <c r="C89" s="735"/>
      <c r="D89" s="13"/>
      <c r="E89" s="9"/>
      <c r="F89" s="10"/>
      <c r="G89" s="9"/>
      <c r="H89" s="683"/>
      <c r="I89" s="866">
        <f>IF(F89="",0,IF(F89="Fremdpersonal",VLOOKUP(D89,Tariftabellen!$W$3:$Y$26,3,0),VLOOKUP(D89,Tariftabellen!$W$3:$Y$26,2,0)))</f>
        <v>0</v>
      </c>
      <c r="J89" s="684" t="str">
        <f t="shared" ca="1" si="18"/>
        <v/>
      </c>
      <c r="K89" s="626" t="str">
        <f t="shared" ca="1" si="19"/>
        <v/>
      </c>
      <c r="L89" s="739">
        <f t="shared" si="17"/>
        <v>0</v>
      </c>
      <c r="M89" s="836">
        <f>IF(H89&gt;0,($M$1*L89+('(A) AG-Anteil Soz.Vers.'!$C$8*'(A) Pers. paL'!$H89))*12,0)</f>
        <v>0</v>
      </c>
      <c r="N89" s="684">
        <f t="shared" ca="1" si="20"/>
        <v>0</v>
      </c>
      <c r="O89" s="685">
        <f>IF(OR(F89="Minijob",F89="Fremdpersonal",H89=0),0,IF((L89*12+M89+N89)&gt;'(A) AG-Anteil Soz.Vers.'!$C$33,'(A) AG-Anteil Soz.Vers.'!$C$33*$O$1,(L89*12+M89+N89)*$O$1))</f>
        <v>0</v>
      </c>
      <c r="P89" s="53">
        <f ca="1">IF(F89="Fremdpersonal",0,IF(F89="Minijob",L89*12*'(A) AG-Anteil Soz.Vers.'!$C$30,IF((L89*12+M89+N89)&gt;'(A) AG-Anteil Soz.Vers.'!$C$32,'(A) AG-Anteil Soz.Vers.'!$C$32*$P$1,(L89*12+M89+N89)*$P$1)))</f>
        <v>0</v>
      </c>
      <c r="Q89" s="684">
        <f t="shared" si="15"/>
        <v>0</v>
      </c>
      <c r="R89" s="836">
        <f t="shared" si="16"/>
        <v>0</v>
      </c>
      <c r="S89" s="686">
        <f t="shared" ca="1" si="21"/>
        <v>0</v>
      </c>
      <c r="T89" s="54"/>
    </row>
    <row r="90" spans="1:20">
      <c r="A90" s="735"/>
      <c r="B90" s="735"/>
      <c r="C90" s="735"/>
      <c r="D90" s="13"/>
      <c r="E90" s="9"/>
      <c r="F90" s="10"/>
      <c r="G90" s="9"/>
      <c r="H90" s="683"/>
      <c r="I90" s="866">
        <f>IF(F90="",0,IF(F90="Fremdpersonal",VLOOKUP(D90,Tariftabellen!$W$3:$Y$26,3,0),VLOOKUP(D90,Tariftabellen!$W$3:$Y$26,2,0)))</f>
        <v>0</v>
      </c>
      <c r="J90" s="684" t="str">
        <f t="shared" ca="1" si="18"/>
        <v/>
      </c>
      <c r="K90" s="626" t="str">
        <f t="shared" ca="1" si="19"/>
        <v/>
      </c>
      <c r="L90" s="739">
        <f t="shared" si="17"/>
        <v>0</v>
      </c>
      <c r="M90" s="836">
        <f>IF(H90&gt;0,($M$1*L90+('(A) AG-Anteil Soz.Vers.'!$C$8*'(A) Pers. paL'!$H90))*12,0)</f>
        <v>0</v>
      </c>
      <c r="N90" s="684">
        <f t="shared" ca="1" si="20"/>
        <v>0</v>
      </c>
      <c r="O90" s="685">
        <f>IF(OR(F90="Minijob",F90="Fremdpersonal",H90=0),0,IF((L90*12+M90+N90)&gt;'(A) AG-Anteil Soz.Vers.'!$C$33,'(A) AG-Anteil Soz.Vers.'!$C$33*$O$1,(L90*12+M90+N90)*$O$1))</f>
        <v>0</v>
      </c>
      <c r="P90" s="53">
        <f ca="1">IF(F90="Fremdpersonal",0,IF(F90="Minijob",L90*12*'(A) AG-Anteil Soz.Vers.'!$C$30,IF((L90*12+M90+N90)&gt;'(A) AG-Anteil Soz.Vers.'!$C$32,'(A) AG-Anteil Soz.Vers.'!$C$32*$P$1,(L90*12+M90+N90)*$P$1)))</f>
        <v>0</v>
      </c>
      <c r="Q90" s="684">
        <f t="shared" si="15"/>
        <v>0</v>
      </c>
      <c r="R90" s="836">
        <f t="shared" si="16"/>
        <v>0</v>
      </c>
      <c r="S90" s="686">
        <f t="shared" ca="1" si="21"/>
        <v>0</v>
      </c>
      <c r="T90" s="54"/>
    </row>
    <row r="91" spans="1:20">
      <c r="A91" s="735"/>
      <c r="B91" s="735"/>
      <c r="C91" s="735"/>
      <c r="D91" s="13"/>
      <c r="E91" s="9"/>
      <c r="F91" s="10"/>
      <c r="G91" s="9"/>
      <c r="H91" s="683"/>
      <c r="I91" s="866">
        <f>IF(F91="",0,IF(F91="Fremdpersonal",VLOOKUP(D91,Tariftabellen!$W$3:$Y$26,3,0),VLOOKUP(D91,Tariftabellen!$W$3:$Y$26,2,0)))</f>
        <v>0</v>
      </c>
      <c r="J91" s="684" t="str">
        <f t="shared" ca="1" si="18"/>
        <v/>
      </c>
      <c r="K91" s="626" t="str">
        <f t="shared" ca="1" si="19"/>
        <v/>
      </c>
      <c r="L91" s="739">
        <f t="shared" si="17"/>
        <v>0</v>
      </c>
      <c r="M91" s="836">
        <f>IF(H91&gt;0,($M$1*L91+('(A) AG-Anteil Soz.Vers.'!$C$8*'(A) Pers. paL'!$H91))*12,0)</f>
        <v>0</v>
      </c>
      <c r="N91" s="684">
        <f t="shared" ca="1" si="20"/>
        <v>0</v>
      </c>
      <c r="O91" s="685">
        <f>IF(OR(F91="Minijob",F91="Fremdpersonal",H91=0),0,IF((L91*12+M91+N91)&gt;'(A) AG-Anteil Soz.Vers.'!$C$33,'(A) AG-Anteil Soz.Vers.'!$C$33*$O$1,(L91*12+M91+N91)*$O$1))</f>
        <v>0</v>
      </c>
      <c r="P91" s="53">
        <f ca="1">IF(F91="Fremdpersonal",0,IF(F91="Minijob",L91*12*'(A) AG-Anteil Soz.Vers.'!$C$30,IF((L91*12+M91+N91)&gt;'(A) AG-Anteil Soz.Vers.'!$C$32,'(A) AG-Anteil Soz.Vers.'!$C$32*$P$1,(L91*12+M91+N91)*$P$1)))</f>
        <v>0</v>
      </c>
      <c r="Q91" s="684">
        <f t="shared" si="15"/>
        <v>0</v>
      </c>
      <c r="R91" s="836">
        <f t="shared" si="16"/>
        <v>0</v>
      </c>
      <c r="S91" s="686">
        <f t="shared" ca="1" si="21"/>
        <v>0</v>
      </c>
      <c r="T91" s="54"/>
    </row>
    <row r="92" spans="1:20">
      <c r="A92" s="735"/>
      <c r="B92" s="735"/>
      <c r="C92" s="735"/>
      <c r="D92" s="13"/>
      <c r="E92" s="9"/>
      <c r="F92" s="10"/>
      <c r="G92" s="9"/>
      <c r="H92" s="683"/>
      <c r="I92" s="866">
        <f>IF(F92="",0,IF(F92="Fremdpersonal",VLOOKUP(D92,Tariftabellen!$W$3:$Y$26,3,0),VLOOKUP(D92,Tariftabellen!$W$3:$Y$26,2,0)))</f>
        <v>0</v>
      </c>
      <c r="J92" s="684" t="str">
        <f t="shared" ca="1" si="18"/>
        <v/>
      </c>
      <c r="K92" s="626" t="str">
        <f t="shared" ca="1" si="19"/>
        <v/>
      </c>
      <c r="L92" s="739">
        <f t="shared" si="17"/>
        <v>0</v>
      </c>
      <c r="M92" s="836">
        <f>IF(H92&gt;0,($M$1*L92+('(A) AG-Anteil Soz.Vers.'!$C$8*'(A) Pers. paL'!$H92))*12,0)</f>
        <v>0</v>
      </c>
      <c r="N92" s="684">
        <f t="shared" ca="1" si="20"/>
        <v>0</v>
      </c>
      <c r="O92" s="685">
        <f>IF(OR(F92="Minijob",F92="Fremdpersonal",H92=0),0,IF((L92*12+M92+N92)&gt;'(A) AG-Anteil Soz.Vers.'!$C$33,'(A) AG-Anteil Soz.Vers.'!$C$33*$O$1,(L92*12+M92+N92)*$O$1))</f>
        <v>0</v>
      </c>
      <c r="P92" s="53">
        <f ca="1">IF(F92="Fremdpersonal",0,IF(F92="Minijob",L92*12*'(A) AG-Anteil Soz.Vers.'!$C$30,IF((L92*12+M92+N92)&gt;'(A) AG-Anteil Soz.Vers.'!$C$32,'(A) AG-Anteil Soz.Vers.'!$C$32*$P$1,(L92*12+M92+N92)*$P$1)))</f>
        <v>0</v>
      </c>
      <c r="Q92" s="684">
        <f t="shared" si="15"/>
        <v>0</v>
      </c>
      <c r="R92" s="836">
        <f t="shared" si="16"/>
        <v>0</v>
      </c>
      <c r="S92" s="686">
        <f t="shared" ca="1" si="21"/>
        <v>0</v>
      </c>
      <c r="T92" s="54"/>
    </row>
    <row r="93" spans="1:20">
      <c r="A93" s="735"/>
      <c r="B93" s="735"/>
      <c r="C93" s="735"/>
      <c r="D93" s="13"/>
      <c r="E93" s="9"/>
      <c r="F93" s="10"/>
      <c r="G93" s="9"/>
      <c r="H93" s="683"/>
      <c r="I93" s="866">
        <f>IF(F93="",0,IF(F93="Fremdpersonal",VLOOKUP(D93,Tariftabellen!$W$3:$Y$26,3,0),VLOOKUP(D93,Tariftabellen!$W$3:$Y$26,2,0)))</f>
        <v>0</v>
      </c>
      <c r="J93" s="684" t="str">
        <f t="shared" ca="1" si="18"/>
        <v/>
      </c>
      <c r="K93" s="626" t="str">
        <f t="shared" ca="1" si="19"/>
        <v/>
      </c>
      <c r="L93" s="739">
        <f t="shared" si="17"/>
        <v>0</v>
      </c>
      <c r="M93" s="836">
        <f>IF(H93&gt;0,($M$1*L93+('(A) AG-Anteil Soz.Vers.'!$C$8*'(A) Pers. paL'!$H93))*12,0)</f>
        <v>0</v>
      </c>
      <c r="N93" s="684">
        <f t="shared" ca="1" si="20"/>
        <v>0</v>
      </c>
      <c r="O93" s="685">
        <f>IF(OR(F93="Minijob",F93="Fremdpersonal",H93=0),0,IF((L93*12+M93+N93)&gt;'(A) AG-Anteil Soz.Vers.'!$C$33,'(A) AG-Anteil Soz.Vers.'!$C$33*$O$1,(L93*12+M93+N93)*$O$1))</f>
        <v>0</v>
      </c>
      <c r="P93" s="53">
        <f ca="1">IF(F93="Fremdpersonal",0,IF(F93="Minijob",L93*12*'(A) AG-Anteil Soz.Vers.'!$C$30,IF((L93*12+M93+N93)&gt;'(A) AG-Anteil Soz.Vers.'!$C$32,'(A) AG-Anteil Soz.Vers.'!$C$32*$P$1,(L93*12+M93+N93)*$P$1)))</f>
        <v>0</v>
      </c>
      <c r="Q93" s="684">
        <f t="shared" si="15"/>
        <v>0</v>
      </c>
      <c r="R93" s="836">
        <f t="shared" si="16"/>
        <v>0</v>
      </c>
      <c r="S93" s="686">
        <f t="shared" ca="1" si="21"/>
        <v>0</v>
      </c>
      <c r="T93" s="54"/>
    </row>
    <row r="94" spans="1:20">
      <c r="A94" s="735"/>
      <c r="B94" s="735"/>
      <c r="C94" s="735"/>
      <c r="D94" s="13"/>
      <c r="E94" s="9"/>
      <c r="F94" s="10"/>
      <c r="G94" s="9"/>
      <c r="H94" s="683"/>
      <c r="I94" s="866">
        <f>IF(F94="",0,IF(F94="Fremdpersonal",VLOOKUP(D94,Tariftabellen!$W$3:$Y$26,3,0),VLOOKUP(D94,Tariftabellen!$W$3:$Y$26,2,0)))</f>
        <v>0</v>
      </c>
      <c r="J94" s="684" t="str">
        <f t="shared" ca="1" si="18"/>
        <v/>
      </c>
      <c r="K94" s="626" t="str">
        <f t="shared" ca="1" si="19"/>
        <v/>
      </c>
      <c r="L94" s="739">
        <f t="shared" si="17"/>
        <v>0</v>
      </c>
      <c r="M94" s="836">
        <f>IF(H94&gt;0,($M$1*L94+('(A) AG-Anteil Soz.Vers.'!$C$8*'(A) Pers. paL'!$H94))*12,0)</f>
        <v>0</v>
      </c>
      <c r="N94" s="684">
        <f t="shared" ca="1" si="20"/>
        <v>0</v>
      </c>
      <c r="O94" s="685">
        <f>IF(OR(F94="Minijob",F94="Fremdpersonal",H94=0),0,IF((L94*12+M94+N94)&gt;'(A) AG-Anteil Soz.Vers.'!$C$33,'(A) AG-Anteil Soz.Vers.'!$C$33*$O$1,(L94*12+M94+N94)*$O$1))</f>
        <v>0</v>
      </c>
      <c r="P94" s="53">
        <f ca="1">IF(F94="Fremdpersonal",0,IF(F94="Minijob",L94*12*'(A) AG-Anteil Soz.Vers.'!$C$30,IF((L94*12+M94+N94)&gt;'(A) AG-Anteil Soz.Vers.'!$C$32,'(A) AG-Anteil Soz.Vers.'!$C$32*$P$1,(L94*12+M94+N94)*$P$1)))</f>
        <v>0</v>
      </c>
      <c r="Q94" s="684">
        <f t="shared" si="15"/>
        <v>0</v>
      </c>
      <c r="R94" s="836">
        <f t="shared" si="16"/>
        <v>0</v>
      </c>
      <c r="S94" s="686">
        <f t="shared" ca="1" si="21"/>
        <v>0</v>
      </c>
      <c r="T94" s="54"/>
    </row>
    <row r="95" spans="1:20">
      <c r="A95" s="735"/>
      <c r="B95" s="735"/>
      <c r="C95" s="735"/>
      <c r="D95" s="13"/>
      <c r="E95" s="9"/>
      <c r="F95" s="10"/>
      <c r="G95" s="9"/>
      <c r="H95" s="683"/>
      <c r="I95" s="866">
        <f>IF(F95="",0,IF(F95="Fremdpersonal",VLOOKUP(D95,Tariftabellen!$W$3:$Y$26,3,0),VLOOKUP(D95,Tariftabellen!$W$3:$Y$26,2,0)))</f>
        <v>0</v>
      </c>
      <c r="J95" s="684" t="str">
        <f t="shared" ca="1" si="18"/>
        <v/>
      </c>
      <c r="K95" s="626" t="str">
        <f t="shared" ca="1" si="19"/>
        <v/>
      </c>
      <c r="L95" s="739">
        <f t="shared" si="17"/>
        <v>0</v>
      </c>
      <c r="M95" s="836">
        <f>IF(H95&gt;0,($M$1*L95+('(A) AG-Anteil Soz.Vers.'!$C$8*'(A) Pers. paL'!$H95))*12,0)</f>
        <v>0</v>
      </c>
      <c r="N95" s="684">
        <f t="shared" ca="1" si="20"/>
        <v>0</v>
      </c>
      <c r="O95" s="685">
        <f>IF(OR(F95="Minijob",F95="Fremdpersonal",H95=0),0,IF((L95*12+M95+N95)&gt;'(A) AG-Anteil Soz.Vers.'!$C$33,'(A) AG-Anteil Soz.Vers.'!$C$33*$O$1,(L95*12+M95+N95)*$O$1))</f>
        <v>0</v>
      </c>
      <c r="P95" s="53">
        <f ca="1">IF(F95="Fremdpersonal",0,IF(F95="Minijob",L95*12*'(A) AG-Anteil Soz.Vers.'!$C$30,IF((L95*12+M95+N95)&gt;'(A) AG-Anteil Soz.Vers.'!$C$32,'(A) AG-Anteil Soz.Vers.'!$C$32*$P$1,(L95*12+M95+N95)*$P$1)))</f>
        <v>0</v>
      </c>
      <c r="Q95" s="684">
        <f t="shared" si="15"/>
        <v>0</v>
      </c>
      <c r="R95" s="836">
        <f t="shared" si="16"/>
        <v>0</v>
      </c>
      <c r="S95" s="686">
        <f t="shared" ca="1" si="21"/>
        <v>0</v>
      </c>
      <c r="T95" s="54"/>
    </row>
    <row r="96" spans="1:20">
      <c r="A96" s="735"/>
      <c r="B96" s="735"/>
      <c r="C96" s="735"/>
      <c r="D96" s="13"/>
      <c r="E96" s="9"/>
      <c r="F96" s="10"/>
      <c r="G96" s="9"/>
      <c r="H96" s="683"/>
      <c r="I96" s="866">
        <f>IF(F96="",0,IF(F96="Fremdpersonal",VLOOKUP(D96,Tariftabellen!$W$3:$Y$26,3,0),VLOOKUP(D96,Tariftabellen!$W$3:$Y$26,2,0)))</f>
        <v>0</v>
      </c>
      <c r="J96" s="684" t="str">
        <f t="shared" ca="1" si="18"/>
        <v/>
      </c>
      <c r="K96" s="626" t="str">
        <f t="shared" ca="1" si="19"/>
        <v/>
      </c>
      <c r="L96" s="739">
        <f t="shared" si="17"/>
        <v>0</v>
      </c>
      <c r="M96" s="836">
        <f>IF(H96&gt;0,($M$1*L96+('(A) AG-Anteil Soz.Vers.'!$C$8*'(A) Pers. paL'!$H96))*12,0)</f>
        <v>0</v>
      </c>
      <c r="N96" s="684">
        <f t="shared" ca="1" si="20"/>
        <v>0</v>
      </c>
      <c r="O96" s="685">
        <f>IF(OR(F96="Minijob",F96="Fremdpersonal",H96=0),0,IF((L96*12+M96+N96)&gt;'(A) AG-Anteil Soz.Vers.'!$C$33,'(A) AG-Anteil Soz.Vers.'!$C$33*$O$1,(L96*12+M96+N96)*$O$1))</f>
        <v>0</v>
      </c>
      <c r="P96" s="53">
        <f ca="1">IF(F96="Fremdpersonal",0,IF(F96="Minijob",L96*12*'(A) AG-Anteil Soz.Vers.'!$C$30,IF((L96*12+M96+N96)&gt;'(A) AG-Anteil Soz.Vers.'!$C$32,'(A) AG-Anteil Soz.Vers.'!$C$32*$P$1,(L96*12+M96+N96)*$P$1)))</f>
        <v>0</v>
      </c>
      <c r="Q96" s="684">
        <f t="shared" si="15"/>
        <v>0</v>
      </c>
      <c r="R96" s="836">
        <f t="shared" si="16"/>
        <v>0</v>
      </c>
      <c r="S96" s="686">
        <f t="shared" ca="1" si="21"/>
        <v>0</v>
      </c>
      <c r="T96" s="54"/>
    </row>
    <row r="97" spans="1:20">
      <c r="A97" s="735"/>
      <c r="B97" s="735"/>
      <c r="C97" s="735"/>
      <c r="D97" s="13"/>
      <c r="E97" s="9"/>
      <c r="F97" s="10"/>
      <c r="G97" s="9"/>
      <c r="H97" s="683"/>
      <c r="I97" s="866">
        <f>IF(F97="",0,IF(F97="Fremdpersonal",VLOOKUP(D97,Tariftabellen!$W$3:$Y$26,3,0),VLOOKUP(D97,Tariftabellen!$W$3:$Y$26,2,0)))</f>
        <v>0</v>
      </c>
      <c r="J97" s="684" t="str">
        <f t="shared" ca="1" si="18"/>
        <v/>
      </c>
      <c r="K97" s="626" t="str">
        <f t="shared" ca="1" si="19"/>
        <v/>
      </c>
      <c r="L97" s="739">
        <f t="shared" si="17"/>
        <v>0</v>
      </c>
      <c r="M97" s="836">
        <f>IF(H97&gt;0,($M$1*L97+('(A) AG-Anteil Soz.Vers.'!$C$8*'(A) Pers. paL'!$H97))*12,0)</f>
        <v>0</v>
      </c>
      <c r="N97" s="684">
        <f t="shared" ca="1" si="20"/>
        <v>0</v>
      </c>
      <c r="O97" s="685">
        <f>IF(OR(F97="Minijob",F97="Fremdpersonal",H97=0),0,IF((L97*12+M97+N97)&gt;'(A) AG-Anteil Soz.Vers.'!$C$33,'(A) AG-Anteil Soz.Vers.'!$C$33*$O$1,(L97*12+M97+N97)*$O$1))</f>
        <v>0</v>
      </c>
      <c r="P97" s="53">
        <f ca="1">IF(F97="Fremdpersonal",0,IF(F97="Minijob",L97*12*'(A) AG-Anteil Soz.Vers.'!$C$30,IF((L97*12+M97+N97)&gt;'(A) AG-Anteil Soz.Vers.'!$C$32,'(A) AG-Anteil Soz.Vers.'!$C$32*$P$1,(L97*12+M97+N97)*$P$1)))</f>
        <v>0</v>
      </c>
      <c r="Q97" s="684">
        <f t="shared" si="15"/>
        <v>0</v>
      </c>
      <c r="R97" s="836">
        <f t="shared" si="16"/>
        <v>0</v>
      </c>
      <c r="S97" s="686">
        <f t="shared" ca="1" si="21"/>
        <v>0</v>
      </c>
      <c r="T97" s="54"/>
    </row>
    <row r="98" spans="1:20">
      <c r="A98" s="735"/>
      <c r="B98" s="735"/>
      <c r="C98" s="735"/>
      <c r="D98" s="13"/>
      <c r="E98" s="9"/>
      <c r="F98" s="10"/>
      <c r="G98" s="9"/>
      <c r="H98" s="683"/>
      <c r="I98" s="866">
        <f>IF(F98="",0,IF(F98="Fremdpersonal",VLOOKUP(D98,Tariftabellen!$W$3:$Y$26,3,0),VLOOKUP(D98,Tariftabellen!$W$3:$Y$26,2,0)))</f>
        <v>0</v>
      </c>
      <c r="J98" s="684" t="str">
        <f t="shared" ca="1" si="18"/>
        <v/>
      </c>
      <c r="K98" s="626" t="str">
        <f t="shared" ca="1" si="19"/>
        <v/>
      </c>
      <c r="L98" s="739">
        <f t="shared" si="17"/>
        <v>0</v>
      </c>
      <c r="M98" s="836">
        <f>IF(H98&gt;0,($M$1*L98+('(A) AG-Anteil Soz.Vers.'!$C$8*'(A) Pers. paL'!$H98))*12,0)</f>
        <v>0</v>
      </c>
      <c r="N98" s="684">
        <f t="shared" ca="1" si="20"/>
        <v>0</v>
      </c>
      <c r="O98" s="685">
        <f>IF(OR(F98="Minijob",F98="Fremdpersonal",H98=0),0,IF((L98*12+M98+N98)&gt;'(A) AG-Anteil Soz.Vers.'!$C$33,'(A) AG-Anteil Soz.Vers.'!$C$33*$O$1,(L98*12+M98+N98)*$O$1))</f>
        <v>0</v>
      </c>
      <c r="P98" s="53">
        <f ca="1">IF(F98="Fremdpersonal",0,IF(F98="Minijob",L98*12*'(A) AG-Anteil Soz.Vers.'!$C$30,IF((L98*12+M98+N98)&gt;'(A) AG-Anteil Soz.Vers.'!$C$32,'(A) AG-Anteil Soz.Vers.'!$C$32*$P$1,(L98*12+M98+N98)*$P$1)))</f>
        <v>0</v>
      </c>
      <c r="Q98" s="684">
        <f t="shared" si="15"/>
        <v>0</v>
      </c>
      <c r="R98" s="836">
        <f t="shared" si="16"/>
        <v>0</v>
      </c>
      <c r="S98" s="686">
        <f t="shared" ca="1" si="21"/>
        <v>0</v>
      </c>
      <c r="T98" s="54"/>
    </row>
    <row r="99" spans="1:20">
      <c r="A99" s="735"/>
      <c r="B99" s="735"/>
      <c r="C99" s="735"/>
      <c r="D99" s="13"/>
      <c r="E99" s="9"/>
      <c r="F99" s="10"/>
      <c r="G99" s="9"/>
      <c r="H99" s="683"/>
      <c r="I99" s="866">
        <f>IF(F99="",0,IF(F99="Fremdpersonal",VLOOKUP(D99,Tariftabellen!$W$3:$Y$26,3,0),VLOOKUP(D99,Tariftabellen!$W$3:$Y$26,2,0)))</f>
        <v>0</v>
      </c>
      <c r="J99" s="684" t="str">
        <f t="shared" ca="1" si="18"/>
        <v/>
      </c>
      <c r="K99" s="626" t="str">
        <f t="shared" ca="1" si="19"/>
        <v/>
      </c>
      <c r="L99" s="739">
        <f t="shared" si="17"/>
        <v>0</v>
      </c>
      <c r="M99" s="836">
        <f>IF(H99&gt;0,($M$1*L99+('(A) AG-Anteil Soz.Vers.'!$C$8*'(A) Pers. paL'!$H99))*12,0)</f>
        <v>0</v>
      </c>
      <c r="N99" s="684">
        <f t="shared" ca="1" si="20"/>
        <v>0</v>
      </c>
      <c r="O99" s="685">
        <f>IF(OR(F99="Minijob",F99="Fremdpersonal",H99=0),0,IF((L99*12+M99+N99)&gt;'(A) AG-Anteil Soz.Vers.'!$C$33,'(A) AG-Anteil Soz.Vers.'!$C$33*$O$1,(L99*12+M99+N99)*$O$1))</f>
        <v>0</v>
      </c>
      <c r="P99" s="53">
        <f ca="1">IF(F99="Fremdpersonal",0,IF(F99="Minijob",L99*12*'(A) AG-Anteil Soz.Vers.'!$C$30,IF((L99*12+M99+N99)&gt;'(A) AG-Anteil Soz.Vers.'!$C$32,'(A) AG-Anteil Soz.Vers.'!$C$32*$P$1,(L99*12+M99+N99)*$P$1)))</f>
        <v>0</v>
      </c>
      <c r="Q99" s="684">
        <f t="shared" si="15"/>
        <v>0</v>
      </c>
      <c r="R99" s="836">
        <f t="shared" si="16"/>
        <v>0</v>
      </c>
      <c r="S99" s="686">
        <f t="shared" ca="1" si="21"/>
        <v>0</v>
      </c>
      <c r="T99" s="54"/>
    </row>
    <row r="100" spans="1:20">
      <c r="A100" s="735"/>
      <c r="B100" s="735"/>
      <c r="C100" s="735"/>
      <c r="D100" s="13"/>
      <c r="E100" s="9"/>
      <c r="F100" s="10"/>
      <c r="G100" s="9"/>
      <c r="H100" s="683"/>
      <c r="I100" s="866">
        <f>IF(F100="",0,IF(F100="Fremdpersonal",VLOOKUP(D100,Tariftabellen!$W$3:$Y$26,3,0),VLOOKUP(D100,Tariftabellen!$W$3:$Y$26,2,0)))</f>
        <v>0</v>
      </c>
      <c r="J100" s="684" t="str">
        <f t="shared" ca="1" si="18"/>
        <v/>
      </c>
      <c r="K100" s="626" t="str">
        <f t="shared" ca="1" si="19"/>
        <v/>
      </c>
      <c r="L100" s="739">
        <f t="shared" si="17"/>
        <v>0</v>
      </c>
      <c r="M100" s="836">
        <f>IF(H100&gt;0,($M$1*L100+('(A) AG-Anteil Soz.Vers.'!$C$8*'(A) Pers. paL'!$H100))*12,0)</f>
        <v>0</v>
      </c>
      <c r="N100" s="684">
        <f t="shared" ca="1" si="20"/>
        <v>0</v>
      </c>
      <c r="O100" s="685">
        <f>IF(OR(F100="Minijob",F100="Fremdpersonal",H100=0),0,IF((L100*12+M100+N100)&gt;'(A) AG-Anteil Soz.Vers.'!$C$33,'(A) AG-Anteil Soz.Vers.'!$C$33*$O$1,(L100*12+M100+N100)*$O$1))</f>
        <v>0</v>
      </c>
      <c r="P100" s="53">
        <f ca="1">IF(F100="Fremdpersonal",0,IF(F100="Minijob",L100*12*'(A) AG-Anteil Soz.Vers.'!$C$30,IF((L100*12+M100+N100)&gt;'(A) AG-Anteil Soz.Vers.'!$C$32,'(A) AG-Anteil Soz.Vers.'!$C$32*$P$1,(L100*12+M100+N100)*$P$1)))</f>
        <v>0</v>
      </c>
      <c r="Q100" s="684">
        <f t="shared" si="15"/>
        <v>0</v>
      </c>
      <c r="R100" s="836">
        <f t="shared" si="16"/>
        <v>0</v>
      </c>
      <c r="S100" s="686">
        <f t="shared" ca="1" si="21"/>
        <v>0</v>
      </c>
      <c r="T100" s="54"/>
    </row>
    <row r="101" spans="1:20">
      <c r="A101" s="735"/>
      <c r="B101" s="735"/>
      <c r="C101" s="735"/>
      <c r="D101" s="13"/>
      <c r="E101" s="9"/>
      <c r="F101" s="10"/>
      <c r="G101" s="9"/>
      <c r="H101" s="683"/>
      <c r="I101" s="866">
        <f>IF(F101="",0,IF(F101="Fremdpersonal",VLOOKUP(D101,Tariftabellen!$W$3:$Y$26,3,0),VLOOKUP(D101,Tariftabellen!$W$3:$Y$26,2,0)))</f>
        <v>0</v>
      </c>
      <c r="J101" s="684" t="str">
        <f t="shared" ca="1" si="18"/>
        <v/>
      </c>
      <c r="K101" s="626" t="str">
        <f t="shared" ca="1" si="19"/>
        <v/>
      </c>
      <c r="L101" s="739">
        <f t="shared" si="17"/>
        <v>0</v>
      </c>
      <c r="M101" s="836">
        <f>IF(H101&gt;0,($M$1*L101+('(A) AG-Anteil Soz.Vers.'!$C$8*'(A) Pers. paL'!$H101))*12,0)</f>
        <v>0</v>
      </c>
      <c r="N101" s="684">
        <f t="shared" ca="1" si="20"/>
        <v>0</v>
      </c>
      <c r="O101" s="685">
        <f>IF(OR(F101="Minijob",F101="Fremdpersonal",H101=0),0,IF((L101*12+M101+N101)&gt;'(A) AG-Anteil Soz.Vers.'!$C$33,'(A) AG-Anteil Soz.Vers.'!$C$33*$O$1,(L101*12+M101+N101)*$O$1))</f>
        <v>0</v>
      </c>
      <c r="P101" s="53">
        <f ca="1">IF(F101="Fremdpersonal",0,IF(F101="Minijob",L101*12*'(A) AG-Anteil Soz.Vers.'!$C$30,IF((L101*12+M101+N101)&gt;'(A) AG-Anteil Soz.Vers.'!$C$32,'(A) AG-Anteil Soz.Vers.'!$C$32*$P$1,(L101*12+M101+N101)*$P$1)))</f>
        <v>0</v>
      </c>
      <c r="Q101" s="684">
        <f t="shared" si="15"/>
        <v>0</v>
      </c>
      <c r="R101" s="836">
        <f t="shared" si="16"/>
        <v>0</v>
      </c>
      <c r="S101" s="686">
        <f t="shared" ca="1" si="21"/>
        <v>0</v>
      </c>
      <c r="T101" s="54"/>
    </row>
    <row r="102" spans="1:20">
      <c r="A102" s="735"/>
      <c r="B102" s="735"/>
      <c r="C102" s="735"/>
      <c r="D102" s="13"/>
      <c r="E102" s="9"/>
      <c r="F102" s="10"/>
      <c r="G102" s="9"/>
      <c r="H102" s="683"/>
      <c r="I102" s="866">
        <f>IF(F102="",0,IF(F102="Fremdpersonal",VLOOKUP(D102,Tariftabellen!$W$3:$Y$26,3,0),VLOOKUP(D102,Tariftabellen!$W$3:$Y$26,2,0)))</f>
        <v>0</v>
      </c>
      <c r="J102" s="684" t="str">
        <f t="shared" ref="J102:J133" ca="1" si="22">IF(ISERROR(VLOOKUP(F102,INDIRECT("Tab_"&amp;E102),G102+2,0)),"",VLOOKUP(F102,INDIRECT("Tab_"&amp;E102),G102+2,0)*(1+$J$1))</f>
        <v/>
      </c>
      <c r="K102" s="626" t="str">
        <f t="shared" ref="K102:K133" ca="1" si="23">IF(AND($K$1&gt;0,H102&gt;0),$K$1,IF(ISERROR(VLOOKUP(F102,INDIRECT("Tab_"&amp;E102),2,0)),"",VLOOKUP(F102,INDIRECT("Tab_"&amp;E102),2,0)))</f>
        <v/>
      </c>
      <c r="L102" s="739">
        <f t="shared" si="17"/>
        <v>0</v>
      </c>
      <c r="M102" s="836">
        <f>IF(H102&gt;0,($M$1*L102+('(A) AG-Anteil Soz.Vers.'!$C$8*'(A) Pers. paL'!$H102))*12,0)</f>
        <v>0</v>
      </c>
      <c r="N102" s="684">
        <f t="shared" ref="N102:N133" ca="1" si="24">IF(ISERROR(K102*L102),0,K102*L102)</f>
        <v>0</v>
      </c>
      <c r="O102" s="685">
        <f>IF(OR(F102="Minijob",F102="Fremdpersonal",H102=0),0,IF((L102*12+M102+N102)&gt;'(A) AG-Anteil Soz.Vers.'!$C$33,'(A) AG-Anteil Soz.Vers.'!$C$33*$O$1,(L102*12+M102+N102)*$O$1))</f>
        <v>0</v>
      </c>
      <c r="P102" s="53">
        <f ca="1">IF(F102="Fremdpersonal",0,IF(F102="Minijob",L102*12*'(A) AG-Anteil Soz.Vers.'!$C$30,IF((L102*12+M102+N102)&gt;'(A) AG-Anteil Soz.Vers.'!$C$32,'(A) AG-Anteil Soz.Vers.'!$C$32*$P$1,(L102*12+M102+N102)*$P$1)))</f>
        <v>0</v>
      </c>
      <c r="Q102" s="684">
        <f t="shared" si="15"/>
        <v>0</v>
      </c>
      <c r="R102" s="836">
        <f t="shared" si="16"/>
        <v>0</v>
      </c>
      <c r="S102" s="686">
        <f t="shared" ref="S102:S133" ca="1" si="25">(L102*12+SUM(M102:R102))</f>
        <v>0</v>
      </c>
      <c r="T102" s="54"/>
    </row>
    <row r="103" spans="1:20">
      <c r="A103" s="735"/>
      <c r="B103" s="735"/>
      <c r="C103" s="735"/>
      <c r="D103" s="13"/>
      <c r="E103" s="9"/>
      <c r="F103" s="10"/>
      <c r="G103" s="9"/>
      <c r="H103" s="683"/>
      <c r="I103" s="866">
        <f>IF(F103="",0,IF(F103="Fremdpersonal",VLOOKUP(D103,Tariftabellen!$W$3:$Y$26,3,0),VLOOKUP(D103,Tariftabellen!$W$3:$Y$26,2,0)))</f>
        <v>0</v>
      </c>
      <c r="J103" s="684" t="str">
        <f t="shared" ca="1" si="22"/>
        <v/>
      </c>
      <c r="K103" s="626" t="str">
        <f t="shared" ca="1" si="23"/>
        <v/>
      </c>
      <c r="L103" s="739">
        <f t="shared" si="17"/>
        <v>0</v>
      </c>
      <c r="M103" s="836">
        <f>IF(H103&gt;0,($M$1*L103+('(A) AG-Anteil Soz.Vers.'!$C$8*'(A) Pers. paL'!$H103))*12,0)</f>
        <v>0</v>
      </c>
      <c r="N103" s="684">
        <f t="shared" ca="1" si="24"/>
        <v>0</v>
      </c>
      <c r="O103" s="685">
        <f>IF(OR(F103="Minijob",F103="Fremdpersonal",H103=0),0,IF((L103*12+M103+N103)&gt;'(A) AG-Anteil Soz.Vers.'!$C$33,'(A) AG-Anteil Soz.Vers.'!$C$33*$O$1,(L103*12+M103+N103)*$O$1))</f>
        <v>0</v>
      </c>
      <c r="P103" s="53">
        <f ca="1">IF(F103="Fremdpersonal",0,IF(F103="Minijob",L103*12*'(A) AG-Anteil Soz.Vers.'!$C$30,IF((L103*12+M103+N103)&gt;'(A) AG-Anteil Soz.Vers.'!$C$32,'(A) AG-Anteil Soz.Vers.'!$C$32*$P$1,(L103*12+M103+N103)*$P$1)))</f>
        <v>0</v>
      </c>
      <c r="Q103" s="684">
        <f t="shared" si="15"/>
        <v>0</v>
      </c>
      <c r="R103" s="836">
        <f t="shared" si="16"/>
        <v>0</v>
      </c>
      <c r="S103" s="686">
        <f t="shared" ca="1" si="25"/>
        <v>0</v>
      </c>
      <c r="T103" s="54"/>
    </row>
    <row r="104" spans="1:20">
      <c r="A104" s="735"/>
      <c r="B104" s="735"/>
      <c r="C104" s="735"/>
      <c r="D104" s="13"/>
      <c r="E104" s="9"/>
      <c r="F104" s="10"/>
      <c r="G104" s="9"/>
      <c r="H104" s="683"/>
      <c r="I104" s="866">
        <f>IF(F104="",0,IF(F104="Fremdpersonal",VLOOKUP(D104,Tariftabellen!$W$3:$Y$26,3,0),VLOOKUP(D104,Tariftabellen!$W$3:$Y$26,2,0)))</f>
        <v>0</v>
      </c>
      <c r="J104" s="684" t="str">
        <f t="shared" ca="1" si="22"/>
        <v/>
      </c>
      <c r="K104" s="626" t="str">
        <f t="shared" ca="1" si="23"/>
        <v/>
      </c>
      <c r="L104" s="739">
        <f t="shared" si="17"/>
        <v>0</v>
      </c>
      <c r="M104" s="836">
        <f>IF(H104&gt;0,($M$1*L104+('(A) AG-Anteil Soz.Vers.'!$C$8*'(A) Pers. paL'!$H104))*12,0)</f>
        <v>0</v>
      </c>
      <c r="N104" s="684">
        <f t="shared" ca="1" si="24"/>
        <v>0</v>
      </c>
      <c r="O104" s="685">
        <f>IF(OR(F104="Minijob",F104="Fremdpersonal",H104=0),0,IF((L104*12+M104+N104)&gt;'(A) AG-Anteil Soz.Vers.'!$C$33,'(A) AG-Anteil Soz.Vers.'!$C$33*$O$1,(L104*12+M104+N104)*$O$1))</f>
        <v>0</v>
      </c>
      <c r="P104" s="53">
        <f ca="1">IF(F104="Fremdpersonal",0,IF(F104="Minijob",L104*12*'(A) AG-Anteil Soz.Vers.'!$C$30,IF((L104*12+M104+N104)&gt;'(A) AG-Anteil Soz.Vers.'!$C$32,'(A) AG-Anteil Soz.Vers.'!$C$32*$P$1,(L104*12+M104+N104)*$P$1)))</f>
        <v>0</v>
      </c>
      <c r="Q104" s="684">
        <f t="shared" si="15"/>
        <v>0</v>
      </c>
      <c r="R104" s="836">
        <f t="shared" si="16"/>
        <v>0</v>
      </c>
      <c r="S104" s="686">
        <f t="shared" ca="1" si="25"/>
        <v>0</v>
      </c>
      <c r="T104" s="54"/>
    </row>
    <row r="105" spans="1:20">
      <c r="A105" s="735"/>
      <c r="B105" s="735"/>
      <c r="C105" s="735"/>
      <c r="D105" s="13"/>
      <c r="E105" s="9"/>
      <c r="F105" s="10"/>
      <c r="G105" s="9"/>
      <c r="H105" s="683"/>
      <c r="I105" s="866">
        <f>IF(F105="",0,IF(F105="Fremdpersonal",VLOOKUP(D105,Tariftabellen!$W$3:$Y$26,3,0),VLOOKUP(D105,Tariftabellen!$W$3:$Y$26,2,0)))</f>
        <v>0</v>
      </c>
      <c r="J105" s="684" t="str">
        <f t="shared" ca="1" si="22"/>
        <v/>
      </c>
      <c r="K105" s="626" t="str">
        <f t="shared" ca="1" si="23"/>
        <v/>
      </c>
      <c r="L105" s="739">
        <f t="shared" si="17"/>
        <v>0</v>
      </c>
      <c r="M105" s="836">
        <f>IF(H105&gt;0,($M$1*L105+('(A) AG-Anteil Soz.Vers.'!$C$8*'(A) Pers. paL'!$H105))*12,0)</f>
        <v>0</v>
      </c>
      <c r="N105" s="684">
        <f t="shared" ca="1" si="24"/>
        <v>0</v>
      </c>
      <c r="O105" s="685">
        <f>IF(OR(F105="Minijob",F105="Fremdpersonal",H105=0),0,IF((L105*12+M105+N105)&gt;'(A) AG-Anteil Soz.Vers.'!$C$33,'(A) AG-Anteil Soz.Vers.'!$C$33*$O$1,(L105*12+M105+N105)*$O$1))</f>
        <v>0</v>
      </c>
      <c r="P105" s="53">
        <f ca="1">IF(F105="Fremdpersonal",0,IF(F105="Minijob",L105*12*'(A) AG-Anteil Soz.Vers.'!$C$30,IF((L105*12+M105+N105)&gt;'(A) AG-Anteil Soz.Vers.'!$C$32,'(A) AG-Anteil Soz.Vers.'!$C$32*$P$1,(L105*12+M105+N105)*$P$1)))</f>
        <v>0</v>
      </c>
      <c r="Q105" s="684">
        <f t="shared" si="15"/>
        <v>0</v>
      </c>
      <c r="R105" s="836">
        <f t="shared" si="16"/>
        <v>0</v>
      </c>
      <c r="S105" s="686">
        <f t="shared" ca="1" si="25"/>
        <v>0</v>
      </c>
      <c r="T105" s="54"/>
    </row>
    <row r="106" spans="1:20">
      <c r="A106" s="735"/>
      <c r="B106" s="735"/>
      <c r="C106" s="735"/>
      <c r="D106" s="13"/>
      <c r="E106" s="9"/>
      <c r="F106" s="10"/>
      <c r="G106" s="9"/>
      <c r="H106" s="683"/>
      <c r="I106" s="866">
        <f>IF(F106="",0,IF(F106="Fremdpersonal",VLOOKUP(D106,Tariftabellen!$W$3:$Y$26,3,0),VLOOKUP(D106,Tariftabellen!$W$3:$Y$26,2,0)))</f>
        <v>0</v>
      </c>
      <c r="J106" s="684" t="str">
        <f t="shared" ca="1" si="22"/>
        <v/>
      </c>
      <c r="K106" s="626" t="str">
        <f t="shared" ca="1" si="23"/>
        <v/>
      </c>
      <c r="L106" s="739">
        <f t="shared" si="17"/>
        <v>0</v>
      </c>
      <c r="M106" s="836">
        <f>IF(H106&gt;0,($M$1*L106+('(A) AG-Anteil Soz.Vers.'!$C$8*'(A) Pers. paL'!$H106))*12,0)</f>
        <v>0</v>
      </c>
      <c r="N106" s="684">
        <f t="shared" ca="1" si="24"/>
        <v>0</v>
      </c>
      <c r="O106" s="685">
        <f>IF(OR(F106="Minijob",F106="Fremdpersonal",H106=0),0,IF((L106*12+M106+N106)&gt;'(A) AG-Anteil Soz.Vers.'!$C$33,'(A) AG-Anteil Soz.Vers.'!$C$33*$O$1,(L106*12+M106+N106)*$O$1))</f>
        <v>0</v>
      </c>
      <c r="P106" s="53">
        <f ca="1">IF(F106="Fremdpersonal",0,IF(F106="Minijob",L106*12*'(A) AG-Anteil Soz.Vers.'!$C$30,IF((L106*12+M106+N106)&gt;'(A) AG-Anteil Soz.Vers.'!$C$32,'(A) AG-Anteil Soz.Vers.'!$C$32*$P$1,(L106*12+M106+N106)*$P$1)))</f>
        <v>0</v>
      </c>
      <c r="Q106" s="684">
        <f t="shared" si="15"/>
        <v>0</v>
      </c>
      <c r="R106" s="836">
        <f t="shared" si="16"/>
        <v>0</v>
      </c>
      <c r="S106" s="686">
        <f t="shared" ca="1" si="25"/>
        <v>0</v>
      </c>
      <c r="T106" s="54"/>
    </row>
    <row r="107" spans="1:20">
      <c r="A107" s="735"/>
      <c r="B107" s="735"/>
      <c r="C107" s="735"/>
      <c r="D107" s="13"/>
      <c r="E107" s="9"/>
      <c r="F107" s="10"/>
      <c r="G107" s="9"/>
      <c r="H107" s="683"/>
      <c r="I107" s="866">
        <f>IF(F107="",0,IF(F107="Fremdpersonal",VLOOKUP(D107,Tariftabellen!$W$3:$Y$26,3,0),VLOOKUP(D107,Tariftabellen!$W$3:$Y$26,2,0)))</f>
        <v>0</v>
      </c>
      <c r="J107" s="684" t="str">
        <f t="shared" ca="1" si="22"/>
        <v/>
      </c>
      <c r="K107" s="626" t="str">
        <f t="shared" ca="1" si="23"/>
        <v/>
      </c>
      <c r="L107" s="739">
        <f t="shared" si="17"/>
        <v>0</v>
      </c>
      <c r="M107" s="836">
        <f>IF(H107&gt;0,($M$1*L107+('(A) AG-Anteil Soz.Vers.'!$C$8*'(A) Pers. paL'!$H107))*12,0)</f>
        <v>0</v>
      </c>
      <c r="N107" s="684">
        <f t="shared" ca="1" si="24"/>
        <v>0</v>
      </c>
      <c r="O107" s="685">
        <f>IF(OR(F107="Minijob",F107="Fremdpersonal",H107=0),0,IF((L107*12+M107+N107)&gt;'(A) AG-Anteil Soz.Vers.'!$C$33,'(A) AG-Anteil Soz.Vers.'!$C$33*$O$1,(L107*12+M107+N107)*$O$1))</f>
        <v>0</v>
      </c>
      <c r="P107" s="53">
        <f ca="1">IF(F107="Fremdpersonal",0,IF(F107="Minijob",L107*12*'(A) AG-Anteil Soz.Vers.'!$C$30,IF((L107*12+M107+N107)&gt;'(A) AG-Anteil Soz.Vers.'!$C$32,'(A) AG-Anteil Soz.Vers.'!$C$32*$P$1,(L107*12+M107+N107)*$P$1)))</f>
        <v>0</v>
      </c>
      <c r="Q107" s="684">
        <f t="shared" si="15"/>
        <v>0</v>
      </c>
      <c r="R107" s="836">
        <f t="shared" si="16"/>
        <v>0</v>
      </c>
      <c r="S107" s="686">
        <f t="shared" ca="1" si="25"/>
        <v>0</v>
      </c>
      <c r="T107" s="54"/>
    </row>
    <row r="108" spans="1:20">
      <c r="A108" s="735"/>
      <c r="B108" s="735"/>
      <c r="C108" s="735"/>
      <c r="D108" s="13"/>
      <c r="E108" s="9"/>
      <c r="F108" s="10"/>
      <c r="G108" s="9"/>
      <c r="H108" s="683"/>
      <c r="I108" s="866">
        <f>IF(F108="",0,IF(F108="Fremdpersonal",VLOOKUP(D108,Tariftabellen!$W$3:$Y$26,3,0),VLOOKUP(D108,Tariftabellen!$W$3:$Y$26,2,0)))</f>
        <v>0</v>
      </c>
      <c r="J108" s="684" t="str">
        <f t="shared" ca="1" si="22"/>
        <v/>
      </c>
      <c r="K108" s="626" t="str">
        <f t="shared" ca="1" si="23"/>
        <v/>
      </c>
      <c r="L108" s="739">
        <f t="shared" si="17"/>
        <v>0</v>
      </c>
      <c r="M108" s="836">
        <f>IF(H108&gt;0,($M$1*L108+('(A) AG-Anteil Soz.Vers.'!$C$8*'(A) Pers. paL'!$H108))*12,0)</f>
        <v>0</v>
      </c>
      <c r="N108" s="684">
        <f t="shared" ca="1" si="24"/>
        <v>0</v>
      </c>
      <c r="O108" s="685">
        <f>IF(OR(F108="Minijob",F108="Fremdpersonal",H108=0),0,IF((L108*12+M108+N108)&gt;'(A) AG-Anteil Soz.Vers.'!$C$33,'(A) AG-Anteil Soz.Vers.'!$C$33*$O$1,(L108*12+M108+N108)*$O$1))</f>
        <v>0</v>
      </c>
      <c r="P108" s="53">
        <f ca="1">IF(F108="Fremdpersonal",0,IF(F108="Minijob",L108*12*'(A) AG-Anteil Soz.Vers.'!$C$30,IF((L108*12+M108+N108)&gt;'(A) AG-Anteil Soz.Vers.'!$C$32,'(A) AG-Anteil Soz.Vers.'!$C$32*$P$1,(L108*12+M108+N108)*$P$1)))</f>
        <v>0</v>
      </c>
      <c r="Q108" s="684">
        <f t="shared" si="15"/>
        <v>0</v>
      </c>
      <c r="R108" s="836">
        <f t="shared" si="16"/>
        <v>0</v>
      </c>
      <c r="S108" s="686">
        <f t="shared" ca="1" si="25"/>
        <v>0</v>
      </c>
      <c r="T108" s="54"/>
    </row>
    <row r="109" spans="1:20">
      <c r="A109" s="735"/>
      <c r="B109" s="735"/>
      <c r="C109" s="735"/>
      <c r="D109" s="13"/>
      <c r="E109" s="9"/>
      <c r="F109" s="10"/>
      <c r="G109" s="9"/>
      <c r="H109" s="683"/>
      <c r="I109" s="866">
        <f>IF(F109="",0,IF(F109="Fremdpersonal",VLOOKUP(D109,Tariftabellen!$W$3:$Y$26,3,0),VLOOKUP(D109,Tariftabellen!$W$3:$Y$26,2,0)))</f>
        <v>0</v>
      </c>
      <c r="J109" s="684" t="str">
        <f t="shared" ca="1" si="22"/>
        <v/>
      </c>
      <c r="K109" s="626" t="str">
        <f t="shared" ca="1" si="23"/>
        <v/>
      </c>
      <c r="L109" s="739">
        <f t="shared" si="17"/>
        <v>0</v>
      </c>
      <c r="M109" s="836">
        <f>IF(H109&gt;0,($M$1*L109+('(A) AG-Anteil Soz.Vers.'!$C$8*'(A) Pers. paL'!$H109))*12,0)</f>
        <v>0</v>
      </c>
      <c r="N109" s="684">
        <f t="shared" ca="1" si="24"/>
        <v>0</v>
      </c>
      <c r="O109" s="685">
        <f>IF(OR(F109="Minijob",F109="Fremdpersonal",H109=0),0,IF((L109*12+M109+N109)&gt;'(A) AG-Anteil Soz.Vers.'!$C$33,'(A) AG-Anteil Soz.Vers.'!$C$33*$O$1,(L109*12+M109+N109)*$O$1))</f>
        <v>0</v>
      </c>
      <c r="P109" s="53">
        <f ca="1">IF(F109="Fremdpersonal",0,IF(F109="Minijob",L109*12*'(A) AG-Anteil Soz.Vers.'!$C$30,IF((L109*12+M109+N109)&gt;'(A) AG-Anteil Soz.Vers.'!$C$32,'(A) AG-Anteil Soz.Vers.'!$C$32*$P$1,(L109*12+M109+N109)*$P$1)))</f>
        <v>0</v>
      </c>
      <c r="Q109" s="684">
        <f t="shared" si="15"/>
        <v>0</v>
      </c>
      <c r="R109" s="836">
        <f t="shared" si="16"/>
        <v>0</v>
      </c>
      <c r="S109" s="686">
        <f t="shared" ca="1" si="25"/>
        <v>0</v>
      </c>
      <c r="T109" s="54"/>
    </row>
    <row r="110" spans="1:20">
      <c r="A110" s="735"/>
      <c r="B110" s="735"/>
      <c r="C110" s="735"/>
      <c r="D110" s="13"/>
      <c r="E110" s="9"/>
      <c r="F110" s="10"/>
      <c r="G110" s="9"/>
      <c r="H110" s="683"/>
      <c r="I110" s="866">
        <f>IF(F110="",0,IF(F110="Fremdpersonal",VLOOKUP(D110,Tariftabellen!$W$3:$Y$26,3,0),VLOOKUP(D110,Tariftabellen!$W$3:$Y$26,2,0)))</f>
        <v>0</v>
      </c>
      <c r="J110" s="684" t="str">
        <f t="shared" ca="1" si="22"/>
        <v/>
      </c>
      <c r="K110" s="626" t="str">
        <f t="shared" ca="1" si="23"/>
        <v/>
      </c>
      <c r="L110" s="739">
        <f t="shared" si="17"/>
        <v>0</v>
      </c>
      <c r="M110" s="836">
        <f>IF(H110&gt;0,($M$1*L110+('(A) AG-Anteil Soz.Vers.'!$C$8*'(A) Pers. paL'!$H110))*12,0)</f>
        <v>0</v>
      </c>
      <c r="N110" s="684">
        <f t="shared" ca="1" si="24"/>
        <v>0</v>
      </c>
      <c r="O110" s="685">
        <f>IF(OR(F110="Minijob",F110="Fremdpersonal",H110=0),0,IF((L110*12+M110+N110)&gt;'(A) AG-Anteil Soz.Vers.'!$C$33,'(A) AG-Anteil Soz.Vers.'!$C$33*$O$1,(L110*12+M110+N110)*$O$1))</f>
        <v>0</v>
      </c>
      <c r="P110" s="53">
        <f ca="1">IF(F110="Fremdpersonal",0,IF(F110="Minijob",L110*12*'(A) AG-Anteil Soz.Vers.'!$C$30,IF((L110*12+M110+N110)&gt;'(A) AG-Anteil Soz.Vers.'!$C$32,'(A) AG-Anteil Soz.Vers.'!$C$32*$P$1,(L110*12+M110+N110)*$P$1)))</f>
        <v>0</v>
      </c>
      <c r="Q110" s="684">
        <f t="shared" si="15"/>
        <v>0</v>
      </c>
      <c r="R110" s="836">
        <f t="shared" si="16"/>
        <v>0</v>
      </c>
      <c r="S110" s="686">
        <f t="shared" ca="1" si="25"/>
        <v>0</v>
      </c>
      <c r="T110" s="54"/>
    </row>
    <row r="111" spans="1:20">
      <c r="A111" s="735"/>
      <c r="B111" s="735"/>
      <c r="C111" s="735"/>
      <c r="D111" s="13"/>
      <c r="E111" s="9"/>
      <c r="F111" s="10"/>
      <c r="G111" s="9"/>
      <c r="H111" s="683"/>
      <c r="I111" s="866">
        <f>IF(F111="",0,IF(F111="Fremdpersonal",VLOOKUP(D111,Tariftabellen!$W$3:$Y$26,3,0),VLOOKUP(D111,Tariftabellen!$W$3:$Y$26,2,0)))</f>
        <v>0</v>
      </c>
      <c r="J111" s="684" t="str">
        <f t="shared" ca="1" si="22"/>
        <v/>
      </c>
      <c r="K111" s="626" t="str">
        <f t="shared" ca="1" si="23"/>
        <v/>
      </c>
      <c r="L111" s="739">
        <f t="shared" si="17"/>
        <v>0</v>
      </c>
      <c r="M111" s="836">
        <f>IF(H111&gt;0,($M$1*L111+('(A) AG-Anteil Soz.Vers.'!$C$8*'(A) Pers. paL'!$H111))*12,0)</f>
        <v>0</v>
      </c>
      <c r="N111" s="684">
        <f t="shared" ca="1" si="24"/>
        <v>0</v>
      </c>
      <c r="O111" s="685">
        <f>IF(OR(F111="Minijob",F111="Fremdpersonal",H111=0),0,IF((L111*12+M111+N111)&gt;'(A) AG-Anteil Soz.Vers.'!$C$33,'(A) AG-Anteil Soz.Vers.'!$C$33*$O$1,(L111*12+M111+N111)*$O$1))</f>
        <v>0</v>
      </c>
      <c r="P111" s="53">
        <f ca="1">IF(F111="Fremdpersonal",0,IF(F111="Minijob",L111*12*'(A) AG-Anteil Soz.Vers.'!$C$30,IF((L111*12+M111+N111)&gt;'(A) AG-Anteil Soz.Vers.'!$C$32,'(A) AG-Anteil Soz.Vers.'!$C$32*$P$1,(L111*12+M111+N111)*$P$1)))</f>
        <v>0</v>
      </c>
      <c r="Q111" s="684">
        <f t="shared" si="15"/>
        <v>0</v>
      </c>
      <c r="R111" s="836">
        <f t="shared" si="16"/>
        <v>0</v>
      </c>
      <c r="S111" s="686">
        <f t="shared" ca="1" si="25"/>
        <v>0</v>
      </c>
      <c r="T111" s="54"/>
    </row>
    <row r="112" spans="1:20">
      <c r="A112" s="735"/>
      <c r="B112" s="735"/>
      <c r="C112" s="735"/>
      <c r="D112" s="13"/>
      <c r="E112" s="9"/>
      <c r="F112" s="10"/>
      <c r="G112" s="9"/>
      <c r="H112" s="683"/>
      <c r="I112" s="866">
        <f>IF(F112="",0,IF(F112="Fremdpersonal",VLOOKUP(D112,Tariftabellen!$W$3:$Y$26,3,0),VLOOKUP(D112,Tariftabellen!$W$3:$Y$26,2,0)))</f>
        <v>0</v>
      </c>
      <c r="J112" s="684" t="str">
        <f t="shared" ca="1" si="22"/>
        <v/>
      </c>
      <c r="K112" s="626" t="str">
        <f t="shared" ca="1" si="23"/>
        <v/>
      </c>
      <c r="L112" s="739">
        <f t="shared" si="17"/>
        <v>0</v>
      </c>
      <c r="M112" s="836">
        <f>IF(H112&gt;0,($M$1*L112+('(A) AG-Anteil Soz.Vers.'!$C$8*'(A) Pers. paL'!$H112))*12,0)</f>
        <v>0</v>
      </c>
      <c r="N112" s="684">
        <f t="shared" ca="1" si="24"/>
        <v>0</v>
      </c>
      <c r="O112" s="685">
        <f>IF(OR(F112="Minijob",F112="Fremdpersonal",H112=0),0,IF((L112*12+M112+N112)&gt;'(A) AG-Anteil Soz.Vers.'!$C$33,'(A) AG-Anteil Soz.Vers.'!$C$33*$O$1,(L112*12+M112+N112)*$O$1))</f>
        <v>0</v>
      </c>
      <c r="P112" s="53">
        <f ca="1">IF(F112="Fremdpersonal",0,IF(F112="Minijob",L112*12*'(A) AG-Anteil Soz.Vers.'!$C$30,IF((L112*12+M112+N112)&gt;'(A) AG-Anteil Soz.Vers.'!$C$32,'(A) AG-Anteil Soz.Vers.'!$C$32*$P$1,(L112*12+M112+N112)*$P$1)))</f>
        <v>0</v>
      </c>
      <c r="Q112" s="684">
        <f t="shared" si="15"/>
        <v>0</v>
      </c>
      <c r="R112" s="836">
        <f t="shared" si="16"/>
        <v>0</v>
      </c>
      <c r="S112" s="686">
        <f t="shared" ca="1" si="25"/>
        <v>0</v>
      </c>
      <c r="T112" s="54"/>
    </row>
    <row r="113" spans="1:20">
      <c r="A113" s="735"/>
      <c r="B113" s="735"/>
      <c r="C113" s="735"/>
      <c r="D113" s="13"/>
      <c r="E113" s="9"/>
      <c r="F113" s="10"/>
      <c r="G113" s="9"/>
      <c r="H113" s="683"/>
      <c r="I113" s="866">
        <f>IF(F113="",0,IF(F113="Fremdpersonal",VLOOKUP(D113,Tariftabellen!$W$3:$Y$26,3,0),VLOOKUP(D113,Tariftabellen!$W$3:$Y$26,2,0)))</f>
        <v>0</v>
      </c>
      <c r="J113" s="684" t="str">
        <f t="shared" ca="1" si="22"/>
        <v/>
      </c>
      <c r="K113" s="626" t="str">
        <f t="shared" ca="1" si="23"/>
        <v/>
      </c>
      <c r="L113" s="739">
        <f t="shared" si="17"/>
        <v>0</v>
      </c>
      <c r="M113" s="836">
        <f>IF(H113&gt;0,($M$1*L113+('(A) AG-Anteil Soz.Vers.'!$C$8*'(A) Pers. paL'!$H113))*12,0)</f>
        <v>0</v>
      </c>
      <c r="N113" s="684">
        <f t="shared" ca="1" si="24"/>
        <v>0</v>
      </c>
      <c r="O113" s="685">
        <f>IF(OR(F113="Minijob",F113="Fremdpersonal",H113=0),0,IF((L113*12+M113+N113)&gt;'(A) AG-Anteil Soz.Vers.'!$C$33,'(A) AG-Anteil Soz.Vers.'!$C$33*$O$1,(L113*12+M113+N113)*$O$1))</f>
        <v>0</v>
      </c>
      <c r="P113" s="53">
        <f ca="1">IF(F113="Fremdpersonal",0,IF(F113="Minijob",L113*12*'(A) AG-Anteil Soz.Vers.'!$C$30,IF((L113*12+M113+N113)&gt;'(A) AG-Anteil Soz.Vers.'!$C$32,'(A) AG-Anteil Soz.Vers.'!$C$32*$P$1,(L113*12+M113+N113)*$P$1)))</f>
        <v>0</v>
      </c>
      <c r="Q113" s="684">
        <f t="shared" si="15"/>
        <v>0</v>
      </c>
      <c r="R113" s="836">
        <f t="shared" si="16"/>
        <v>0</v>
      </c>
      <c r="S113" s="686">
        <f t="shared" ca="1" si="25"/>
        <v>0</v>
      </c>
      <c r="T113" s="54"/>
    </row>
    <row r="114" spans="1:20">
      <c r="A114" s="735"/>
      <c r="B114" s="735"/>
      <c r="C114" s="735"/>
      <c r="D114" s="13"/>
      <c r="E114" s="9"/>
      <c r="F114" s="10"/>
      <c r="G114" s="9"/>
      <c r="H114" s="683"/>
      <c r="I114" s="866">
        <f>IF(F114="",0,IF(F114="Fremdpersonal",VLOOKUP(D114,Tariftabellen!$W$3:$Y$26,3,0),VLOOKUP(D114,Tariftabellen!$W$3:$Y$26,2,0)))</f>
        <v>0</v>
      </c>
      <c r="J114" s="684" t="str">
        <f t="shared" ca="1" si="22"/>
        <v/>
      </c>
      <c r="K114" s="626" t="str">
        <f t="shared" ca="1" si="23"/>
        <v/>
      </c>
      <c r="L114" s="739">
        <f t="shared" si="17"/>
        <v>0</v>
      </c>
      <c r="M114" s="836">
        <f>IF(H114&gt;0,($M$1*L114+('(A) AG-Anteil Soz.Vers.'!$C$8*'(A) Pers. paL'!$H114))*12,0)</f>
        <v>0</v>
      </c>
      <c r="N114" s="684">
        <f t="shared" ca="1" si="24"/>
        <v>0</v>
      </c>
      <c r="O114" s="685">
        <f>IF(OR(F114="Minijob",F114="Fremdpersonal",H114=0),0,IF((L114*12+M114+N114)&gt;'(A) AG-Anteil Soz.Vers.'!$C$33,'(A) AG-Anteil Soz.Vers.'!$C$33*$O$1,(L114*12+M114+N114)*$O$1))</f>
        <v>0</v>
      </c>
      <c r="P114" s="53">
        <f ca="1">IF(F114="Fremdpersonal",0,IF(F114="Minijob",L114*12*'(A) AG-Anteil Soz.Vers.'!$C$30,IF((L114*12+M114+N114)&gt;'(A) AG-Anteil Soz.Vers.'!$C$32,'(A) AG-Anteil Soz.Vers.'!$C$32*$P$1,(L114*12+M114+N114)*$P$1)))</f>
        <v>0</v>
      </c>
      <c r="Q114" s="684">
        <f t="shared" si="15"/>
        <v>0</v>
      </c>
      <c r="R114" s="836">
        <f t="shared" si="16"/>
        <v>0</v>
      </c>
      <c r="S114" s="686">
        <f t="shared" ca="1" si="25"/>
        <v>0</v>
      </c>
      <c r="T114" s="54"/>
    </row>
    <row r="115" spans="1:20">
      <c r="A115" s="735"/>
      <c r="B115" s="735"/>
      <c r="C115" s="735"/>
      <c r="D115" s="13"/>
      <c r="E115" s="9"/>
      <c r="F115" s="10"/>
      <c r="G115" s="9"/>
      <c r="H115" s="683"/>
      <c r="I115" s="866">
        <f>IF(F115="",0,IF(F115="Fremdpersonal",VLOOKUP(D115,Tariftabellen!$W$3:$Y$26,3,0),VLOOKUP(D115,Tariftabellen!$W$3:$Y$26,2,0)))</f>
        <v>0</v>
      </c>
      <c r="J115" s="684" t="str">
        <f t="shared" ca="1" si="22"/>
        <v/>
      </c>
      <c r="K115" s="626" t="str">
        <f t="shared" ca="1" si="23"/>
        <v/>
      </c>
      <c r="L115" s="739">
        <f t="shared" si="17"/>
        <v>0</v>
      </c>
      <c r="M115" s="836">
        <f>IF(H115&gt;0,($M$1*L115+('(A) AG-Anteil Soz.Vers.'!$C$8*'(A) Pers. paL'!$H115))*12,0)</f>
        <v>0</v>
      </c>
      <c r="N115" s="684">
        <f t="shared" ca="1" si="24"/>
        <v>0</v>
      </c>
      <c r="O115" s="685">
        <f>IF(OR(F115="Minijob",F115="Fremdpersonal",H115=0),0,IF((L115*12+M115+N115)&gt;'(A) AG-Anteil Soz.Vers.'!$C$33,'(A) AG-Anteil Soz.Vers.'!$C$33*$O$1,(L115*12+M115+N115)*$O$1))</f>
        <v>0</v>
      </c>
      <c r="P115" s="53">
        <f ca="1">IF(F115="Fremdpersonal",0,IF(F115="Minijob",L115*12*'(A) AG-Anteil Soz.Vers.'!$C$30,IF((L115*12+M115+N115)&gt;'(A) AG-Anteil Soz.Vers.'!$C$32,'(A) AG-Anteil Soz.Vers.'!$C$32*$P$1,(L115*12+M115+N115)*$P$1)))</f>
        <v>0</v>
      </c>
      <c r="Q115" s="684">
        <f t="shared" si="15"/>
        <v>0</v>
      </c>
      <c r="R115" s="836">
        <f t="shared" si="16"/>
        <v>0</v>
      </c>
      <c r="S115" s="686">
        <f t="shared" ca="1" si="25"/>
        <v>0</v>
      </c>
      <c r="T115" s="54"/>
    </row>
    <row r="116" spans="1:20">
      <c r="A116" s="735"/>
      <c r="B116" s="735"/>
      <c r="C116" s="735"/>
      <c r="D116" s="13"/>
      <c r="E116" s="9"/>
      <c r="F116" s="10"/>
      <c r="G116" s="9"/>
      <c r="H116" s="683"/>
      <c r="I116" s="866">
        <f>IF(F116="",0,IF(F116="Fremdpersonal",VLOOKUP(D116,Tariftabellen!$W$3:$Y$26,3,0),VLOOKUP(D116,Tariftabellen!$W$3:$Y$26,2,0)))</f>
        <v>0</v>
      </c>
      <c r="J116" s="684" t="str">
        <f t="shared" ca="1" si="22"/>
        <v/>
      </c>
      <c r="K116" s="626" t="str">
        <f t="shared" ca="1" si="23"/>
        <v/>
      </c>
      <c r="L116" s="739">
        <f t="shared" si="17"/>
        <v>0</v>
      </c>
      <c r="M116" s="836">
        <f>IF(H116&gt;0,($M$1*L116+('(A) AG-Anteil Soz.Vers.'!$C$8*'(A) Pers. paL'!$H116))*12,0)</f>
        <v>0</v>
      </c>
      <c r="N116" s="684">
        <f t="shared" ca="1" si="24"/>
        <v>0</v>
      </c>
      <c r="O116" s="685">
        <f>IF(OR(F116="Minijob",F116="Fremdpersonal",H116=0),0,IF((L116*12+M116+N116)&gt;'(A) AG-Anteil Soz.Vers.'!$C$33,'(A) AG-Anteil Soz.Vers.'!$C$33*$O$1,(L116*12+M116+N116)*$O$1))</f>
        <v>0</v>
      </c>
      <c r="P116" s="53">
        <f ca="1">IF(F116="Fremdpersonal",0,IF(F116="Minijob",L116*12*'(A) AG-Anteil Soz.Vers.'!$C$30,IF((L116*12+M116+N116)&gt;'(A) AG-Anteil Soz.Vers.'!$C$32,'(A) AG-Anteil Soz.Vers.'!$C$32*$P$1,(L116*12+M116+N116)*$P$1)))</f>
        <v>0</v>
      </c>
      <c r="Q116" s="684">
        <f t="shared" si="15"/>
        <v>0</v>
      </c>
      <c r="R116" s="836">
        <f t="shared" si="16"/>
        <v>0</v>
      </c>
      <c r="S116" s="686">
        <f t="shared" ca="1" si="25"/>
        <v>0</v>
      </c>
      <c r="T116" s="54"/>
    </row>
    <row r="117" spans="1:20">
      <c r="A117" s="735"/>
      <c r="B117" s="735"/>
      <c r="C117" s="735"/>
      <c r="D117" s="13"/>
      <c r="E117" s="9"/>
      <c r="F117" s="10"/>
      <c r="G117" s="9"/>
      <c r="H117" s="683"/>
      <c r="I117" s="866">
        <f>IF(F117="",0,IF(F117="Fremdpersonal",VLOOKUP(D117,Tariftabellen!$W$3:$Y$26,3,0),VLOOKUP(D117,Tariftabellen!$W$3:$Y$26,2,0)))</f>
        <v>0</v>
      </c>
      <c r="J117" s="684" t="str">
        <f t="shared" ca="1" si="22"/>
        <v/>
      </c>
      <c r="K117" s="626" t="str">
        <f t="shared" ca="1" si="23"/>
        <v/>
      </c>
      <c r="L117" s="739">
        <f t="shared" si="17"/>
        <v>0</v>
      </c>
      <c r="M117" s="836">
        <f>IF(H117&gt;0,($M$1*L117+('(A) AG-Anteil Soz.Vers.'!$C$8*'(A) Pers. paL'!$H117))*12,0)</f>
        <v>0</v>
      </c>
      <c r="N117" s="684">
        <f t="shared" ca="1" si="24"/>
        <v>0</v>
      </c>
      <c r="O117" s="685">
        <f>IF(OR(F117="Minijob",F117="Fremdpersonal",H117=0),0,IF((L117*12+M117+N117)&gt;'(A) AG-Anteil Soz.Vers.'!$C$33,'(A) AG-Anteil Soz.Vers.'!$C$33*$O$1,(L117*12+M117+N117)*$O$1))</f>
        <v>0</v>
      </c>
      <c r="P117" s="53">
        <f ca="1">IF(F117="Fremdpersonal",0,IF(F117="Minijob",L117*12*'(A) AG-Anteil Soz.Vers.'!$C$30,IF((L117*12+M117+N117)&gt;'(A) AG-Anteil Soz.Vers.'!$C$32,'(A) AG-Anteil Soz.Vers.'!$C$32*$P$1,(L117*12+M117+N117)*$P$1)))</f>
        <v>0</v>
      </c>
      <c r="Q117" s="684">
        <f t="shared" si="15"/>
        <v>0</v>
      </c>
      <c r="R117" s="836">
        <f t="shared" si="16"/>
        <v>0</v>
      </c>
      <c r="S117" s="686">
        <f t="shared" ca="1" si="25"/>
        <v>0</v>
      </c>
      <c r="T117" s="54"/>
    </row>
    <row r="118" spans="1:20">
      <c r="A118" s="735"/>
      <c r="B118" s="735"/>
      <c r="C118" s="735"/>
      <c r="D118" s="13"/>
      <c r="E118" s="9"/>
      <c r="F118" s="10"/>
      <c r="G118" s="9"/>
      <c r="H118" s="683"/>
      <c r="I118" s="866">
        <f>IF(F118="",0,IF(F118="Fremdpersonal",VLOOKUP(D118,Tariftabellen!$W$3:$Y$26,3,0),VLOOKUP(D118,Tariftabellen!$W$3:$Y$26,2,0)))</f>
        <v>0</v>
      </c>
      <c r="J118" s="684" t="str">
        <f t="shared" ca="1" si="22"/>
        <v/>
      </c>
      <c r="K118" s="626" t="str">
        <f t="shared" ca="1" si="23"/>
        <v/>
      </c>
      <c r="L118" s="739">
        <f t="shared" si="17"/>
        <v>0</v>
      </c>
      <c r="M118" s="836">
        <f>IF(H118&gt;0,($M$1*L118+('(A) AG-Anteil Soz.Vers.'!$C$8*'(A) Pers. paL'!$H118))*12,0)</f>
        <v>0</v>
      </c>
      <c r="N118" s="684">
        <f t="shared" ca="1" si="24"/>
        <v>0</v>
      </c>
      <c r="O118" s="685">
        <f>IF(OR(F118="Minijob",F118="Fremdpersonal",H118=0),0,IF((L118*12+M118+N118)&gt;'(A) AG-Anteil Soz.Vers.'!$C$33,'(A) AG-Anteil Soz.Vers.'!$C$33*$O$1,(L118*12+M118+N118)*$O$1))</f>
        <v>0</v>
      </c>
      <c r="P118" s="53">
        <f ca="1">IF(F118="Fremdpersonal",0,IF(F118="Minijob",L118*12*'(A) AG-Anteil Soz.Vers.'!$C$30,IF((L118*12+M118+N118)&gt;'(A) AG-Anteil Soz.Vers.'!$C$32,'(A) AG-Anteil Soz.Vers.'!$C$32*$P$1,(L118*12+M118+N118)*$P$1)))</f>
        <v>0</v>
      </c>
      <c r="Q118" s="684">
        <f t="shared" si="15"/>
        <v>0</v>
      </c>
      <c r="R118" s="836">
        <f t="shared" si="16"/>
        <v>0</v>
      </c>
      <c r="S118" s="686">
        <f t="shared" ca="1" si="25"/>
        <v>0</v>
      </c>
      <c r="T118" s="54"/>
    </row>
    <row r="119" spans="1:20">
      <c r="A119" s="735"/>
      <c r="B119" s="735"/>
      <c r="C119" s="735"/>
      <c r="D119" s="13"/>
      <c r="E119" s="9"/>
      <c r="F119" s="10"/>
      <c r="G119" s="9"/>
      <c r="H119" s="683"/>
      <c r="I119" s="866">
        <f>IF(F119="",0,IF(F119="Fremdpersonal",VLOOKUP(D119,Tariftabellen!$W$3:$Y$26,3,0),VLOOKUP(D119,Tariftabellen!$W$3:$Y$26,2,0)))</f>
        <v>0</v>
      </c>
      <c r="J119" s="684" t="str">
        <f t="shared" ca="1" si="22"/>
        <v/>
      </c>
      <c r="K119" s="626" t="str">
        <f t="shared" ca="1" si="23"/>
        <v/>
      </c>
      <c r="L119" s="739">
        <f t="shared" si="17"/>
        <v>0</v>
      </c>
      <c r="M119" s="836">
        <f>IF(H119&gt;0,($M$1*L119+('(A) AG-Anteil Soz.Vers.'!$C$8*'(A) Pers. paL'!$H119))*12,0)</f>
        <v>0</v>
      </c>
      <c r="N119" s="684">
        <f t="shared" ca="1" si="24"/>
        <v>0</v>
      </c>
      <c r="O119" s="685">
        <f>IF(OR(F119="Minijob",F119="Fremdpersonal",H119=0),0,IF((L119*12+M119+N119)&gt;'(A) AG-Anteil Soz.Vers.'!$C$33,'(A) AG-Anteil Soz.Vers.'!$C$33*$O$1,(L119*12+M119+N119)*$O$1))</f>
        <v>0</v>
      </c>
      <c r="P119" s="53">
        <f ca="1">IF(F119="Fremdpersonal",0,IF(F119="Minijob",L119*12*'(A) AG-Anteil Soz.Vers.'!$C$30,IF((L119*12+M119+N119)&gt;'(A) AG-Anteil Soz.Vers.'!$C$32,'(A) AG-Anteil Soz.Vers.'!$C$32*$P$1,(L119*12+M119+N119)*$P$1)))</f>
        <v>0</v>
      </c>
      <c r="Q119" s="684">
        <f t="shared" si="15"/>
        <v>0</v>
      </c>
      <c r="R119" s="836">
        <f t="shared" si="16"/>
        <v>0</v>
      </c>
      <c r="S119" s="686">
        <f t="shared" ca="1" si="25"/>
        <v>0</v>
      </c>
      <c r="T119" s="54"/>
    </row>
    <row r="120" spans="1:20">
      <c r="A120" s="735"/>
      <c r="B120" s="735"/>
      <c r="C120" s="735"/>
      <c r="D120" s="13"/>
      <c r="E120" s="9"/>
      <c r="F120" s="10"/>
      <c r="G120" s="9"/>
      <c r="H120" s="683"/>
      <c r="I120" s="866">
        <f>IF(F120="",0,IF(F120="Fremdpersonal",VLOOKUP(D120,Tariftabellen!$W$3:$Y$26,3,0),VLOOKUP(D120,Tariftabellen!$W$3:$Y$26,2,0)))</f>
        <v>0</v>
      </c>
      <c r="J120" s="684" t="str">
        <f t="shared" ca="1" si="22"/>
        <v/>
      </c>
      <c r="K120" s="626" t="str">
        <f t="shared" ca="1" si="23"/>
        <v/>
      </c>
      <c r="L120" s="739">
        <f t="shared" si="17"/>
        <v>0</v>
      </c>
      <c r="M120" s="836">
        <f>IF(H120&gt;0,($M$1*L120+('(A) AG-Anteil Soz.Vers.'!$C$8*'(A) Pers. paL'!$H120))*12,0)</f>
        <v>0</v>
      </c>
      <c r="N120" s="684">
        <f t="shared" ca="1" si="24"/>
        <v>0</v>
      </c>
      <c r="O120" s="685">
        <f>IF(OR(F120="Minijob",F120="Fremdpersonal",H120=0),0,IF((L120*12+M120+N120)&gt;'(A) AG-Anteil Soz.Vers.'!$C$33,'(A) AG-Anteil Soz.Vers.'!$C$33*$O$1,(L120*12+M120+N120)*$O$1))</f>
        <v>0</v>
      </c>
      <c r="P120" s="53">
        <f ca="1">IF(F120="Fremdpersonal",0,IF(F120="Minijob",L120*12*'(A) AG-Anteil Soz.Vers.'!$C$30,IF((L120*12+M120+N120)&gt;'(A) AG-Anteil Soz.Vers.'!$C$32,'(A) AG-Anteil Soz.Vers.'!$C$32*$P$1,(L120*12+M120+N120)*$P$1)))</f>
        <v>0</v>
      </c>
      <c r="Q120" s="684">
        <f t="shared" si="15"/>
        <v>0</v>
      </c>
      <c r="R120" s="836">
        <f t="shared" si="16"/>
        <v>0</v>
      </c>
      <c r="S120" s="686">
        <f t="shared" ca="1" si="25"/>
        <v>0</v>
      </c>
      <c r="T120" s="54"/>
    </row>
    <row r="121" spans="1:20">
      <c r="A121" s="735"/>
      <c r="B121" s="735"/>
      <c r="C121" s="735"/>
      <c r="D121" s="13"/>
      <c r="E121" s="9"/>
      <c r="F121" s="10"/>
      <c r="G121" s="9"/>
      <c r="H121" s="683"/>
      <c r="I121" s="866">
        <f>IF(F121="",0,IF(F121="Fremdpersonal",VLOOKUP(D121,Tariftabellen!$W$3:$Y$26,3,0),VLOOKUP(D121,Tariftabellen!$W$3:$Y$26,2,0)))</f>
        <v>0</v>
      </c>
      <c r="J121" s="684" t="str">
        <f t="shared" ca="1" si="22"/>
        <v/>
      </c>
      <c r="K121" s="626" t="str">
        <f t="shared" ca="1" si="23"/>
        <v/>
      </c>
      <c r="L121" s="739">
        <f t="shared" si="17"/>
        <v>0</v>
      </c>
      <c r="M121" s="836">
        <f>IF(H121&gt;0,($M$1*L121+('(A) AG-Anteil Soz.Vers.'!$C$8*'(A) Pers. paL'!$H121))*12,0)</f>
        <v>0</v>
      </c>
      <c r="N121" s="684">
        <f t="shared" ca="1" si="24"/>
        <v>0</v>
      </c>
      <c r="O121" s="685">
        <f>IF(OR(F121="Minijob",F121="Fremdpersonal",H121=0),0,IF((L121*12+M121+N121)&gt;'(A) AG-Anteil Soz.Vers.'!$C$33,'(A) AG-Anteil Soz.Vers.'!$C$33*$O$1,(L121*12+M121+N121)*$O$1))</f>
        <v>0</v>
      </c>
      <c r="P121" s="53">
        <f ca="1">IF(F121="Fremdpersonal",0,IF(F121="Minijob",L121*12*'(A) AG-Anteil Soz.Vers.'!$C$30,IF((L121*12+M121+N121)&gt;'(A) AG-Anteil Soz.Vers.'!$C$32,'(A) AG-Anteil Soz.Vers.'!$C$32*$P$1,(L121*12+M121+N121)*$P$1)))</f>
        <v>0</v>
      </c>
      <c r="Q121" s="684">
        <f t="shared" si="15"/>
        <v>0</v>
      </c>
      <c r="R121" s="836">
        <f t="shared" si="16"/>
        <v>0</v>
      </c>
      <c r="S121" s="686">
        <f t="shared" ca="1" si="25"/>
        <v>0</v>
      </c>
      <c r="T121" s="54"/>
    </row>
    <row r="122" spans="1:20">
      <c r="A122" s="735"/>
      <c r="B122" s="735"/>
      <c r="C122" s="735"/>
      <c r="D122" s="13"/>
      <c r="E122" s="9"/>
      <c r="F122" s="10"/>
      <c r="G122" s="9"/>
      <c r="H122" s="683"/>
      <c r="I122" s="866">
        <f>IF(F122="",0,IF(F122="Fremdpersonal",VLOOKUP(D122,Tariftabellen!$W$3:$Y$26,3,0),VLOOKUP(D122,Tariftabellen!$W$3:$Y$26,2,0)))</f>
        <v>0</v>
      </c>
      <c r="J122" s="684" t="str">
        <f t="shared" ca="1" si="22"/>
        <v/>
      </c>
      <c r="K122" s="626" t="str">
        <f t="shared" ca="1" si="23"/>
        <v/>
      </c>
      <c r="L122" s="739">
        <f t="shared" si="17"/>
        <v>0</v>
      </c>
      <c r="M122" s="836">
        <f>IF(H122&gt;0,($M$1*L122+('(A) AG-Anteil Soz.Vers.'!$C$8*'(A) Pers. paL'!$H122))*12,0)</f>
        <v>0</v>
      </c>
      <c r="N122" s="684">
        <f t="shared" ca="1" si="24"/>
        <v>0</v>
      </c>
      <c r="O122" s="685">
        <f>IF(OR(F122="Minijob",F122="Fremdpersonal",H122=0),0,IF((L122*12+M122+N122)&gt;'(A) AG-Anteil Soz.Vers.'!$C$33,'(A) AG-Anteil Soz.Vers.'!$C$33*$O$1,(L122*12+M122+N122)*$O$1))</f>
        <v>0</v>
      </c>
      <c r="P122" s="53">
        <f ca="1">IF(F122="Fremdpersonal",0,IF(F122="Minijob",L122*12*'(A) AG-Anteil Soz.Vers.'!$C$30,IF((L122*12+M122+N122)&gt;'(A) AG-Anteil Soz.Vers.'!$C$32,'(A) AG-Anteil Soz.Vers.'!$C$32*$P$1,(L122*12+M122+N122)*$P$1)))</f>
        <v>0</v>
      </c>
      <c r="Q122" s="684">
        <f t="shared" si="15"/>
        <v>0</v>
      </c>
      <c r="R122" s="836">
        <f t="shared" si="16"/>
        <v>0</v>
      </c>
      <c r="S122" s="686">
        <f t="shared" ca="1" si="25"/>
        <v>0</v>
      </c>
      <c r="T122" s="54"/>
    </row>
    <row r="123" spans="1:20">
      <c r="A123" s="735"/>
      <c r="B123" s="735"/>
      <c r="C123" s="735"/>
      <c r="D123" s="13"/>
      <c r="E123" s="9"/>
      <c r="F123" s="10"/>
      <c r="G123" s="9"/>
      <c r="H123" s="683"/>
      <c r="I123" s="866">
        <f>IF(F123="",0,IF(F123="Fremdpersonal",VLOOKUP(D123,Tariftabellen!$W$3:$Y$26,3,0),VLOOKUP(D123,Tariftabellen!$W$3:$Y$26,2,0)))</f>
        <v>0</v>
      </c>
      <c r="J123" s="684" t="str">
        <f t="shared" ca="1" si="22"/>
        <v/>
      </c>
      <c r="K123" s="626" t="str">
        <f t="shared" ca="1" si="23"/>
        <v/>
      </c>
      <c r="L123" s="739">
        <f t="shared" si="17"/>
        <v>0</v>
      </c>
      <c r="M123" s="836">
        <f>IF(H123&gt;0,($M$1*L123+('(A) AG-Anteil Soz.Vers.'!$C$8*'(A) Pers. paL'!$H123))*12,0)</f>
        <v>0</v>
      </c>
      <c r="N123" s="684">
        <f t="shared" ca="1" si="24"/>
        <v>0</v>
      </c>
      <c r="O123" s="685">
        <f>IF(OR(F123="Minijob",F123="Fremdpersonal",H123=0),0,IF((L123*12+M123+N123)&gt;'(A) AG-Anteil Soz.Vers.'!$C$33,'(A) AG-Anteil Soz.Vers.'!$C$33*$O$1,(L123*12+M123+N123)*$O$1))</f>
        <v>0</v>
      </c>
      <c r="P123" s="53">
        <f ca="1">IF(F123="Fremdpersonal",0,IF(F123="Minijob",L123*12*'(A) AG-Anteil Soz.Vers.'!$C$30,IF((L123*12+M123+N123)&gt;'(A) AG-Anteil Soz.Vers.'!$C$32,'(A) AG-Anteil Soz.Vers.'!$C$32*$P$1,(L123*12+M123+N123)*$P$1)))</f>
        <v>0</v>
      </c>
      <c r="Q123" s="684">
        <f t="shared" si="15"/>
        <v>0</v>
      </c>
      <c r="R123" s="836">
        <f t="shared" si="16"/>
        <v>0</v>
      </c>
      <c r="S123" s="686">
        <f t="shared" ca="1" si="25"/>
        <v>0</v>
      </c>
      <c r="T123" s="54"/>
    </row>
    <row r="124" spans="1:20">
      <c r="A124" s="735"/>
      <c r="B124" s="735"/>
      <c r="C124" s="735"/>
      <c r="D124" s="13"/>
      <c r="E124" s="9"/>
      <c r="F124" s="10"/>
      <c r="G124" s="9"/>
      <c r="H124" s="683"/>
      <c r="I124" s="866">
        <f>IF(F124="",0,IF(F124="Fremdpersonal",VLOOKUP(D124,Tariftabellen!$W$3:$Y$26,3,0),VLOOKUP(D124,Tariftabellen!$W$3:$Y$26,2,0)))</f>
        <v>0</v>
      </c>
      <c r="J124" s="684" t="str">
        <f t="shared" ca="1" si="22"/>
        <v/>
      </c>
      <c r="K124" s="626" t="str">
        <f t="shared" ca="1" si="23"/>
        <v/>
      </c>
      <c r="L124" s="739">
        <f t="shared" si="17"/>
        <v>0</v>
      </c>
      <c r="M124" s="836">
        <f>IF(H124&gt;0,($M$1*L124+('(A) AG-Anteil Soz.Vers.'!$C$8*'(A) Pers. paL'!$H124))*12,0)</f>
        <v>0</v>
      </c>
      <c r="N124" s="684">
        <f t="shared" ca="1" si="24"/>
        <v>0</v>
      </c>
      <c r="O124" s="685">
        <f>IF(OR(F124="Minijob",F124="Fremdpersonal",H124=0),0,IF((L124*12+M124+N124)&gt;'(A) AG-Anteil Soz.Vers.'!$C$33,'(A) AG-Anteil Soz.Vers.'!$C$33*$O$1,(L124*12+M124+N124)*$O$1))</f>
        <v>0</v>
      </c>
      <c r="P124" s="53">
        <f ca="1">IF(F124="Fremdpersonal",0,IF(F124="Minijob",L124*12*'(A) AG-Anteil Soz.Vers.'!$C$30,IF((L124*12+M124+N124)&gt;'(A) AG-Anteil Soz.Vers.'!$C$32,'(A) AG-Anteil Soz.Vers.'!$C$32*$P$1,(L124*12+M124+N124)*$P$1)))</f>
        <v>0</v>
      </c>
      <c r="Q124" s="684">
        <f t="shared" si="15"/>
        <v>0</v>
      </c>
      <c r="R124" s="836">
        <f t="shared" si="16"/>
        <v>0</v>
      </c>
      <c r="S124" s="686">
        <f t="shared" ca="1" si="25"/>
        <v>0</v>
      </c>
      <c r="T124" s="54"/>
    </row>
    <row r="125" spans="1:20">
      <c r="A125" s="735"/>
      <c r="B125" s="735"/>
      <c r="C125" s="735"/>
      <c r="D125" s="13"/>
      <c r="E125" s="9"/>
      <c r="F125" s="10"/>
      <c r="G125" s="9"/>
      <c r="H125" s="683"/>
      <c r="I125" s="866">
        <f>IF(F125="",0,IF(F125="Fremdpersonal",VLOOKUP(D125,Tariftabellen!$W$3:$Y$26,3,0),VLOOKUP(D125,Tariftabellen!$W$3:$Y$26,2,0)))</f>
        <v>0</v>
      </c>
      <c r="J125" s="684" t="str">
        <f t="shared" ca="1" si="22"/>
        <v/>
      </c>
      <c r="K125" s="626" t="str">
        <f t="shared" ca="1" si="23"/>
        <v/>
      </c>
      <c r="L125" s="739">
        <f t="shared" si="17"/>
        <v>0</v>
      </c>
      <c r="M125" s="836">
        <f>IF(H125&gt;0,($M$1*L125+('(A) AG-Anteil Soz.Vers.'!$C$8*'(A) Pers. paL'!$H125))*12,0)</f>
        <v>0</v>
      </c>
      <c r="N125" s="684">
        <f t="shared" ca="1" si="24"/>
        <v>0</v>
      </c>
      <c r="O125" s="685">
        <f>IF(OR(F125="Minijob",F125="Fremdpersonal",H125=0),0,IF((L125*12+M125+N125)&gt;'(A) AG-Anteil Soz.Vers.'!$C$33,'(A) AG-Anteil Soz.Vers.'!$C$33*$O$1,(L125*12+M125+N125)*$O$1))</f>
        <v>0</v>
      </c>
      <c r="P125" s="53">
        <f ca="1">IF(F125="Fremdpersonal",0,IF(F125="Minijob",L125*12*'(A) AG-Anteil Soz.Vers.'!$C$30,IF((L125*12+M125+N125)&gt;'(A) AG-Anteil Soz.Vers.'!$C$32,'(A) AG-Anteil Soz.Vers.'!$C$32*$P$1,(L125*12+M125+N125)*$P$1)))</f>
        <v>0</v>
      </c>
      <c r="Q125" s="684">
        <f t="shared" si="15"/>
        <v>0</v>
      </c>
      <c r="R125" s="836">
        <f t="shared" si="16"/>
        <v>0</v>
      </c>
      <c r="S125" s="686">
        <f t="shared" ca="1" si="25"/>
        <v>0</v>
      </c>
      <c r="T125" s="54"/>
    </row>
    <row r="126" spans="1:20">
      <c r="A126" s="735"/>
      <c r="B126" s="735"/>
      <c r="C126" s="735"/>
      <c r="D126" s="13"/>
      <c r="E126" s="9"/>
      <c r="F126" s="10"/>
      <c r="G126" s="9"/>
      <c r="H126" s="683"/>
      <c r="I126" s="866">
        <f>IF(F126="",0,IF(F126="Fremdpersonal",VLOOKUP(D126,Tariftabellen!$W$3:$Y$26,3,0),VLOOKUP(D126,Tariftabellen!$W$3:$Y$26,2,0)))</f>
        <v>0</v>
      </c>
      <c r="J126" s="684" t="str">
        <f t="shared" ca="1" si="22"/>
        <v/>
      </c>
      <c r="K126" s="626" t="str">
        <f t="shared" ca="1" si="23"/>
        <v/>
      </c>
      <c r="L126" s="739">
        <f t="shared" si="17"/>
        <v>0</v>
      </c>
      <c r="M126" s="836">
        <f>IF(H126&gt;0,($M$1*L126+('(A) AG-Anteil Soz.Vers.'!$C$8*'(A) Pers. paL'!$H126))*12,0)</f>
        <v>0</v>
      </c>
      <c r="N126" s="684">
        <f t="shared" ca="1" si="24"/>
        <v>0</v>
      </c>
      <c r="O126" s="685">
        <f>IF(OR(F126="Minijob",F126="Fremdpersonal",H126=0),0,IF((L126*12+M126+N126)&gt;'(A) AG-Anteil Soz.Vers.'!$C$33,'(A) AG-Anteil Soz.Vers.'!$C$33*$O$1,(L126*12+M126+N126)*$O$1))</f>
        <v>0</v>
      </c>
      <c r="P126" s="53">
        <f ca="1">IF(F126="Fremdpersonal",0,IF(F126="Minijob",L126*12*'(A) AG-Anteil Soz.Vers.'!$C$30,IF((L126*12+M126+N126)&gt;'(A) AG-Anteil Soz.Vers.'!$C$32,'(A) AG-Anteil Soz.Vers.'!$C$32*$P$1,(L126*12+M126+N126)*$P$1)))</f>
        <v>0</v>
      </c>
      <c r="Q126" s="684">
        <f t="shared" si="15"/>
        <v>0</v>
      </c>
      <c r="R126" s="836">
        <f t="shared" si="16"/>
        <v>0</v>
      </c>
      <c r="S126" s="686">
        <f t="shared" ca="1" si="25"/>
        <v>0</v>
      </c>
      <c r="T126" s="54"/>
    </row>
    <row r="127" spans="1:20">
      <c r="A127" s="735"/>
      <c r="B127" s="735"/>
      <c r="C127" s="735"/>
      <c r="D127" s="13"/>
      <c r="E127" s="9"/>
      <c r="F127" s="10"/>
      <c r="G127" s="9"/>
      <c r="H127" s="683"/>
      <c r="I127" s="866">
        <f>IF(F127="",0,IF(F127="Fremdpersonal",VLOOKUP(D127,Tariftabellen!$W$3:$Y$26,3,0),VLOOKUP(D127,Tariftabellen!$W$3:$Y$26,2,0)))</f>
        <v>0</v>
      </c>
      <c r="J127" s="684" t="str">
        <f t="shared" ca="1" si="22"/>
        <v/>
      </c>
      <c r="K127" s="626" t="str">
        <f t="shared" ca="1" si="23"/>
        <v/>
      </c>
      <c r="L127" s="739">
        <f t="shared" si="17"/>
        <v>0</v>
      </c>
      <c r="M127" s="836">
        <f>IF(H127&gt;0,($M$1*L127+('(A) AG-Anteil Soz.Vers.'!$C$8*'(A) Pers. paL'!$H127))*12,0)</f>
        <v>0</v>
      </c>
      <c r="N127" s="684">
        <f t="shared" ca="1" si="24"/>
        <v>0</v>
      </c>
      <c r="O127" s="685">
        <f>IF(OR(F127="Minijob",F127="Fremdpersonal",H127=0),0,IF((L127*12+M127+N127)&gt;'(A) AG-Anteil Soz.Vers.'!$C$33,'(A) AG-Anteil Soz.Vers.'!$C$33*$O$1,(L127*12+M127+N127)*$O$1))</f>
        <v>0</v>
      </c>
      <c r="P127" s="53">
        <f ca="1">IF(F127="Fremdpersonal",0,IF(F127="Minijob",L127*12*'(A) AG-Anteil Soz.Vers.'!$C$30,IF((L127*12+M127+N127)&gt;'(A) AG-Anteil Soz.Vers.'!$C$32,'(A) AG-Anteil Soz.Vers.'!$C$32*$P$1,(L127*12+M127+N127)*$P$1)))</f>
        <v>0</v>
      </c>
      <c r="Q127" s="684">
        <f t="shared" si="15"/>
        <v>0</v>
      </c>
      <c r="R127" s="836">
        <f t="shared" si="16"/>
        <v>0</v>
      </c>
      <c r="S127" s="686">
        <f t="shared" ca="1" si="25"/>
        <v>0</v>
      </c>
      <c r="T127" s="54"/>
    </row>
    <row r="128" spans="1:20">
      <c r="A128" s="735"/>
      <c r="B128" s="735"/>
      <c r="C128" s="735"/>
      <c r="D128" s="13"/>
      <c r="E128" s="9"/>
      <c r="F128" s="10"/>
      <c r="G128" s="9"/>
      <c r="H128" s="683"/>
      <c r="I128" s="866">
        <f>IF(F128="",0,IF(F128="Fremdpersonal",VLOOKUP(D128,Tariftabellen!$W$3:$Y$26,3,0),VLOOKUP(D128,Tariftabellen!$W$3:$Y$26,2,0)))</f>
        <v>0</v>
      </c>
      <c r="J128" s="684" t="str">
        <f t="shared" ca="1" si="22"/>
        <v/>
      </c>
      <c r="K128" s="626" t="str">
        <f t="shared" ca="1" si="23"/>
        <v/>
      </c>
      <c r="L128" s="739">
        <f t="shared" si="17"/>
        <v>0</v>
      </c>
      <c r="M128" s="836">
        <f>IF(H128&gt;0,($M$1*L128+('(A) AG-Anteil Soz.Vers.'!$C$8*'(A) Pers. paL'!$H128))*12,0)</f>
        <v>0</v>
      </c>
      <c r="N128" s="684">
        <f t="shared" ca="1" si="24"/>
        <v>0</v>
      </c>
      <c r="O128" s="685">
        <f>IF(OR(F128="Minijob",F128="Fremdpersonal",H128=0),0,IF((L128*12+M128+N128)&gt;'(A) AG-Anteil Soz.Vers.'!$C$33,'(A) AG-Anteil Soz.Vers.'!$C$33*$O$1,(L128*12+M128+N128)*$O$1))</f>
        <v>0</v>
      </c>
      <c r="P128" s="53">
        <f ca="1">IF(F128="Fremdpersonal",0,IF(F128="Minijob",L128*12*'(A) AG-Anteil Soz.Vers.'!$C$30,IF((L128*12+M128+N128)&gt;'(A) AG-Anteil Soz.Vers.'!$C$32,'(A) AG-Anteil Soz.Vers.'!$C$32*$P$1,(L128*12+M128+N128)*$P$1)))</f>
        <v>0</v>
      </c>
      <c r="Q128" s="684">
        <f t="shared" si="15"/>
        <v>0</v>
      </c>
      <c r="R128" s="836">
        <f t="shared" si="16"/>
        <v>0</v>
      </c>
      <c r="S128" s="686">
        <f t="shared" ca="1" si="25"/>
        <v>0</v>
      </c>
      <c r="T128" s="54"/>
    </row>
    <row r="129" spans="1:20">
      <c r="A129" s="735"/>
      <c r="B129" s="735"/>
      <c r="C129" s="735"/>
      <c r="D129" s="13"/>
      <c r="E129" s="9"/>
      <c r="F129" s="10"/>
      <c r="G129" s="9"/>
      <c r="H129" s="683"/>
      <c r="I129" s="866">
        <f>IF(F129="",0,IF(F129="Fremdpersonal",VLOOKUP(D129,Tariftabellen!$W$3:$Y$26,3,0),VLOOKUP(D129,Tariftabellen!$W$3:$Y$26,2,0)))</f>
        <v>0</v>
      </c>
      <c r="J129" s="684" t="str">
        <f t="shared" ca="1" si="22"/>
        <v/>
      </c>
      <c r="K129" s="626" t="str">
        <f t="shared" ca="1" si="23"/>
        <v/>
      </c>
      <c r="L129" s="739">
        <f t="shared" si="17"/>
        <v>0</v>
      </c>
      <c r="M129" s="836">
        <f>IF(H129&gt;0,($M$1*L129+('(A) AG-Anteil Soz.Vers.'!$C$8*'(A) Pers. paL'!$H129))*12,0)</f>
        <v>0</v>
      </c>
      <c r="N129" s="684">
        <f t="shared" ca="1" si="24"/>
        <v>0</v>
      </c>
      <c r="O129" s="685">
        <f>IF(OR(F129="Minijob",F129="Fremdpersonal",H129=0),0,IF((L129*12+M129+N129)&gt;'(A) AG-Anteil Soz.Vers.'!$C$33,'(A) AG-Anteil Soz.Vers.'!$C$33*$O$1,(L129*12+M129+N129)*$O$1))</f>
        <v>0</v>
      </c>
      <c r="P129" s="53">
        <f ca="1">IF(F129="Fremdpersonal",0,IF(F129="Minijob",L129*12*'(A) AG-Anteil Soz.Vers.'!$C$30,IF((L129*12+M129+N129)&gt;'(A) AG-Anteil Soz.Vers.'!$C$32,'(A) AG-Anteil Soz.Vers.'!$C$32*$P$1,(L129*12+M129+N129)*$P$1)))</f>
        <v>0</v>
      </c>
      <c r="Q129" s="684">
        <f t="shared" si="15"/>
        <v>0</v>
      </c>
      <c r="R129" s="836">
        <f t="shared" si="16"/>
        <v>0</v>
      </c>
      <c r="S129" s="686">
        <f t="shared" ca="1" si="25"/>
        <v>0</v>
      </c>
      <c r="T129" s="54"/>
    </row>
    <row r="130" spans="1:20">
      <c r="A130" s="735"/>
      <c r="B130" s="735"/>
      <c r="C130" s="735"/>
      <c r="D130" s="13"/>
      <c r="E130" s="9"/>
      <c r="F130" s="10"/>
      <c r="G130" s="9"/>
      <c r="H130" s="683"/>
      <c r="I130" s="866">
        <f>IF(F130="",0,IF(F130="Fremdpersonal",VLOOKUP(D130,Tariftabellen!$W$3:$Y$26,3,0),VLOOKUP(D130,Tariftabellen!$W$3:$Y$26,2,0)))</f>
        <v>0</v>
      </c>
      <c r="J130" s="684" t="str">
        <f t="shared" ca="1" si="22"/>
        <v/>
      </c>
      <c r="K130" s="626" t="str">
        <f t="shared" ca="1" si="23"/>
        <v/>
      </c>
      <c r="L130" s="739">
        <f t="shared" si="17"/>
        <v>0</v>
      </c>
      <c r="M130" s="836">
        <f>IF(H130&gt;0,($M$1*L130+('(A) AG-Anteil Soz.Vers.'!$C$8*'(A) Pers. paL'!$H130))*12,0)</f>
        <v>0</v>
      </c>
      <c r="N130" s="684">
        <f t="shared" ca="1" si="24"/>
        <v>0</v>
      </c>
      <c r="O130" s="685">
        <f>IF(OR(F130="Minijob",F130="Fremdpersonal",H130=0),0,IF((L130*12+M130+N130)&gt;'(A) AG-Anteil Soz.Vers.'!$C$33,'(A) AG-Anteil Soz.Vers.'!$C$33*$O$1,(L130*12+M130+N130)*$O$1))</f>
        <v>0</v>
      </c>
      <c r="P130" s="53">
        <f ca="1">IF(F130="Fremdpersonal",0,IF(F130="Minijob",L130*12*'(A) AG-Anteil Soz.Vers.'!$C$30,IF((L130*12+M130+N130)&gt;'(A) AG-Anteil Soz.Vers.'!$C$32,'(A) AG-Anteil Soz.Vers.'!$C$32*$P$1,(L130*12+M130+N130)*$P$1)))</f>
        <v>0</v>
      </c>
      <c r="Q130" s="684">
        <f t="shared" si="15"/>
        <v>0</v>
      </c>
      <c r="R130" s="836">
        <f t="shared" si="16"/>
        <v>0</v>
      </c>
      <c r="S130" s="686">
        <f t="shared" ca="1" si="25"/>
        <v>0</v>
      </c>
      <c r="T130" s="54"/>
    </row>
    <row r="131" spans="1:20">
      <c r="A131" s="735"/>
      <c r="B131" s="735"/>
      <c r="C131" s="735"/>
      <c r="D131" s="13"/>
      <c r="E131" s="9"/>
      <c r="F131" s="10"/>
      <c r="G131" s="9"/>
      <c r="H131" s="683"/>
      <c r="I131" s="866">
        <f>IF(F131="",0,IF(F131="Fremdpersonal",VLOOKUP(D131,Tariftabellen!$W$3:$Y$26,3,0),VLOOKUP(D131,Tariftabellen!$W$3:$Y$26,2,0)))</f>
        <v>0</v>
      </c>
      <c r="J131" s="684" t="str">
        <f t="shared" ca="1" si="22"/>
        <v/>
      </c>
      <c r="K131" s="626" t="str">
        <f t="shared" ca="1" si="23"/>
        <v/>
      </c>
      <c r="L131" s="739">
        <f t="shared" si="17"/>
        <v>0</v>
      </c>
      <c r="M131" s="836">
        <f>IF(H131&gt;0,($M$1*L131+('(A) AG-Anteil Soz.Vers.'!$C$8*'(A) Pers. paL'!$H131))*12,0)</f>
        <v>0</v>
      </c>
      <c r="N131" s="684">
        <f t="shared" ca="1" si="24"/>
        <v>0</v>
      </c>
      <c r="O131" s="685">
        <f>IF(OR(F131="Minijob",F131="Fremdpersonal",H131=0),0,IF((L131*12+M131+N131)&gt;'(A) AG-Anteil Soz.Vers.'!$C$33,'(A) AG-Anteil Soz.Vers.'!$C$33*$O$1,(L131*12+M131+N131)*$O$1))</f>
        <v>0</v>
      </c>
      <c r="P131" s="53">
        <f ca="1">IF(F131="Fremdpersonal",0,IF(F131="Minijob",L131*12*'(A) AG-Anteil Soz.Vers.'!$C$30,IF((L131*12+M131+N131)&gt;'(A) AG-Anteil Soz.Vers.'!$C$32,'(A) AG-Anteil Soz.Vers.'!$C$32*$P$1,(L131*12+M131+N131)*$P$1)))</f>
        <v>0</v>
      </c>
      <c r="Q131" s="684">
        <f t="shared" si="15"/>
        <v>0</v>
      </c>
      <c r="R131" s="836">
        <f t="shared" si="16"/>
        <v>0</v>
      </c>
      <c r="S131" s="686">
        <f t="shared" ca="1" si="25"/>
        <v>0</v>
      </c>
      <c r="T131" s="54"/>
    </row>
    <row r="132" spans="1:20">
      <c r="A132" s="735"/>
      <c r="B132" s="735"/>
      <c r="C132" s="735"/>
      <c r="D132" s="13"/>
      <c r="E132" s="9"/>
      <c r="F132" s="10"/>
      <c r="G132" s="9"/>
      <c r="H132" s="683"/>
      <c r="I132" s="866">
        <f>IF(F132="",0,IF(F132="Fremdpersonal",VLOOKUP(D132,Tariftabellen!$W$3:$Y$26,3,0),VLOOKUP(D132,Tariftabellen!$W$3:$Y$26,2,0)))</f>
        <v>0</v>
      </c>
      <c r="J132" s="684" t="str">
        <f t="shared" ca="1" si="22"/>
        <v/>
      </c>
      <c r="K132" s="626" t="str">
        <f t="shared" ca="1" si="23"/>
        <v/>
      </c>
      <c r="L132" s="739">
        <f t="shared" si="17"/>
        <v>0</v>
      </c>
      <c r="M132" s="836">
        <f>IF(H132&gt;0,($M$1*L132+('(A) AG-Anteil Soz.Vers.'!$C$8*'(A) Pers. paL'!$H132))*12,0)</f>
        <v>0</v>
      </c>
      <c r="N132" s="684">
        <f t="shared" ca="1" si="24"/>
        <v>0</v>
      </c>
      <c r="O132" s="685">
        <f>IF(OR(F132="Minijob",F132="Fremdpersonal",H132=0),0,IF((L132*12+M132+N132)&gt;'(A) AG-Anteil Soz.Vers.'!$C$33,'(A) AG-Anteil Soz.Vers.'!$C$33*$O$1,(L132*12+M132+N132)*$O$1))</f>
        <v>0</v>
      </c>
      <c r="P132" s="53">
        <f ca="1">IF(F132="Fremdpersonal",0,IF(F132="Minijob",L132*12*'(A) AG-Anteil Soz.Vers.'!$C$30,IF((L132*12+M132+N132)&gt;'(A) AG-Anteil Soz.Vers.'!$C$32,'(A) AG-Anteil Soz.Vers.'!$C$32*$P$1,(L132*12+M132+N132)*$P$1)))</f>
        <v>0</v>
      </c>
      <c r="Q132" s="684">
        <f t="shared" ref="Q132:Q195" si="26">IF(OR(F132="Minijob",F132="Fremdpersonal",H132=0),0,+$Q$1*(L132*12+SUM(M132:N132)))</f>
        <v>0</v>
      </c>
      <c r="R132" s="836">
        <f t="shared" ref="R132:R195" si="27">IF(OR(F132="Minijob",F132="Fremdpersonal",H132=0),0,+$R$1*L132*12)</f>
        <v>0</v>
      </c>
      <c r="S132" s="686">
        <f t="shared" ca="1" si="25"/>
        <v>0</v>
      </c>
      <c r="T132" s="54"/>
    </row>
    <row r="133" spans="1:20">
      <c r="A133" s="735"/>
      <c r="B133" s="735"/>
      <c r="C133" s="735"/>
      <c r="D133" s="13"/>
      <c r="E133" s="9"/>
      <c r="F133" s="10"/>
      <c r="G133" s="9"/>
      <c r="H133" s="683"/>
      <c r="I133" s="866">
        <f>IF(F133="",0,IF(F133="Fremdpersonal",VLOOKUP(D133,Tariftabellen!$W$3:$Y$26,3,0),VLOOKUP(D133,Tariftabellen!$W$3:$Y$26,2,0)))</f>
        <v>0</v>
      </c>
      <c r="J133" s="684" t="str">
        <f t="shared" ca="1" si="22"/>
        <v/>
      </c>
      <c r="K133" s="626" t="str">
        <f t="shared" ca="1" si="23"/>
        <v/>
      </c>
      <c r="L133" s="739">
        <f t="shared" ref="L133:L196" si="28">IF(F133&gt;0,J133*H133,0)</f>
        <v>0</v>
      </c>
      <c r="M133" s="836">
        <f>IF(H133&gt;0,($M$1*L133+('(A) AG-Anteil Soz.Vers.'!$C$8*'(A) Pers. paL'!$H133))*12,0)</f>
        <v>0</v>
      </c>
      <c r="N133" s="684">
        <f t="shared" ca="1" si="24"/>
        <v>0</v>
      </c>
      <c r="O133" s="685">
        <f>IF(OR(F133="Minijob",F133="Fremdpersonal",H133=0),0,IF((L133*12+M133+N133)&gt;'(A) AG-Anteil Soz.Vers.'!$C$33,'(A) AG-Anteil Soz.Vers.'!$C$33*$O$1,(L133*12+M133+N133)*$O$1))</f>
        <v>0</v>
      </c>
      <c r="P133" s="53">
        <f ca="1">IF(F133="Fremdpersonal",0,IF(F133="Minijob",L133*12*'(A) AG-Anteil Soz.Vers.'!$C$30,IF((L133*12+M133+N133)&gt;'(A) AG-Anteil Soz.Vers.'!$C$32,'(A) AG-Anteil Soz.Vers.'!$C$32*$P$1,(L133*12+M133+N133)*$P$1)))</f>
        <v>0</v>
      </c>
      <c r="Q133" s="684">
        <f t="shared" si="26"/>
        <v>0</v>
      </c>
      <c r="R133" s="836">
        <f t="shared" si="27"/>
        <v>0</v>
      </c>
      <c r="S133" s="686">
        <f t="shared" ca="1" si="25"/>
        <v>0</v>
      </c>
      <c r="T133" s="54"/>
    </row>
    <row r="134" spans="1:20">
      <c r="A134" s="735"/>
      <c r="B134" s="735"/>
      <c r="C134" s="735"/>
      <c r="D134" s="13"/>
      <c r="E134" s="9"/>
      <c r="F134" s="10"/>
      <c r="G134" s="9"/>
      <c r="H134" s="683"/>
      <c r="I134" s="866">
        <f>IF(F134="",0,IF(F134="Fremdpersonal",VLOOKUP(D134,Tariftabellen!$W$3:$Y$26,3,0),VLOOKUP(D134,Tariftabellen!$W$3:$Y$26,2,0)))</f>
        <v>0</v>
      </c>
      <c r="J134" s="684" t="str">
        <f t="shared" ref="J134:J163" ca="1" si="29">IF(ISERROR(VLOOKUP(F134,INDIRECT("Tab_"&amp;E134),G134+2,0)),"",VLOOKUP(F134,INDIRECT("Tab_"&amp;E134),G134+2,0)*(1+$J$1))</f>
        <v/>
      </c>
      <c r="K134" s="626" t="str">
        <f t="shared" ref="K134:K163" ca="1" si="30">IF(AND($K$1&gt;0,H134&gt;0),$K$1,IF(ISERROR(VLOOKUP(F134,INDIRECT("Tab_"&amp;E134),2,0)),"",VLOOKUP(F134,INDIRECT("Tab_"&amp;E134),2,0)))</f>
        <v/>
      </c>
      <c r="L134" s="739">
        <f t="shared" si="28"/>
        <v>0</v>
      </c>
      <c r="M134" s="836">
        <f>IF(H134&gt;0,($M$1*L134+('(A) AG-Anteil Soz.Vers.'!$C$8*'(A) Pers. paL'!$H134))*12,0)</f>
        <v>0</v>
      </c>
      <c r="N134" s="684">
        <f t="shared" ref="N134:N163" ca="1" si="31">IF(ISERROR(K134*L134),0,K134*L134)</f>
        <v>0</v>
      </c>
      <c r="O134" s="685">
        <f>IF(OR(F134="Minijob",F134="Fremdpersonal",H134=0),0,IF((L134*12+M134+N134)&gt;'(A) AG-Anteil Soz.Vers.'!$C$33,'(A) AG-Anteil Soz.Vers.'!$C$33*$O$1,(L134*12+M134+N134)*$O$1))</f>
        <v>0</v>
      </c>
      <c r="P134" s="53">
        <f ca="1">IF(F134="Fremdpersonal",0,IF(F134="Minijob",L134*12*'(A) AG-Anteil Soz.Vers.'!$C$30,IF((L134*12+M134+N134)&gt;'(A) AG-Anteil Soz.Vers.'!$C$32,'(A) AG-Anteil Soz.Vers.'!$C$32*$P$1,(L134*12+M134+N134)*$P$1)))</f>
        <v>0</v>
      </c>
      <c r="Q134" s="684">
        <f t="shared" si="26"/>
        <v>0</v>
      </c>
      <c r="R134" s="836">
        <f t="shared" si="27"/>
        <v>0</v>
      </c>
      <c r="S134" s="686">
        <f t="shared" ref="S134:S163" ca="1" si="32">(L134*12+SUM(M134:R134))</f>
        <v>0</v>
      </c>
      <c r="T134" s="54"/>
    </row>
    <row r="135" spans="1:20">
      <c r="A135" s="735"/>
      <c r="B135" s="735"/>
      <c r="C135" s="735"/>
      <c r="D135" s="13"/>
      <c r="E135" s="9"/>
      <c r="F135" s="10"/>
      <c r="G135" s="9"/>
      <c r="H135" s="683"/>
      <c r="I135" s="866">
        <f>IF(F135="",0,IF(F135="Fremdpersonal",VLOOKUP(D135,Tariftabellen!$W$3:$Y$26,3,0),VLOOKUP(D135,Tariftabellen!$W$3:$Y$26,2,0)))</f>
        <v>0</v>
      </c>
      <c r="J135" s="684" t="str">
        <f t="shared" ca="1" si="29"/>
        <v/>
      </c>
      <c r="K135" s="626" t="str">
        <f t="shared" ca="1" si="30"/>
        <v/>
      </c>
      <c r="L135" s="739">
        <f t="shared" si="28"/>
        <v>0</v>
      </c>
      <c r="M135" s="836">
        <f>IF(H135&gt;0,($M$1*L135+('(A) AG-Anteil Soz.Vers.'!$C$8*'(A) Pers. paL'!$H135))*12,0)</f>
        <v>0</v>
      </c>
      <c r="N135" s="684">
        <f t="shared" ca="1" si="31"/>
        <v>0</v>
      </c>
      <c r="O135" s="685">
        <f>IF(OR(F135="Minijob",F135="Fremdpersonal",H135=0),0,IF((L135*12+M135+N135)&gt;'(A) AG-Anteil Soz.Vers.'!$C$33,'(A) AG-Anteil Soz.Vers.'!$C$33*$O$1,(L135*12+M135+N135)*$O$1))</f>
        <v>0</v>
      </c>
      <c r="P135" s="53">
        <f ca="1">IF(F135="Fremdpersonal",0,IF(F135="Minijob",L135*12*'(A) AG-Anteil Soz.Vers.'!$C$30,IF((L135*12+M135+N135)&gt;'(A) AG-Anteil Soz.Vers.'!$C$32,'(A) AG-Anteil Soz.Vers.'!$C$32*$P$1,(L135*12+M135+N135)*$P$1)))</f>
        <v>0</v>
      </c>
      <c r="Q135" s="684">
        <f t="shared" si="26"/>
        <v>0</v>
      </c>
      <c r="R135" s="836">
        <f t="shared" si="27"/>
        <v>0</v>
      </c>
      <c r="S135" s="686">
        <f t="shared" ca="1" si="32"/>
        <v>0</v>
      </c>
      <c r="T135" s="54"/>
    </row>
    <row r="136" spans="1:20">
      <c r="A136" s="735"/>
      <c r="B136" s="735"/>
      <c r="C136" s="735"/>
      <c r="D136" s="13"/>
      <c r="E136" s="9"/>
      <c r="F136" s="10"/>
      <c r="G136" s="9"/>
      <c r="H136" s="683"/>
      <c r="I136" s="866">
        <f>IF(F136="",0,IF(F136="Fremdpersonal",VLOOKUP(D136,Tariftabellen!$W$3:$Y$26,3,0),VLOOKUP(D136,Tariftabellen!$W$3:$Y$26,2,0)))</f>
        <v>0</v>
      </c>
      <c r="J136" s="684" t="str">
        <f t="shared" ca="1" si="29"/>
        <v/>
      </c>
      <c r="K136" s="626" t="str">
        <f t="shared" ca="1" si="30"/>
        <v/>
      </c>
      <c r="L136" s="739">
        <f t="shared" si="28"/>
        <v>0</v>
      </c>
      <c r="M136" s="836">
        <f>IF(H136&gt;0,($M$1*L136+('(A) AG-Anteil Soz.Vers.'!$C$8*'(A) Pers. paL'!$H136))*12,0)</f>
        <v>0</v>
      </c>
      <c r="N136" s="684">
        <f t="shared" ca="1" si="31"/>
        <v>0</v>
      </c>
      <c r="O136" s="685">
        <f>IF(OR(F136="Minijob",F136="Fremdpersonal",H136=0),0,IF((L136*12+M136+N136)&gt;'(A) AG-Anteil Soz.Vers.'!$C$33,'(A) AG-Anteil Soz.Vers.'!$C$33*$O$1,(L136*12+M136+N136)*$O$1))</f>
        <v>0</v>
      </c>
      <c r="P136" s="53">
        <f ca="1">IF(F136="Fremdpersonal",0,IF(F136="Minijob",L136*12*'(A) AG-Anteil Soz.Vers.'!$C$30,IF((L136*12+M136+N136)&gt;'(A) AG-Anteil Soz.Vers.'!$C$32,'(A) AG-Anteil Soz.Vers.'!$C$32*$P$1,(L136*12+M136+N136)*$P$1)))</f>
        <v>0</v>
      </c>
      <c r="Q136" s="684">
        <f t="shared" si="26"/>
        <v>0</v>
      </c>
      <c r="R136" s="836">
        <f t="shared" si="27"/>
        <v>0</v>
      </c>
      <c r="S136" s="686">
        <f t="shared" ca="1" si="32"/>
        <v>0</v>
      </c>
      <c r="T136" s="54"/>
    </row>
    <row r="137" spans="1:20">
      <c r="A137" s="735"/>
      <c r="B137" s="735"/>
      <c r="C137" s="735"/>
      <c r="D137" s="13"/>
      <c r="E137" s="9"/>
      <c r="F137" s="10"/>
      <c r="G137" s="9"/>
      <c r="H137" s="683"/>
      <c r="I137" s="866">
        <f>IF(F137="",0,IF(F137="Fremdpersonal",VLOOKUP(D137,Tariftabellen!$W$3:$Y$26,3,0),VLOOKUP(D137,Tariftabellen!$W$3:$Y$26,2,0)))</f>
        <v>0</v>
      </c>
      <c r="J137" s="684" t="str">
        <f t="shared" ca="1" si="29"/>
        <v/>
      </c>
      <c r="K137" s="626" t="str">
        <f t="shared" ca="1" si="30"/>
        <v/>
      </c>
      <c r="L137" s="739">
        <f t="shared" si="28"/>
        <v>0</v>
      </c>
      <c r="M137" s="836">
        <f>IF(H137&gt;0,($M$1*L137+('(A) AG-Anteil Soz.Vers.'!$C$8*'(A) Pers. paL'!$H137))*12,0)</f>
        <v>0</v>
      </c>
      <c r="N137" s="684">
        <f t="shared" ca="1" si="31"/>
        <v>0</v>
      </c>
      <c r="O137" s="685">
        <f>IF(OR(F137="Minijob",F137="Fremdpersonal",H137=0),0,IF((L137*12+M137+N137)&gt;'(A) AG-Anteil Soz.Vers.'!$C$33,'(A) AG-Anteil Soz.Vers.'!$C$33*$O$1,(L137*12+M137+N137)*$O$1))</f>
        <v>0</v>
      </c>
      <c r="P137" s="53">
        <f ca="1">IF(F137="Fremdpersonal",0,IF(F137="Minijob",L137*12*'(A) AG-Anteil Soz.Vers.'!$C$30,IF((L137*12+M137+N137)&gt;'(A) AG-Anteil Soz.Vers.'!$C$32,'(A) AG-Anteil Soz.Vers.'!$C$32*$P$1,(L137*12+M137+N137)*$P$1)))</f>
        <v>0</v>
      </c>
      <c r="Q137" s="684">
        <f t="shared" si="26"/>
        <v>0</v>
      </c>
      <c r="R137" s="836">
        <f t="shared" si="27"/>
        <v>0</v>
      </c>
      <c r="S137" s="686">
        <f t="shared" ca="1" si="32"/>
        <v>0</v>
      </c>
      <c r="T137" s="54"/>
    </row>
    <row r="138" spans="1:20">
      <c r="A138" s="735"/>
      <c r="B138" s="735"/>
      <c r="C138" s="735"/>
      <c r="D138" s="13"/>
      <c r="E138" s="9"/>
      <c r="F138" s="10"/>
      <c r="G138" s="9"/>
      <c r="H138" s="683"/>
      <c r="I138" s="866">
        <f>IF(F138="",0,IF(F138="Fremdpersonal",VLOOKUP(D138,Tariftabellen!$W$3:$Y$26,3,0),VLOOKUP(D138,Tariftabellen!$W$3:$Y$26,2,0)))</f>
        <v>0</v>
      </c>
      <c r="J138" s="684" t="str">
        <f t="shared" ca="1" si="29"/>
        <v/>
      </c>
      <c r="K138" s="626" t="str">
        <f t="shared" ca="1" si="30"/>
        <v/>
      </c>
      <c r="L138" s="739">
        <f t="shared" si="28"/>
        <v>0</v>
      </c>
      <c r="M138" s="836">
        <f>IF(H138&gt;0,($M$1*L138+('(A) AG-Anteil Soz.Vers.'!$C$8*'(A) Pers. paL'!$H138))*12,0)</f>
        <v>0</v>
      </c>
      <c r="N138" s="684">
        <f t="shared" ca="1" si="31"/>
        <v>0</v>
      </c>
      <c r="O138" s="685">
        <f>IF(OR(F138="Minijob",F138="Fremdpersonal",H138=0),0,IF((L138*12+M138+N138)&gt;'(A) AG-Anteil Soz.Vers.'!$C$33,'(A) AG-Anteil Soz.Vers.'!$C$33*$O$1,(L138*12+M138+N138)*$O$1))</f>
        <v>0</v>
      </c>
      <c r="P138" s="53">
        <f ca="1">IF(F138="Fremdpersonal",0,IF(F138="Minijob",L138*12*'(A) AG-Anteil Soz.Vers.'!$C$30,IF((L138*12+M138+N138)&gt;'(A) AG-Anteil Soz.Vers.'!$C$32,'(A) AG-Anteil Soz.Vers.'!$C$32*$P$1,(L138*12+M138+N138)*$P$1)))</f>
        <v>0</v>
      </c>
      <c r="Q138" s="684">
        <f t="shared" si="26"/>
        <v>0</v>
      </c>
      <c r="R138" s="836">
        <f t="shared" si="27"/>
        <v>0</v>
      </c>
      <c r="S138" s="686">
        <f t="shared" ca="1" si="32"/>
        <v>0</v>
      </c>
      <c r="T138" s="54"/>
    </row>
    <row r="139" spans="1:20">
      <c r="A139" s="735"/>
      <c r="B139" s="735"/>
      <c r="C139" s="735"/>
      <c r="D139" s="13"/>
      <c r="E139" s="9"/>
      <c r="F139" s="10"/>
      <c r="G139" s="9"/>
      <c r="H139" s="683"/>
      <c r="I139" s="866">
        <f>IF(F139="",0,IF(F139="Fremdpersonal",VLOOKUP(D139,Tariftabellen!$W$3:$Y$26,3,0),VLOOKUP(D139,Tariftabellen!$W$3:$Y$26,2,0)))</f>
        <v>0</v>
      </c>
      <c r="J139" s="684" t="str">
        <f t="shared" ca="1" si="29"/>
        <v/>
      </c>
      <c r="K139" s="626" t="str">
        <f t="shared" ca="1" si="30"/>
        <v/>
      </c>
      <c r="L139" s="739">
        <f t="shared" si="28"/>
        <v>0</v>
      </c>
      <c r="M139" s="836">
        <f>IF(H139&gt;0,($M$1*L139+('(A) AG-Anteil Soz.Vers.'!$C$8*'(A) Pers. paL'!$H139))*12,0)</f>
        <v>0</v>
      </c>
      <c r="N139" s="684">
        <f t="shared" ca="1" si="31"/>
        <v>0</v>
      </c>
      <c r="O139" s="685">
        <f>IF(OR(F139="Minijob",F139="Fremdpersonal",H139=0),0,IF((L139*12+M139+N139)&gt;'(A) AG-Anteil Soz.Vers.'!$C$33,'(A) AG-Anteil Soz.Vers.'!$C$33*$O$1,(L139*12+M139+N139)*$O$1))</f>
        <v>0</v>
      </c>
      <c r="P139" s="53">
        <f ca="1">IF(F139="Fremdpersonal",0,IF(F139="Minijob",L139*12*'(A) AG-Anteil Soz.Vers.'!$C$30,IF((L139*12+M139+N139)&gt;'(A) AG-Anteil Soz.Vers.'!$C$32,'(A) AG-Anteil Soz.Vers.'!$C$32*$P$1,(L139*12+M139+N139)*$P$1)))</f>
        <v>0</v>
      </c>
      <c r="Q139" s="684">
        <f t="shared" si="26"/>
        <v>0</v>
      </c>
      <c r="R139" s="836">
        <f t="shared" si="27"/>
        <v>0</v>
      </c>
      <c r="S139" s="686">
        <f t="shared" ca="1" si="32"/>
        <v>0</v>
      </c>
      <c r="T139" s="54"/>
    </row>
    <row r="140" spans="1:20">
      <c r="A140" s="735"/>
      <c r="B140" s="735"/>
      <c r="C140" s="735"/>
      <c r="D140" s="13"/>
      <c r="E140" s="9"/>
      <c r="F140" s="10"/>
      <c r="G140" s="9"/>
      <c r="H140" s="683"/>
      <c r="I140" s="866">
        <f>IF(F140="",0,IF(F140="Fremdpersonal",VLOOKUP(D140,Tariftabellen!$W$3:$Y$26,3,0),VLOOKUP(D140,Tariftabellen!$W$3:$Y$26,2,0)))</f>
        <v>0</v>
      </c>
      <c r="J140" s="684" t="str">
        <f t="shared" ca="1" si="29"/>
        <v/>
      </c>
      <c r="K140" s="626" t="str">
        <f t="shared" ca="1" si="30"/>
        <v/>
      </c>
      <c r="L140" s="739">
        <f t="shared" si="28"/>
        <v>0</v>
      </c>
      <c r="M140" s="836">
        <f>IF(H140&gt;0,($M$1*L140+('(A) AG-Anteil Soz.Vers.'!$C$8*'(A) Pers. paL'!$H140))*12,0)</f>
        <v>0</v>
      </c>
      <c r="N140" s="684">
        <f t="shared" ca="1" si="31"/>
        <v>0</v>
      </c>
      <c r="O140" s="685">
        <f>IF(OR(F140="Minijob",F140="Fremdpersonal",H140=0),0,IF((L140*12+M140+N140)&gt;'(A) AG-Anteil Soz.Vers.'!$C$33,'(A) AG-Anteil Soz.Vers.'!$C$33*$O$1,(L140*12+M140+N140)*$O$1))</f>
        <v>0</v>
      </c>
      <c r="P140" s="53">
        <f ca="1">IF(F140="Fremdpersonal",0,IF(F140="Minijob",L140*12*'(A) AG-Anteil Soz.Vers.'!$C$30,IF((L140*12+M140+N140)&gt;'(A) AG-Anteil Soz.Vers.'!$C$32,'(A) AG-Anteil Soz.Vers.'!$C$32*$P$1,(L140*12+M140+N140)*$P$1)))</f>
        <v>0</v>
      </c>
      <c r="Q140" s="684">
        <f t="shared" si="26"/>
        <v>0</v>
      </c>
      <c r="R140" s="836">
        <f t="shared" si="27"/>
        <v>0</v>
      </c>
      <c r="S140" s="686">
        <f t="shared" ca="1" si="32"/>
        <v>0</v>
      </c>
      <c r="T140" s="54"/>
    </row>
    <row r="141" spans="1:20">
      <c r="A141" s="735"/>
      <c r="B141" s="735"/>
      <c r="C141" s="735"/>
      <c r="D141" s="13"/>
      <c r="E141" s="9"/>
      <c r="F141" s="10"/>
      <c r="G141" s="9"/>
      <c r="H141" s="683"/>
      <c r="I141" s="866">
        <f>IF(F141="",0,IF(F141="Fremdpersonal",VLOOKUP(D141,Tariftabellen!$W$3:$Y$26,3,0),VLOOKUP(D141,Tariftabellen!$W$3:$Y$26,2,0)))</f>
        <v>0</v>
      </c>
      <c r="J141" s="684" t="str">
        <f t="shared" ca="1" si="29"/>
        <v/>
      </c>
      <c r="K141" s="626" t="str">
        <f t="shared" ca="1" si="30"/>
        <v/>
      </c>
      <c r="L141" s="739">
        <f t="shared" si="28"/>
        <v>0</v>
      </c>
      <c r="M141" s="836">
        <f>IF(H141&gt;0,($M$1*L141+('(A) AG-Anteil Soz.Vers.'!$C$8*'(A) Pers. paL'!$H141))*12,0)</f>
        <v>0</v>
      </c>
      <c r="N141" s="684">
        <f t="shared" ca="1" si="31"/>
        <v>0</v>
      </c>
      <c r="O141" s="685">
        <f>IF(OR(F141="Minijob",F141="Fremdpersonal",H141=0),0,IF((L141*12+M141+N141)&gt;'(A) AG-Anteil Soz.Vers.'!$C$33,'(A) AG-Anteil Soz.Vers.'!$C$33*$O$1,(L141*12+M141+N141)*$O$1))</f>
        <v>0</v>
      </c>
      <c r="P141" s="53">
        <f ca="1">IF(F141="Fremdpersonal",0,IF(F141="Minijob",L141*12*'(A) AG-Anteil Soz.Vers.'!$C$30,IF((L141*12+M141+N141)&gt;'(A) AG-Anteil Soz.Vers.'!$C$32,'(A) AG-Anteil Soz.Vers.'!$C$32*$P$1,(L141*12+M141+N141)*$P$1)))</f>
        <v>0</v>
      </c>
      <c r="Q141" s="684">
        <f t="shared" si="26"/>
        <v>0</v>
      </c>
      <c r="R141" s="836">
        <f t="shared" si="27"/>
        <v>0</v>
      </c>
      <c r="S141" s="686">
        <f t="shared" ca="1" si="32"/>
        <v>0</v>
      </c>
      <c r="T141" s="54"/>
    </row>
    <row r="142" spans="1:20">
      <c r="A142" s="735"/>
      <c r="B142" s="735"/>
      <c r="C142" s="735"/>
      <c r="D142" s="13"/>
      <c r="E142" s="9"/>
      <c r="F142" s="10"/>
      <c r="G142" s="9"/>
      <c r="H142" s="683"/>
      <c r="I142" s="866">
        <f>IF(F142="",0,IF(F142="Fremdpersonal",VLOOKUP(D142,Tariftabellen!$W$3:$Y$26,3,0),VLOOKUP(D142,Tariftabellen!$W$3:$Y$26,2,0)))</f>
        <v>0</v>
      </c>
      <c r="J142" s="684" t="str">
        <f t="shared" ca="1" si="29"/>
        <v/>
      </c>
      <c r="K142" s="626" t="str">
        <f t="shared" ca="1" si="30"/>
        <v/>
      </c>
      <c r="L142" s="739">
        <f t="shared" si="28"/>
        <v>0</v>
      </c>
      <c r="M142" s="836">
        <f>IF(H142&gt;0,($M$1*L142+('(A) AG-Anteil Soz.Vers.'!$C$8*'(A) Pers. paL'!$H142))*12,0)</f>
        <v>0</v>
      </c>
      <c r="N142" s="684">
        <f t="shared" ca="1" si="31"/>
        <v>0</v>
      </c>
      <c r="O142" s="685">
        <f>IF(OR(F142="Minijob",F142="Fremdpersonal",H142=0),0,IF((L142*12+M142+N142)&gt;'(A) AG-Anteil Soz.Vers.'!$C$33,'(A) AG-Anteil Soz.Vers.'!$C$33*$O$1,(L142*12+M142+N142)*$O$1))</f>
        <v>0</v>
      </c>
      <c r="P142" s="53">
        <f ca="1">IF(F142="Fremdpersonal",0,IF(F142="Minijob",L142*12*'(A) AG-Anteil Soz.Vers.'!$C$30,IF((L142*12+M142+N142)&gt;'(A) AG-Anteil Soz.Vers.'!$C$32,'(A) AG-Anteil Soz.Vers.'!$C$32*$P$1,(L142*12+M142+N142)*$P$1)))</f>
        <v>0</v>
      </c>
      <c r="Q142" s="684">
        <f t="shared" si="26"/>
        <v>0</v>
      </c>
      <c r="R142" s="836">
        <f t="shared" si="27"/>
        <v>0</v>
      </c>
      <c r="S142" s="686">
        <f t="shared" ca="1" si="32"/>
        <v>0</v>
      </c>
      <c r="T142" s="54"/>
    </row>
    <row r="143" spans="1:20">
      <c r="A143" s="735"/>
      <c r="B143" s="735"/>
      <c r="C143" s="735"/>
      <c r="D143" s="13"/>
      <c r="E143" s="9"/>
      <c r="F143" s="10"/>
      <c r="G143" s="9"/>
      <c r="H143" s="683"/>
      <c r="I143" s="866">
        <f>IF(F143="",0,IF(F143="Fremdpersonal",VLOOKUP(D143,Tariftabellen!$W$3:$Y$26,3,0),VLOOKUP(D143,Tariftabellen!$W$3:$Y$26,2,0)))</f>
        <v>0</v>
      </c>
      <c r="J143" s="684" t="str">
        <f t="shared" ca="1" si="29"/>
        <v/>
      </c>
      <c r="K143" s="626" t="str">
        <f t="shared" ca="1" si="30"/>
        <v/>
      </c>
      <c r="L143" s="739">
        <f t="shared" si="28"/>
        <v>0</v>
      </c>
      <c r="M143" s="836">
        <f>IF(H143&gt;0,($M$1*L143+('(A) AG-Anteil Soz.Vers.'!$C$8*'(A) Pers. paL'!$H143))*12,0)</f>
        <v>0</v>
      </c>
      <c r="N143" s="684">
        <f t="shared" ca="1" si="31"/>
        <v>0</v>
      </c>
      <c r="O143" s="685">
        <f>IF(OR(F143="Minijob",F143="Fremdpersonal",H143=0),0,IF((L143*12+M143+N143)&gt;'(A) AG-Anteil Soz.Vers.'!$C$33,'(A) AG-Anteil Soz.Vers.'!$C$33*$O$1,(L143*12+M143+N143)*$O$1))</f>
        <v>0</v>
      </c>
      <c r="P143" s="53">
        <f ca="1">IF(F143="Fremdpersonal",0,IF(F143="Minijob",L143*12*'(A) AG-Anteil Soz.Vers.'!$C$30,IF((L143*12+M143+N143)&gt;'(A) AG-Anteil Soz.Vers.'!$C$32,'(A) AG-Anteil Soz.Vers.'!$C$32*$P$1,(L143*12+M143+N143)*$P$1)))</f>
        <v>0</v>
      </c>
      <c r="Q143" s="684">
        <f t="shared" si="26"/>
        <v>0</v>
      </c>
      <c r="R143" s="836">
        <f t="shared" si="27"/>
        <v>0</v>
      </c>
      <c r="S143" s="686">
        <f t="shared" ca="1" si="32"/>
        <v>0</v>
      </c>
      <c r="T143" s="54"/>
    </row>
    <row r="144" spans="1:20">
      <c r="A144" s="735"/>
      <c r="B144" s="735"/>
      <c r="C144" s="735"/>
      <c r="D144" s="13"/>
      <c r="E144" s="9"/>
      <c r="F144" s="10"/>
      <c r="G144" s="9"/>
      <c r="H144" s="683"/>
      <c r="I144" s="866">
        <f>IF(F144="",0,IF(F144="Fremdpersonal",VLOOKUP(D144,Tariftabellen!$W$3:$Y$26,3,0),VLOOKUP(D144,Tariftabellen!$W$3:$Y$26,2,0)))</f>
        <v>0</v>
      </c>
      <c r="J144" s="684" t="str">
        <f t="shared" ca="1" si="29"/>
        <v/>
      </c>
      <c r="K144" s="626" t="str">
        <f t="shared" ca="1" si="30"/>
        <v/>
      </c>
      <c r="L144" s="739">
        <f t="shared" si="28"/>
        <v>0</v>
      </c>
      <c r="M144" s="836">
        <f>IF(H144&gt;0,($M$1*L144+('(A) AG-Anteil Soz.Vers.'!$C$8*'(A) Pers. paL'!$H144))*12,0)</f>
        <v>0</v>
      </c>
      <c r="N144" s="684">
        <f t="shared" ca="1" si="31"/>
        <v>0</v>
      </c>
      <c r="O144" s="685">
        <f>IF(OR(F144="Minijob",F144="Fremdpersonal",H144=0),0,IF((L144*12+M144+N144)&gt;'(A) AG-Anteil Soz.Vers.'!$C$33,'(A) AG-Anteil Soz.Vers.'!$C$33*$O$1,(L144*12+M144+N144)*$O$1))</f>
        <v>0</v>
      </c>
      <c r="P144" s="53">
        <f ca="1">IF(F144="Fremdpersonal",0,IF(F144="Minijob",L144*12*'(A) AG-Anteil Soz.Vers.'!$C$30,IF((L144*12+M144+N144)&gt;'(A) AG-Anteil Soz.Vers.'!$C$32,'(A) AG-Anteil Soz.Vers.'!$C$32*$P$1,(L144*12+M144+N144)*$P$1)))</f>
        <v>0</v>
      </c>
      <c r="Q144" s="684">
        <f t="shared" si="26"/>
        <v>0</v>
      </c>
      <c r="R144" s="836">
        <f t="shared" si="27"/>
        <v>0</v>
      </c>
      <c r="S144" s="686">
        <f t="shared" ca="1" si="32"/>
        <v>0</v>
      </c>
      <c r="T144" s="54"/>
    </row>
    <row r="145" spans="1:20">
      <c r="A145" s="735"/>
      <c r="B145" s="735"/>
      <c r="C145" s="735"/>
      <c r="D145" s="13"/>
      <c r="E145" s="9"/>
      <c r="F145" s="10"/>
      <c r="G145" s="9"/>
      <c r="H145" s="683"/>
      <c r="I145" s="866">
        <f>IF(F145="",0,IF(F145="Fremdpersonal",VLOOKUP(D145,Tariftabellen!$W$3:$Y$26,3,0),VLOOKUP(D145,Tariftabellen!$W$3:$Y$26,2,0)))</f>
        <v>0</v>
      </c>
      <c r="J145" s="684" t="str">
        <f t="shared" ca="1" si="29"/>
        <v/>
      </c>
      <c r="K145" s="626" t="str">
        <f t="shared" ca="1" si="30"/>
        <v/>
      </c>
      <c r="L145" s="739">
        <f t="shared" si="28"/>
        <v>0</v>
      </c>
      <c r="M145" s="836">
        <f>IF(H145&gt;0,($M$1*L145+('(A) AG-Anteil Soz.Vers.'!$C$8*'(A) Pers. paL'!$H145))*12,0)</f>
        <v>0</v>
      </c>
      <c r="N145" s="684">
        <f t="shared" ca="1" si="31"/>
        <v>0</v>
      </c>
      <c r="O145" s="685">
        <f>IF(OR(F145="Minijob",F145="Fremdpersonal",H145=0),0,IF((L145*12+M145+N145)&gt;'(A) AG-Anteil Soz.Vers.'!$C$33,'(A) AG-Anteil Soz.Vers.'!$C$33*$O$1,(L145*12+M145+N145)*$O$1))</f>
        <v>0</v>
      </c>
      <c r="P145" s="53">
        <f ca="1">IF(F145="Fremdpersonal",0,IF(F145="Minijob",L145*12*'(A) AG-Anteil Soz.Vers.'!$C$30,IF((L145*12+M145+N145)&gt;'(A) AG-Anteil Soz.Vers.'!$C$32,'(A) AG-Anteil Soz.Vers.'!$C$32*$P$1,(L145*12+M145+N145)*$P$1)))</f>
        <v>0</v>
      </c>
      <c r="Q145" s="684">
        <f t="shared" si="26"/>
        <v>0</v>
      </c>
      <c r="R145" s="836">
        <f t="shared" si="27"/>
        <v>0</v>
      </c>
      <c r="S145" s="686">
        <f t="shared" ca="1" si="32"/>
        <v>0</v>
      </c>
      <c r="T145" s="54"/>
    </row>
    <row r="146" spans="1:20">
      <c r="A146" s="735"/>
      <c r="B146" s="735"/>
      <c r="C146" s="735"/>
      <c r="D146" s="13"/>
      <c r="E146" s="9"/>
      <c r="F146" s="10"/>
      <c r="G146" s="9"/>
      <c r="H146" s="683"/>
      <c r="I146" s="866">
        <f>IF(F146="",0,IF(F146="Fremdpersonal",VLOOKUP(D146,Tariftabellen!$W$3:$Y$26,3,0),VLOOKUP(D146,Tariftabellen!$W$3:$Y$26,2,0)))</f>
        <v>0</v>
      </c>
      <c r="J146" s="684" t="str">
        <f t="shared" ca="1" si="29"/>
        <v/>
      </c>
      <c r="K146" s="626" t="str">
        <f t="shared" ca="1" si="30"/>
        <v/>
      </c>
      <c r="L146" s="739">
        <f t="shared" si="28"/>
        <v>0</v>
      </c>
      <c r="M146" s="836">
        <f>IF(H146&gt;0,($M$1*L146+('(A) AG-Anteil Soz.Vers.'!$C$8*'(A) Pers. paL'!$H146))*12,0)</f>
        <v>0</v>
      </c>
      <c r="N146" s="684">
        <f t="shared" ca="1" si="31"/>
        <v>0</v>
      </c>
      <c r="O146" s="685">
        <f>IF(OR(F146="Minijob",F146="Fremdpersonal",H146=0),0,IF((L146*12+M146+N146)&gt;'(A) AG-Anteil Soz.Vers.'!$C$33,'(A) AG-Anteil Soz.Vers.'!$C$33*$O$1,(L146*12+M146+N146)*$O$1))</f>
        <v>0</v>
      </c>
      <c r="P146" s="53">
        <f ca="1">IF(F146="Fremdpersonal",0,IF(F146="Minijob",L146*12*'(A) AG-Anteil Soz.Vers.'!$C$30,IF((L146*12+M146+N146)&gt;'(A) AG-Anteil Soz.Vers.'!$C$32,'(A) AG-Anteil Soz.Vers.'!$C$32*$P$1,(L146*12+M146+N146)*$P$1)))</f>
        <v>0</v>
      </c>
      <c r="Q146" s="684">
        <f t="shared" si="26"/>
        <v>0</v>
      </c>
      <c r="R146" s="836">
        <f t="shared" si="27"/>
        <v>0</v>
      </c>
      <c r="S146" s="686">
        <f t="shared" ca="1" si="32"/>
        <v>0</v>
      </c>
      <c r="T146" s="54"/>
    </row>
    <row r="147" spans="1:20">
      <c r="A147" s="735"/>
      <c r="B147" s="735"/>
      <c r="C147" s="735"/>
      <c r="D147" s="13"/>
      <c r="E147" s="9"/>
      <c r="F147" s="10"/>
      <c r="G147" s="9"/>
      <c r="H147" s="683"/>
      <c r="I147" s="866">
        <f>IF(F147="",0,IF(F147="Fremdpersonal",VLOOKUP(D147,Tariftabellen!$W$3:$Y$26,3,0),VLOOKUP(D147,Tariftabellen!$W$3:$Y$26,2,0)))</f>
        <v>0</v>
      </c>
      <c r="J147" s="684" t="str">
        <f t="shared" ca="1" si="29"/>
        <v/>
      </c>
      <c r="K147" s="626" t="str">
        <f t="shared" ca="1" si="30"/>
        <v/>
      </c>
      <c r="L147" s="739">
        <f t="shared" si="28"/>
        <v>0</v>
      </c>
      <c r="M147" s="836">
        <f>IF(H147&gt;0,($M$1*L147+('(A) AG-Anteil Soz.Vers.'!$C$8*'(A) Pers. paL'!$H147))*12,0)</f>
        <v>0</v>
      </c>
      <c r="N147" s="684">
        <f t="shared" ca="1" si="31"/>
        <v>0</v>
      </c>
      <c r="O147" s="685">
        <f>IF(OR(F147="Minijob",F147="Fremdpersonal",H147=0),0,IF((L147*12+M147+N147)&gt;'(A) AG-Anteil Soz.Vers.'!$C$33,'(A) AG-Anteil Soz.Vers.'!$C$33*$O$1,(L147*12+M147+N147)*$O$1))</f>
        <v>0</v>
      </c>
      <c r="P147" s="53">
        <f ca="1">IF(F147="Fremdpersonal",0,IF(F147="Minijob",L147*12*'(A) AG-Anteil Soz.Vers.'!$C$30,IF((L147*12+M147+N147)&gt;'(A) AG-Anteil Soz.Vers.'!$C$32,'(A) AG-Anteil Soz.Vers.'!$C$32*$P$1,(L147*12+M147+N147)*$P$1)))</f>
        <v>0</v>
      </c>
      <c r="Q147" s="684">
        <f t="shared" si="26"/>
        <v>0</v>
      </c>
      <c r="R147" s="836">
        <f t="shared" si="27"/>
        <v>0</v>
      </c>
      <c r="S147" s="686">
        <f t="shared" ca="1" si="32"/>
        <v>0</v>
      </c>
      <c r="T147" s="54"/>
    </row>
    <row r="148" spans="1:20">
      <c r="A148" s="735"/>
      <c r="B148" s="735"/>
      <c r="C148" s="735"/>
      <c r="D148" s="13"/>
      <c r="E148" s="9"/>
      <c r="F148" s="10"/>
      <c r="G148" s="9"/>
      <c r="H148" s="683"/>
      <c r="I148" s="866">
        <f>IF(F148="",0,IF(F148="Fremdpersonal",VLOOKUP(D148,Tariftabellen!$W$3:$Y$26,3,0),VLOOKUP(D148,Tariftabellen!$W$3:$Y$26,2,0)))</f>
        <v>0</v>
      </c>
      <c r="J148" s="684" t="str">
        <f t="shared" ca="1" si="29"/>
        <v/>
      </c>
      <c r="K148" s="626" t="str">
        <f t="shared" ca="1" si="30"/>
        <v/>
      </c>
      <c r="L148" s="739">
        <f t="shared" si="28"/>
        <v>0</v>
      </c>
      <c r="M148" s="836">
        <f>IF(H148&gt;0,($M$1*L148+('(A) AG-Anteil Soz.Vers.'!$C$8*'(A) Pers. paL'!$H148))*12,0)</f>
        <v>0</v>
      </c>
      <c r="N148" s="684">
        <f t="shared" ca="1" si="31"/>
        <v>0</v>
      </c>
      <c r="O148" s="685">
        <f>IF(OR(F148="Minijob",F148="Fremdpersonal",H148=0),0,IF((L148*12+M148+N148)&gt;'(A) AG-Anteil Soz.Vers.'!$C$33,'(A) AG-Anteil Soz.Vers.'!$C$33*$O$1,(L148*12+M148+N148)*$O$1))</f>
        <v>0</v>
      </c>
      <c r="P148" s="53">
        <f ca="1">IF(F148="Fremdpersonal",0,IF(F148="Minijob",L148*12*'(A) AG-Anteil Soz.Vers.'!$C$30,IF((L148*12+M148+N148)&gt;'(A) AG-Anteil Soz.Vers.'!$C$32,'(A) AG-Anteil Soz.Vers.'!$C$32*$P$1,(L148*12+M148+N148)*$P$1)))</f>
        <v>0</v>
      </c>
      <c r="Q148" s="684">
        <f t="shared" si="26"/>
        <v>0</v>
      </c>
      <c r="R148" s="836">
        <f t="shared" si="27"/>
        <v>0</v>
      </c>
      <c r="S148" s="686">
        <f t="shared" ca="1" si="32"/>
        <v>0</v>
      </c>
      <c r="T148" s="54"/>
    </row>
    <row r="149" spans="1:20">
      <c r="A149" s="735"/>
      <c r="B149" s="735"/>
      <c r="C149" s="735"/>
      <c r="D149" s="13"/>
      <c r="E149" s="9"/>
      <c r="F149" s="10"/>
      <c r="G149" s="9"/>
      <c r="H149" s="683"/>
      <c r="I149" s="866">
        <f>IF(F149="",0,IF(F149="Fremdpersonal",VLOOKUP(D149,Tariftabellen!$W$3:$Y$26,3,0),VLOOKUP(D149,Tariftabellen!$W$3:$Y$26,2,0)))</f>
        <v>0</v>
      </c>
      <c r="J149" s="684" t="str">
        <f t="shared" ca="1" si="29"/>
        <v/>
      </c>
      <c r="K149" s="626" t="str">
        <f t="shared" ca="1" si="30"/>
        <v/>
      </c>
      <c r="L149" s="739">
        <f t="shared" si="28"/>
        <v>0</v>
      </c>
      <c r="M149" s="836">
        <f>IF(H149&gt;0,($M$1*L149+('(A) AG-Anteil Soz.Vers.'!$C$8*'(A) Pers. paL'!$H149))*12,0)</f>
        <v>0</v>
      </c>
      <c r="N149" s="684">
        <f t="shared" ca="1" si="31"/>
        <v>0</v>
      </c>
      <c r="O149" s="685">
        <f>IF(OR(F149="Minijob",F149="Fremdpersonal",H149=0),0,IF((L149*12+M149+N149)&gt;'(A) AG-Anteil Soz.Vers.'!$C$33,'(A) AG-Anteil Soz.Vers.'!$C$33*$O$1,(L149*12+M149+N149)*$O$1))</f>
        <v>0</v>
      </c>
      <c r="P149" s="53">
        <f ca="1">IF(F149="Fremdpersonal",0,IF(F149="Minijob",L149*12*'(A) AG-Anteil Soz.Vers.'!$C$30,IF((L149*12+M149+N149)&gt;'(A) AG-Anteil Soz.Vers.'!$C$32,'(A) AG-Anteil Soz.Vers.'!$C$32*$P$1,(L149*12+M149+N149)*$P$1)))</f>
        <v>0</v>
      </c>
      <c r="Q149" s="684">
        <f t="shared" si="26"/>
        <v>0</v>
      </c>
      <c r="R149" s="836">
        <f t="shared" si="27"/>
        <v>0</v>
      </c>
      <c r="S149" s="686">
        <f t="shared" ca="1" si="32"/>
        <v>0</v>
      </c>
      <c r="T149" s="54"/>
    </row>
    <row r="150" spans="1:20">
      <c r="A150" s="735"/>
      <c r="B150" s="735"/>
      <c r="C150" s="735"/>
      <c r="D150" s="13"/>
      <c r="E150" s="9"/>
      <c r="F150" s="10"/>
      <c r="G150" s="9"/>
      <c r="H150" s="683"/>
      <c r="I150" s="866">
        <f>IF(F150="",0,IF(F150="Fremdpersonal",VLOOKUP(D150,Tariftabellen!$W$3:$Y$26,3,0),VLOOKUP(D150,Tariftabellen!$W$3:$Y$26,2,0)))</f>
        <v>0</v>
      </c>
      <c r="J150" s="684" t="str">
        <f t="shared" ca="1" si="29"/>
        <v/>
      </c>
      <c r="K150" s="626" t="str">
        <f t="shared" ca="1" si="30"/>
        <v/>
      </c>
      <c r="L150" s="739">
        <f t="shared" si="28"/>
        <v>0</v>
      </c>
      <c r="M150" s="836">
        <f>IF(H150&gt;0,($M$1*L150+('(A) AG-Anteil Soz.Vers.'!$C$8*'(A) Pers. paL'!$H150))*12,0)</f>
        <v>0</v>
      </c>
      <c r="N150" s="684">
        <f t="shared" ca="1" si="31"/>
        <v>0</v>
      </c>
      <c r="O150" s="685">
        <f>IF(OR(F150="Minijob",F150="Fremdpersonal",H150=0),0,IF((L150*12+M150+N150)&gt;'(A) AG-Anteil Soz.Vers.'!$C$33,'(A) AG-Anteil Soz.Vers.'!$C$33*$O$1,(L150*12+M150+N150)*$O$1))</f>
        <v>0</v>
      </c>
      <c r="P150" s="53">
        <f ca="1">IF(F150="Fremdpersonal",0,IF(F150="Minijob",L150*12*'(A) AG-Anteil Soz.Vers.'!$C$30,IF((L150*12+M150+N150)&gt;'(A) AG-Anteil Soz.Vers.'!$C$32,'(A) AG-Anteil Soz.Vers.'!$C$32*$P$1,(L150*12+M150+N150)*$P$1)))</f>
        <v>0</v>
      </c>
      <c r="Q150" s="684">
        <f t="shared" si="26"/>
        <v>0</v>
      </c>
      <c r="R150" s="836">
        <f t="shared" si="27"/>
        <v>0</v>
      </c>
      <c r="S150" s="686">
        <f t="shared" ca="1" si="32"/>
        <v>0</v>
      </c>
      <c r="T150" s="54"/>
    </row>
    <row r="151" spans="1:20">
      <c r="A151" s="735"/>
      <c r="B151" s="735"/>
      <c r="C151" s="735"/>
      <c r="D151" s="13"/>
      <c r="E151" s="9"/>
      <c r="F151" s="10"/>
      <c r="G151" s="9"/>
      <c r="H151" s="683"/>
      <c r="I151" s="866">
        <f>IF(F151="",0,IF(F151="Fremdpersonal",VLOOKUP(D151,Tariftabellen!$W$3:$Y$26,3,0),VLOOKUP(D151,Tariftabellen!$W$3:$Y$26,2,0)))</f>
        <v>0</v>
      </c>
      <c r="J151" s="684" t="str">
        <f t="shared" ca="1" si="29"/>
        <v/>
      </c>
      <c r="K151" s="626" t="str">
        <f t="shared" ca="1" si="30"/>
        <v/>
      </c>
      <c r="L151" s="739">
        <f t="shared" si="28"/>
        <v>0</v>
      </c>
      <c r="M151" s="836">
        <f>IF(H151&gt;0,($M$1*L151+('(A) AG-Anteil Soz.Vers.'!$C$8*'(A) Pers. paL'!$H151))*12,0)</f>
        <v>0</v>
      </c>
      <c r="N151" s="684">
        <f t="shared" ca="1" si="31"/>
        <v>0</v>
      </c>
      <c r="O151" s="685">
        <f>IF(OR(F151="Minijob",F151="Fremdpersonal",H151=0),0,IF((L151*12+M151+N151)&gt;'(A) AG-Anteil Soz.Vers.'!$C$33,'(A) AG-Anteil Soz.Vers.'!$C$33*$O$1,(L151*12+M151+N151)*$O$1))</f>
        <v>0</v>
      </c>
      <c r="P151" s="53">
        <f ca="1">IF(F151="Fremdpersonal",0,IF(F151="Minijob",L151*12*'(A) AG-Anteil Soz.Vers.'!$C$30,IF((L151*12+M151+N151)&gt;'(A) AG-Anteil Soz.Vers.'!$C$32,'(A) AG-Anteil Soz.Vers.'!$C$32*$P$1,(L151*12+M151+N151)*$P$1)))</f>
        <v>0</v>
      </c>
      <c r="Q151" s="684">
        <f t="shared" si="26"/>
        <v>0</v>
      </c>
      <c r="R151" s="836">
        <f t="shared" si="27"/>
        <v>0</v>
      </c>
      <c r="S151" s="686">
        <f t="shared" ca="1" si="32"/>
        <v>0</v>
      </c>
      <c r="T151" s="54"/>
    </row>
    <row r="152" spans="1:20">
      <c r="A152" s="735"/>
      <c r="B152" s="735"/>
      <c r="C152" s="735"/>
      <c r="D152" s="13"/>
      <c r="E152" s="9"/>
      <c r="F152" s="10"/>
      <c r="G152" s="9"/>
      <c r="H152" s="683"/>
      <c r="I152" s="866">
        <f>IF(F152="",0,IF(F152="Fremdpersonal",VLOOKUP(D152,Tariftabellen!$W$3:$Y$26,3,0),VLOOKUP(D152,Tariftabellen!$W$3:$Y$26,2,0)))</f>
        <v>0</v>
      </c>
      <c r="J152" s="684" t="str">
        <f t="shared" ca="1" si="29"/>
        <v/>
      </c>
      <c r="K152" s="626" t="str">
        <f t="shared" ca="1" si="30"/>
        <v/>
      </c>
      <c r="L152" s="739">
        <f t="shared" si="28"/>
        <v>0</v>
      </c>
      <c r="M152" s="836">
        <f>IF(H152&gt;0,($M$1*L152+('(A) AG-Anteil Soz.Vers.'!$C$8*'(A) Pers. paL'!$H152))*12,0)</f>
        <v>0</v>
      </c>
      <c r="N152" s="684">
        <f t="shared" ca="1" si="31"/>
        <v>0</v>
      </c>
      <c r="O152" s="685">
        <f>IF(OR(F152="Minijob",F152="Fremdpersonal",H152=0),0,IF((L152*12+M152+N152)&gt;'(A) AG-Anteil Soz.Vers.'!$C$33,'(A) AG-Anteil Soz.Vers.'!$C$33*$O$1,(L152*12+M152+N152)*$O$1))</f>
        <v>0</v>
      </c>
      <c r="P152" s="53">
        <f ca="1">IF(F152="Fremdpersonal",0,IF(F152="Minijob",L152*12*'(A) AG-Anteil Soz.Vers.'!$C$30,IF((L152*12+M152+N152)&gt;'(A) AG-Anteil Soz.Vers.'!$C$32,'(A) AG-Anteil Soz.Vers.'!$C$32*$P$1,(L152*12+M152+N152)*$P$1)))</f>
        <v>0</v>
      </c>
      <c r="Q152" s="684">
        <f t="shared" si="26"/>
        <v>0</v>
      </c>
      <c r="R152" s="836">
        <f t="shared" si="27"/>
        <v>0</v>
      </c>
      <c r="S152" s="686">
        <f t="shared" ca="1" si="32"/>
        <v>0</v>
      </c>
      <c r="T152" s="54"/>
    </row>
    <row r="153" spans="1:20">
      <c r="A153" s="735"/>
      <c r="B153" s="735"/>
      <c r="C153" s="735"/>
      <c r="D153" s="13"/>
      <c r="E153" s="9"/>
      <c r="F153" s="10"/>
      <c r="G153" s="9"/>
      <c r="H153" s="683"/>
      <c r="I153" s="866">
        <f>IF(F153="",0,IF(F153="Fremdpersonal",VLOOKUP(D153,Tariftabellen!$W$3:$Y$26,3,0),VLOOKUP(D153,Tariftabellen!$W$3:$Y$26,2,0)))</f>
        <v>0</v>
      </c>
      <c r="J153" s="684" t="str">
        <f t="shared" ca="1" si="29"/>
        <v/>
      </c>
      <c r="K153" s="626" t="str">
        <f t="shared" ca="1" si="30"/>
        <v/>
      </c>
      <c r="L153" s="739">
        <f t="shared" si="28"/>
        <v>0</v>
      </c>
      <c r="M153" s="836">
        <f>IF(H153&gt;0,($M$1*L153+('(A) AG-Anteil Soz.Vers.'!$C$8*'(A) Pers. paL'!$H153))*12,0)</f>
        <v>0</v>
      </c>
      <c r="N153" s="684">
        <f t="shared" ca="1" si="31"/>
        <v>0</v>
      </c>
      <c r="O153" s="685">
        <f>IF(OR(F153="Minijob",F153="Fremdpersonal",H153=0),0,IF((L153*12+M153+N153)&gt;'(A) AG-Anteil Soz.Vers.'!$C$33,'(A) AG-Anteil Soz.Vers.'!$C$33*$O$1,(L153*12+M153+N153)*$O$1))</f>
        <v>0</v>
      </c>
      <c r="P153" s="53">
        <f ca="1">IF(F153="Fremdpersonal",0,IF(F153="Minijob",L153*12*'(A) AG-Anteil Soz.Vers.'!$C$30,IF((L153*12+M153+N153)&gt;'(A) AG-Anteil Soz.Vers.'!$C$32,'(A) AG-Anteil Soz.Vers.'!$C$32*$P$1,(L153*12+M153+N153)*$P$1)))</f>
        <v>0</v>
      </c>
      <c r="Q153" s="684">
        <f t="shared" si="26"/>
        <v>0</v>
      </c>
      <c r="R153" s="836">
        <f t="shared" si="27"/>
        <v>0</v>
      </c>
      <c r="S153" s="686">
        <f t="shared" ca="1" si="32"/>
        <v>0</v>
      </c>
      <c r="T153" s="54"/>
    </row>
    <row r="154" spans="1:20">
      <c r="A154" s="735"/>
      <c r="B154" s="735"/>
      <c r="C154" s="735"/>
      <c r="D154" s="13"/>
      <c r="E154" s="9"/>
      <c r="F154" s="10"/>
      <c r="G154" s="9"/>
      <c r="H154" s="683"/>
      <c r="I154" s="866">
        <f>IF(F154="",0,IF(F154="Fremdpersonal",VLOOKUP(D154,Tariftabellen!$W$3:$Y$26,3,0),VLOOKUP(D154,Tariftabellen!$W$3:$Y$26,2,0)))</f>
        <v>0</v>
      </c>
      <c r="J154" s="684" t="str">
        <f t="shared" ca="1" si="29"/>
        <v/>
      </c>
      <c r="K154" s="626" t="str">
        <f t="shared" ca="1" si="30"/>
        <v/>
      </c>
      <c r="L154" s="739">
        <f t="shared" si="28"/>
        <v>0</v>
      </c>
      <c r="M154" s="836">
        <f>IF(H154&gt;0,($M$1*L154+('(A) AG-Anteil Soz.Vers.'!$C$8*'(A) Pers. paL'!$H154))*12,0)</f>
        <v>0</v>
      </c>
      <c r="N154" s="684">
        <f t="shared" ca="1" si="31"/>
        <v>0</v>
      </c>
      <c r="O154" s="685">
        <f>IF(OR(F154="Minijob",F154="Fremdpersonal",H154=0),0,IF((L154*12+M154+N154)&gt;'(A) AG-Anteil Soz.Vers.'!$C$33,'(A) AG-Anteil Soz.Vers.'!$C$33*$O$1,(L154*12+M154+N154)*$O$1))</f>
        <v>0</v>
      </c>
      <c r="P154" s="53">
        <f ca="1">IF(F154="Fremdpersonal",0,IF(F154="Minijob",L154*12*'(A) AG-Anteil Soz.Vers.'!$C$30,IF((L154*12+M154+N154)&gt;'(A) AG-Anteil Soz.Vers.'!$C$32,'(A) AG-Anteil Soz.Vers.'!$C$32*$P$1,(L154*12+M154+N154)*$P$1)))</f>
        <v>0</v>
      </c>
      <c r="Q154" s="684">
        <f t="shared" si="26"/>
        <v>0</v>
      </c>
      <c r="R154" s="836">
        <f t="shared" si="27"/>
        <v>0</v>
      </c>
      <c r="S154" s="686">
        <f t="shared" ca="1" si="32"/>
        <v>0</v>
      </c>
      <c r="T154" s="54"/>
    </row>
    <row r="155" spans="1:20">
      <c r="A155" s="735"/>
      <c r="B155" s="735"/>
      <c r="C155" s="735"/>
      <c r="D155" s="13"/>
      <c r="E155" s="9"/>
      <c r="F155" s="10"/>
      <c r="G155" s="9"/>
      <c r="H155" s="683"/>
      <c r="I155" s="866">
        <f>IF(F155="",0,IF(F155="Fremdpersonal",VLOOKUP(D155,Tariftabellen!$W$3:$Y$26,3,0),VLOOKUP(D155,Tariftabellen!$W$3:$Y$26,2,0)))</f>
        <v>0</v>
      </c>
      <c r="J155" s="684" t="str">
        <f t="shared" ca="1" si="29"/>
        <v/>
      </c>
      <c r="K155" s="626" t="str">
        <f t="shared" ca="1" si="30"/>
        <v/>
      </c>
      <c r="L155" s="739">
        <f t="shared" si="28"/>
        <v>0</v>
      </c>
      <c r="M155" s="836">
        <f>IF(H155&gt;0,($M$1*L155+('(A) AG-Anteil Soz.Vers.'!$C$8*'(A) Pers. paL'!$H155))*12,0)</f>
        <v>0</v>
      </c>
      <c r="N155" s="684">
        <f t="shared" ca="1" si="31"/>
        <v>0</v>
      </c>
      <c r="O155" s="685">
        <f>IF(OR(F155="Minijob",F155="Fremdpersonal",H155=0),0,IF((L155*12+M155+N155)&gt;'(A) AG-Anteil Soz.Vers.'!$C$33,'(A) AG-Anteil Soz.Vers.'!$C$33*$O$1,(L155*12+M155+N155)*$O$1))</f>
        <v>0</v>
      </c>
      <c r="P155" s="53">
        <f ca="1">IF(F155="Fremdpersonal",0,IF(F155="Minijob",L155*12*'(A) AG-Anteil Soz.Vers.'!$C$30,IF((L155*12+M155+N155)&gt;'(A) AG-Anteil Soz.Vers.'!$C$32,'(A) AG-Anteil Soz.Vers.'!$C$32*$P$1,(L155*12+M155+N155)*$P$1)))</f>
        <v>0</v>
      </c>
      <c r="Q155" s="684">
        <f t="shared" si="26"/>
        <v>0</v>
      </c>
      <c r="R155" s="836">
        <f t="shared" si="27"/>
        <v>0</v>
      </c>
      <c r="S155" s="686">
        <f t="shared" ca="1" si="32"/>
        <v>0</v>
      </c>
      <c r="T155" s="54"/>
    </row>
    <row r="156" spans="1:20">
      <c r="A156" s="735"/>
      <c r="B156" s="735"/>
      <c r="C156" s="735"/>
      <c r="D156" s="13"/>
      <c r="E156" s="9"/>
      <c r="F156" s="10"/>
      <c r="G156" s="9"/>
      <c r="H156" s="683"/>
      <c r="I156" s="866">
        <f>IF(F156="",0,IF(F156="Fremdpersonal",VLOOKUP(D156,Tariftabellen!$W$3:$Y$26,3,0),VLOOKUP(D156,Tariftabellen!$W$3:$Y$26,2,0)))</f>
        <v>0</v>
      </c>
      <c r="J156" s="684" t="str">
        <f t="shared" ca="1" si="29"/>
        <v/>
      </c>
      <c r="K156" s="626" t="str">
        <f t="shared" ca="1" si="30"/>
        <v/>
      </c>
      <c r="L156" s="739">
        <f t="shared" si="28"/>
        <v>0</v>
      </c>
      <c r="M156" s="836">
        <f>IF(H156&gt;0,($M$1*L156+('(A) AG-Anteil Soz.Vers.'!$C$8*'(A) Pers. paL'!$H156))*12,0)</f>
        <v>0</v>
      </c>
      <c r="N156" s="684">
        <f t="shared" ca="1" si="31"/>
        <v>0</v>
      </c>
      <c r="O156" s="685">
        <f>IF(OR(F156="Minijob",F156="Fremdpersonal",H156=0),0,IF((L156*12+M156+N156)&gt;'(A) AG-Anteil Soz.Vers.'!$C$33,'(A) AG-Anteil Soz.Vers.'!$C$33*$O$1,(L156*12+M156+N156)*$O$1))</f>
        <v>0</v>
      </c>
      <c r="P156" s="53">
        <f ca="1">IF(F156="Fremdpersonal",0,IF(F156="Minijob",L156*12*'(A) AG-Anteil Soz.Vers.'!$C$30,IF((L156*12+M156+N156)&gt;'(A) AG-Anteil Soz.Vers.'!$C$32,'(A) AG-Anteil Soz.Vers.'!$C$32*$P$1,(L156*12+M156+N156)*$P$1)))</f>
        <v>0</v>
      </c>
      <c r="Q156" s="684">
        <f t="shared" si="26"/>
        <v>0</v>
      </c>
      <c r="R156" s="836">
        <f t="shared" si="27"/>
        <v>0</v>
      </c>
      <c r="S156" s="686">
        <f t="shared" ca="1" si="32"/>
        <v>0</v>
      </c>
      <c r="T156" s="54"/>
    </row>
    <row r="157" spans="1:20">
      <c r="A157" s="735"/>
      <c r="B157" s="735"/>
      <c r="C157" s="735"/>
      <c r="D157" s="13"/>
      <c r="E157" s="9"/>
      <c r="F157" s="10"/>
      <c r="G157" s="9"/>
      <c r="H157" s="683"/>
      <c r="I157" s="866">
        <f>IF(F157="",0,IF(F157="Fremdpersonal",VLOOKUP(D157,Tariftabellen!$W$3:$Y$26,3,0),VLOOKUP(D157,Tariftabellen!$W$3:$Y$26,2,0)))</f>
        <v>0</v>
      </c>
      <c r="J157" s="684" t="str">
        <f t="shared" ca="1" si="29"/>
        <v/>
      </c>
      <c r="K157" s="626" t="str">
        <f t="shared" ca="1" si="30"/>
        <v/>
      </c>
      <c r="L157" s="739">
        <f t="shared" si="28"/>
        <v>0</v>
      </c>
      <c r="M157" s="836">
        <f>IF(H157&gt;0,($M$1*L157+('(A) AG-Anteil Soz.Vers.'!$C$8*'(A) Pers. paL'!$H157))*12,0)</f>
        <v>0</v>
      </c>
      <c r="N157" s="684">
        <f t="shared" ca="1" si="31"/>
        <v>0</v>
      </c>
      <c r="O157" s="685">
        <f>IF(OR(F157="Minijob",F157="Fremdpersonal",H157=0),0,IF((L157*12+M157+N157)&gt;'(A) AG-Anteil Soz.Vers.'!$C$33,'(A) AG-Anteil Soz.Vers.'!$C$33*$O$1,(L157*12+M157+N157)*$O$1))</f>
        <v>0</v>
      </c>
      <c r="P157" s="53">
        <f ca="1">IF(F157="Fremdpersonal",0,IF(F157="Minijob",L157*12*'(A) AG-Anteil Soz.Vers.'!$C$30,IF((L157*12+M157+N157)&gt;'(A) AG-Anteil Soz.Vers.'!$C$32,'(A) AG-Anteil Soz.Vers.'!$C$32*$P$1,(L157*12+M157+N157)*$P$1)))</f>
        <v>0</v>
      </c>
      <c r="Q157" s="684">
        <f t="shared" si="26"/>
        <v>0</v>
      </c>
      <c r="R157" s="836">
        <f t="shared" si="27"/>
        <v>0</v>
      </c>
      <c r="S157" s="686">
        <f t="shared" ca="1" si="32"/>
        <v>0</v>
      </c>
      <c r="T157" s="54"/>
    </row>
    <row r="158" spans="1:20">
      <c r="A158" s="735"/>
      <c r="B158" s="735"/>
      <c r="C158" s="735"/>
      <c r="D158" s="13"/>
      <c r="E158" s="9"/>
      <c r="F158" s="10"/>
      <c r="G158" s="9"/>
      <c r="H158" s="683"/>
      <c r="I158" s="866">
        <f>IF(F158="",0,IF(F158="Fremdpersonal",VLOOKUP(D158,Tariftabellen!$W$3:$Y$26,3,0),VLOOKUP(D158,Tariftabellen!$W$3:$Y$26,2,0)))</f>
        <v>0</v>
      </c>
      <c r="J158" s="684" t="str">
        <f t="shared" ca="1" si="29"/>
        <v/>
      </c>
      <c r="K158" s="626" t="str">
        <f t="shared" ca="1" si="30"/>
        <v/>
      </c>
      <c r="L158" s="739">
        <f t="shared" si="28"/>
        <v>0</v>
      </c>
      <c r="M158" s="836">
        <f>IF(H158&gt;0,($M$1*L158+('(A) AG-Anteil Soz.Vers.'!$C$8*'(A) Pers. paL'!$H158))*12,0)</f>
        <v>0</v>
      </c>
      <c r="N158" s="684">
        <f t="shared" ca="1" si="31"/>
        <v>0</v>
      </c>
      <c r="O158" s="685">
        <f>IF(OR(F158="Minijob",F158="Fremdpersonal",H158=0),0,IF((L158*12+M158+N158)&gt;'(A) AG-Anteil Soz.Vers.'!$C$33,'(A) AG-Anteil Soz.Vers.'!$C$33*$O$1,(L158*12+M158+N158)*$O$1))</f>
        <v>0</v>
      </c>
      <c r="P158" s="53">
        <f ca="1">IF(F158="Fremdpersonal",0,IF(F158="Minijob",L158*12*'(A) AG-Anteil Soz.Vers.'!$C$30,IF((L158*12+M158+N158)&gt;'(A) AG-Anteil Soz.Vers.'!$C$32,'(A) AG-Anteil Soz.Vers.'!$C$32*$P$1,(L158*12+M158+N158)*$P$1)))</f>
        <v>0</v>
      </c>
      <c r="Q158" s="684">
        <f t="shared" si="26"/>
        <v>0</v>
      </c>
      <c r="R158" s="836">
        <f t="shared" si="27"/>
        <v>0</v>
      </c>
      <c r="S158" s="686">
        <f t="shared" ca="1" si="32"/>
        <v>0</v>
      </c>
      <c r="T158" s="54"/>
    </row>
    <row r="159" spans="1:20">
      <c r="A159" s="735"/>
      <c r="B159" s="735"/>
      <c r="C159" s="735"/>
      <c r="D159" s="13"/>
      <c r="E159" s="9"/>
      <c r="F159" s="10"/>
      <c r="G159" s="9"/>
      <c r="H159" s="683"/>
      <c r="I159" s="866">
        <f>IF(F159="",0,IF(F159="Fremdpersonal",VLOOKUP(D159,Tariftabellen!$W$3:$Y$26,3,0),VLOOKUP(D159,Tariftabellen!$W$3:$Y$26,2,0)))</f>
        <v>0</v>
      </c>
      <c r="J159" s="684" t="str">
        <f t="shared" ca="1" si="29"/>
        <v/>
      </c>
      <c r="K159" s="626" t="str">
        <f t="shared" ca="1" si="30"/>
        <v/>
      </c>
      <c r="L159" s="739">
        <f t="shared" si="28"/>
        <v>0</v>
      </c>
      <c r="M159" s="836">
        <f>IF(H159&gt;0,($M$1*L159+('(A) AG-Anteil Soz.Vers.'!$C$8*'(A) Pers. paL'!$H159))*12,0)</f>
        <v>0</v>
      </c>
      <c r="N159" s="684">
        <f t="shared" ca="1" si="31"/>
        <v>0</v>
      </c>
      <c r="O159" s="685">
        <f>IF(OR(F159="Minijob",F159="Fremdpersonal",H159=0),0,IF((L159*12+M159+N159)&gt;'(A) AG-Anteil Soz.Vers.'!$C$33,'(A) AG-Anteil Soz.Vers.'!$C$33*$O$1,(L159*12+M159+N159)*$O$1))</f>
        <v>0</v>
      </c>
      <c r="P159" s="53">
        <f ca="1">IF(F159="Fremdpersonal",0,IF(F159="Minijob",L159*12*'(A) AG-Anteil Soz.Vers.'!$C$30,IF((L159*12+M159+N159)&gt;'(A) AG-Anteil Soz.Vers.'!$C$32,'(A) AG-Anteil Soz.Vers.'!$C$32*$P$1,(L159*12+M159+N159)*$P$1)))</f>
        <v>0</v>
      </c>
      <c r="Q159" s="684">
        <f t="shared" si="26"/>
        <v>0</v>
      </c>
      <c r="R159" s="836">
        <f t="shared" si="27"/>
        <v>0</v>
      </c>
      <c r="S159" s="686">
        <f t="shared" ca="1" si="32"/>
        <v>0</v>
      </c>
      <c r="T159" s="54"/>
    </row>
    <row r="160" spans="1:20">
      <c r="A160" s="735"/>
      <c r="B160" s="735"/>
      <c r="C160" s="735"/>
      <c r="D160" s="13"/>
      <c r="E160" s="9"/>
      <c r="F160" s="10"/>
      <c r="G160" s="9"/>
      <c r="H160" s="683"/>
      <c r="I160" s="866">
        <f>IF(F160="",0,IF(F160="Fremdpersonal",VLOOKUP(D160,Tariftabellen!$W$3:$Y$26,3,0),VLOOKUP(D160,Tariftabellen!$W$3:$Y$26,2,0)))</f>
        <v>0</v>
      </c>
      <c r="J160" s="684" t="str">
        <f t="shared" ca="1" si="29"/>
        <v/>
      </c>
      <c r="K160" s="626" t="str">
        <f t="shared" ca="1" si="30"/>
        <v/>
      </c>
      <c r="L160" s="739">
        <f t="shared" si="28"/>
        <v>0</v>
      </c>
      <c r="M160" s="836">
        <f>IF(H160&gt;0,($M$1*L160+('(A) AG-Anteil Soz.Vers.'!$C$8*'(A) Pers. paL'!$H160))*12,0)</f>
        <v>0</v>
      </c>
      <c r="N160" s="684">
        <f t="shared" ca="1" si="31"/>
        <v>0</v>
      </c>
      <c r="O160" s="685">
        <f>IF(OR(F160="Minijob",F160="Fremdpersonal",H160=0),0,IF((L160*12+M160+N160)&gt;'(A) AG-Anteil Soz.Vers.'!$C$33,'(A) AG-Anteil Soz.Vers.'!$C$33*$O$1,(L160*12+M160+N160)*$O$1))</f>
        <v>0</v>
      </c>
      <c r="P160" s="53">
        <f ca="1">IF(F160="Fremdpersonal",0,IF(F160="Minijob",L160*12*'(A) AG-Anteil Soz.Vers.'!$C$30,IF((L160*12+M160+N160)&gt;'(A) AG-Anteil Soz.Vers.'!$C$32,'(A) AG-Anteil Soz.Vers.'!$C$32*$P$1,(L160*12+M160+N160)*$P$1)))</f>
        <v>0</v>
      </c>
      <c r="Q160" s="684">
        <f t="shared" si="26"/>
        <v>0</v>
      </c>
      <c r="R160" s="836">
        <f t="shared" si="27"/>
        <v>0</v>
      </c>
      <c r="S160" s="686">
        <f t="shared" ca="1" si="32"/>
        <v>0</v>
      </c>
      <c r="T160" s="54"/>
    </row>
    <row r="161" spans="1:20">
      <c r="A161" s="735"/>
      <c r="B161" s="735"/>
      <c r="C161" s="735"/>
      <c r="D161" s="13"/>
      <c r="E161" s="9"/>
      <c r="F161" s="10"/>
      <c r="G161" s="9"/>
      <c r="H161" s="683"/>
      <c r="I161" s="866">
        <f>IF(F161="",0,IF(F161="Fremdpersonal",VLOOKUP(D161,Tariftabellen!$W$3:$Y$26,3,0),VLOOKUP(D161,Tariftabellen!$W$3:$Y$26,2,0)))</f>
        <v>0</v>
      </c>
      <c r="J161" s="684" t="str">
        <f t="shared" ca="1" si="29"/>
        <v/>
      </c>
      <c r="K161" s="626" t="str">
        <f t="shared" ca="1" si="30"/>
        <v/>
      </c>
      <c r="L161" s="739">
        <f t="shared" si="28"/>
        <v>0</v>
      </c>
      <c r="M161" s="836">
        <f>IF(H161&gt;0,($M$1*L161+('(A) AG-Anteil Soz.Vers.'!$C$8*'(A) Pers. paL'!$H161))*12,0)</f>
        <v>0</v>
      </c>
      <c r="N161" s="684">
        <f t="shared" ca="1" si="31"/>
        <v>0</v>
      </c>
      <c r="O161" s="685">
        <f>IF(OR(F161="Minijob",F161="Fremdpersonal",H161=0),0,IF((L161*12+M161+N161)&gt;'(A) AG-Anteil Soz.Vers.'!$C$33,'(A) AG-Anteil Soz.Vers.'!$C$33*$O$1,(L161*12+M161+N161)*$O$1))</f>
        <v>0</v>
      </c>
      <c r="P161" s="53">
        <f ca="1">IF(F161="Fremdpersonal",0,IF(F161="Minijob",L161*12*'(A) AG-Anteil Soz.Vers.'!$C$30,IF((L161*12+M161+N161)&gt;'(A) AG-Anteil Soz.Vers.'!$C$32,'(A) AG-Anteil Soz.Vers.'!$C$32*$P$1,(L161*12+M161+N161)*$P$1)))</f>
        <v>0</v>
      </c>
      <c r="Q161" s="684">
        <f t="shared" si="26"/>
        <v>0</v>
      </c>
      <c r="R161" s="836">
        <f t="shared" si="27"/>
        <v>0</v>
      </c>
      <c r="S161" s="686">
        <f t="shared" ca="1" si="32"/>
        <v>0</v>
      </c>
      <c r="T161" s="54"/>
    </row>
    <row r="162" spans="1:20">
      <c r="A162" s="735"/>
      <c r="B162" s="735"/>
      <c r="C162" s="735"/>
      <c r="D162" s="13"/>
      <c r="E162" s="9"/>
      <c r="F162" s="10"/>
      <c r="G162" s="9"/>
      <c r="H162" s="683"/>
      <c r="I162" s="866">
        <f>IF(F162="",0,IF(F162="Fremdpersonal",VLOOKUP(D162,Tariftabellen!$W$3:$Y$26,3,0),VLOOKUP(D162,Tariftabellen!$W$3:$Y$26,2,0)))</f>
        <v>0</v>
      </c>
      <c r="J162" s="684" t="str">
        <f t="shared" ca="1" si="29"/>
        <v/>
      </c>
      <c r="K162" s="626" t="str">
        <f t="shared" ca="1" si="30"/>
        <v/>
      </c>
      <c r="L162" s="739">
        <f t="shared" si="28"/>
        <v>0</v>
      </c>
      <c r="M162" s="836">
        <f>IF(H162&gt;0,($M$1*L162+('(A) AG-Anteil Soz.Vers.'!$C$8*'(A) Pers. paL'!$H162))*12,0)</f>
        <v>0</v>
      </c>
      <c r="N162" s="684">
        <f t="shared" ca="1" si="31"/>
        <v>0</v>
      </c>
      <c r="O162" s="685">
        <f>IF(OR(F162="Minijob",F162="Fremdpersonal",H162=0),0,IF((L162*12+M162+N162)&gt;'(A) AG-Anteil Soz.Vers.'!$C$33,'(A) AG-Anteil Soz.Vers.'!$C$33*$O$1,(L162*12+M162+N162)*$O$1))</f>
        <v>0</v>
      </c>
      <c r="P162" s="53">
        <f ca="1">IF(F162="Fremdpersonal",0,IF(F162="Minijob",L162*12*'(A) AG-Anteil Soz.Vers.'!$C$30,IF((L162*12+M162+N162)&gt;'(A) AG-Anteil Soz.Vers.'!$C$32,'(A) AG-Anteil Soz.Vers.'!$C$32*$P$1,(L162*12+M162+N162)*$P$1)))</f>
        <v>0</v>
      </c>
      <c r="Q162" s="684">
        <f t="shared" si="26"/>
        <v>0</v>
      </c>
      <c r="R162" s="836">
        <f t="shared" si="27"/>
        <v>0</v>
      </c>
      <c r="S162" s="686">
        <f t="shared" ca="1" si="32"/>
        <v>0</v>
      </c>
      <c r="T162" s="54"/>
    </row>
    <row r="163" spans="1:20">
      <c r="A163" s="735"/>
      <c r="B163" s="735"/>
      <c r="C163" s="737"/>
      <c r="D163" s="13"/>
      <c r="E163" s="9"/>
      <c r="F163" s="10"/>
      <c r="G163" s="9"/>
      <c r="H163" s="683"/>
      <c r="I163" s="866">
        <f>IF(F163="",0,IF(F163="Fremdpersonal",VLOOKUP(D163,Tariftabellen!$W$3:$Y$26,3,0),VLOOKUP(D163,Tariftabellen!$W$3:$Y$26,2,0)))</f>
        <v>0</v>
      </c>
      <c r="J163" s="684" t="str">
        <f t="shared" ca="1" si="29"/>
        <v/>
      </c>
      <c r="K163" s="626" t="str">
        <f t="shared" ca="1" si="30"/>
        <v/>
      </c>
      <c r="L163" s="739">
        <f t="shared" si="28"/>
        <v>0</v>
      </c>
      <c r="M163" s="836">
        <f>IF(H163&gt;0,($M$1*L163+('(A) AG-Anteil Soz.Vers.'!$C$8*'(A) Pers. paL'!$H163))*12,0)</f>
        <v>0</v>
      </c>
      <c r="N163" s="684">
        <f t="shared" ca="1" si="31"/>
        <v>0</v>
      </c>
      <c r="O163" s="685">
        <f>IF(OR(F163="Minijob",F163="Fremdpersonal",H163=0),0,IF((L163*12+M163+N163)&gt;'(A) AG-Anteil Soz.Vers.'!$C$33,'(A) AG-Anteil Soz.Vers.'!$C$33*$O$1,(L163*12+M163+N163)*$O$1))</f>
        <v>0</v>
      </c>
      <c r="P163" s="53">
        <f ca="1">IF(F163="Fremdpersonal",0,IF(F163="Minijob",L163*12*'(A) AG-Anteil Soz.Vers.'!$C$30,IF((L163*12+M163+N163)&gt;'(A) AG-Anteil Soz.Vers.'!$C$32,'(A) AG-Anteil Soz.Vers.'!$C$32*$P$1,(L163*12+M163+N163)*$P$1)))</f>
        <v>0</v>
      </c>
      <c r="Q163" s="684">
        <f t="shared" si="26"/>
        <v>0</v>
      </c>
      <c r="R163" s="836">
        <f t="shared" si="27"/>
        <v>0</v>
      </c>
      <c r="S163" s="686">
        <f t="shared" ca="1" si="32"/>
        <v>0</v>
      </c>
      <c r="T163" s="54"/>
    </row>
    <row r="164" spans="1:20">
      <c r="A164" s="735"/>
      <c r="B164" s="735"/>
      <c r="C164" s="735"/>
      <c r="D164" s="13"/>
      <c r="E164" s="9"/>
      <c r="F164" s="10"/>
      <c r="G164" s="9"/>
      <c r="H164" s="683"/>
      <c r="I164" s="866">
        <f>IF(F164="",0,IF(F164="Fremdpersonal",VLOOKUP(D164,Tariftabellen!$W$3:$Y$26,3,0),VLOOKUP(D164,Tariftabellen!$W$3:$Y$26,2,0)))</f>
        <v>0</v>
      </c>
      <c r="J164" s="684" t="str">
        <f t="shared" ref="J164:J181" ca="1" si="33">IF(ISERROR(VLOOKUP(F164,INDIRECT("Tab_"&amp;E164),G164+2,0)),"",VLOOKUP(F164,INDIRECT("Tab_"&amp;E164),G164+2,0)*(1+$J$1))</f>
        <v/>
      </c>
      <c r="K164" s="626" t="str">
        <f t="shared" ref="K164:K181" ca="1" si="34">IF(AND($K$1&gt;0,H164&gt;0),$K$1,IF(ISERROR(VLOOKUP(F164,INDIRECT("Tab_"&amp;E164),2,0)),"",VLOOKUP(F164,INDIRECT("Tab_"&amp;E164),2,0)))</f>
        <v/>
      </c>
      <c r="L164" s="739">
        <f t="shared" si="28"/>
        <v>0</v>
      </c>
      <c r="M164" s="836">
        <f>IF(H164&gt;0,($M$1*L164+('(A) AG-Anteil Soz.Vers.'!$C$8*'(A) Pers. paL'!$H164))*12,0)</f>
        <v>0</v>
      </c>
      <c r="N164" s="684">
        <f t="shared" ref="N164:N181" ca="1" si="35">IF(ISERROR(K164*L164),0,K164*L164)</f>
        <v>0</v>
      </c>
      <c r="O164" s="685">
        <f>IF(OR(F164="Minijob",F164="Fremdpersonal",H164=0),0,IF((L164*12+M164+N164)&gt;'(A) AG-Anteil Soz.Vers.'!$C$33,'(A) AG-Anteil Soz.Vers.'!$C$33*$O$1,(L164*12+M164+N164)*$O$1))</f>
        <v>0</v>
      </c>
      <c r="P164" s="53">
        <f ca="1">IF(F164="Fremdpersonal",0,IF(F164="Minijob",L164*12*'(A) AG-Anteil Soz.Vers.'!$C$30,IF((L164*12+M164+N164)&gt;'(A) AG-Anteil Soz.Vers.'!$C$32,'(A) AG-Anteil Soz.Vers.'!$C$32*$P$1,(L164*12+M164+N164)*$P$1)))</f>
        <v>0</v>
      </c>
      <c r="Q164" s="684">
        <f t="shared" si="26"/>
        <v>0</v>
      </c>
      <c r="R164" s="836">
        <f t="shared" si="27"/>
        <v>0</v>
      </c>
      <c r="S164" s="686">
        <f t="shared" ref="S164:S181" ca="1" si="36">(L164*12+SUM(M164:R164))</f>
        <v>0</v>
      </c>
      <c r="T164" s="54"/>
    </row>
    <row r="165" spans="1:20">
      <c r="A165" s="735"/>
      <c r="B165" s="735"/>
      <c r="C165" s="735"/>
      <c r="D165" s="13"/>
      <c r="E165" s="9"/>
      <c r="F165" s="10"/>
      <c r="G165" s="9"/>
      <c r="H165" s="683"/>
      <c r="I165" s="866">
        <f>IF(F165="",0,IF(F165="Fremdpersonal",VLOOKUP(D165,Tariftabellen!$W$3:$Y$26,3,0),VLOOKUP(D165,Tariftabellen!$W$3:$Y$26,2,0)))</f>
        <v>0</v>
      </c>
      <c r="J165" s="684" t="str">
        <f t="shared" ca="1" si="33"/>
        <v/>
      </c>
      <c r="K165" s="626" t="str">
        <f t="shared" ca="1" si="34"/>
        <v/>
      </c>
      <c r="L165" s="739">
        <f t="shared" si="28"/>
        <v>0</v>
      </c>
      <c r="M165" s="836">
        <f>IF(H165&gt;0,($M$1*L165+('(A) AG-Anteil Soz.Vers.'!$C$8*'(A) Pers. paL'!$H165))*12,0)</f>
        <v>0</v>
      </c>
      <c r="N165" s="684">
        <f t="shared" ca="1" si="35"/>
        <v>0</v>
      </c>
      <c r="O165" s="685">
        <f>IF(OR(F165="Minijob",F165="Fremdpersonal",H165=0),0,IF((L165*12+M165+N165)&gt;'(A) AG-Anteil Soz.Vers.'!$C$33,'(A) AG-Anteil Soz.Vers.'!$C$33*$O$1,(L165*12+M165+N165)*$O$1))</f>
        <v>0</v>
      </c>
      <c r="P165" s="53">
        <f ca="1">IF(F165="Fremdpersonal",0,IF(F165="Minijob",L165*12*'(A) AG-Anteil Soz.Vers.'!$C$30,IF((L165*12+M165+N165)&gt;'(A) AG-Anteil Soz.Vers.'!$C$32,'(A) AG-Anteil Soz.Vers.'!$C$32*$P$1,(L165*12+M165+N165)*$P$1)))</f>
        <v>0</v>
      </c>
      <c r="Q165" s="684">
        <f t="shared" si="26"/>
        <v>0</v>
      </c>
      <c r="R165" s="836">
        <f t="shared" si="27"/>
        <v>0</v>
      </c>
      <c r="S165" s="686">
        <f t="shared" ca="1" si="36"/>
        <v>0</v>
      </c>
      <c r="T165" s="54"/>
    </row>
    <row r="166" spans="1:20">
      <c r="A166" s="735"/>
      <c r="B166" s="735"/>
      <c r="C166" s="735"/>
      <c r="D166" s="13"/>
      <c r="E166" s="9"/>
      <c r="F166" s="10"/>
      <c r="G166" s="9"/>
      <c r="H166" s="683"/>
      <c r="I166" s="866">
        <f>IF(F166="",0,IF(F166="Fremdpersonal",VLOOKUP(D166,Tariftabellen!$W$3:$Y$26,3,0),VLOOKUP(D166,Tariftabellen!$W$3:$Y$26,2,0)))</f>
        <v>0</v>
      </c>
      <c r="J166" s="684" t="str">
        <f t="shared" ca="1" si="33"/>
        <v/>
      </c>
      <c r="K166" s="626" t="str">
        <f t="shared" ca="1" si="34"/>
        <v/>
      </c>
      <c r="L166" s="739">
        <f t="shared" si="28"/>
        <v>0</v>
      </c>
      <c r="M166" s="836">
        <f>IF(H166&gt;0,($M$1*L166+('(A) AG-Anteil Soz.Vers.'!$C$8*'(A) Pers. paL'!$H166))*12,0)</f>
        <v>0</v>
      </c>
      <c r="N166" s="684">
        <f t="shared" ca="1" si="35"/>
        <v>0</v>
      </c>
      <c r="O166" s="685">
        <f>IF(OR(F166="Minijob",F166="Fremdpersonal",H166=0),0,IF((L166*12+M166+N166)&gt;'(A) AG-Anteil Soz.Vers.'!$C$33,'(A) AG-Anteil Soz.Vers.'!$C$33*$O$1,(L166*12+M166+N166)*$O$1))</f>
        <v>0</v>
      </c>
      <c r="P166" s="53">
        <f ca="1">IF(F166="Fremdpersonal",0,IF(F166="Minijob",L166*12*'(A) AG-Anteil Soz.Vers.'!$C$30,IF((L166*12+M166+N166)&gt;'(A) AG-Anteil Soz.Vers.'!$C$32,'(A) AG-Anteil Soz.Vers.'!$C$32*$P$1,(L166*12+M166+N166)*$P$1)))</f>
        <v>0</v>
      </c>
      <c r="Q166" s="684">
        <f t="shared" si="26"/>
        <v>0</v>
      </c>
      <c r="R166" s="836">
        <f t="shared" si="27"/>
        <v>0</v>
      </c>
      <c r="S166" s="686">
        <f t="shared" ca="1" si="36"/>
        <v>0</v>
      </c>
      <c r="T166" s="54"/>
    </row>
    <row r="167" spans="1:20">
      <c r="A167" s="735"/>
      <c r="B167" s="735"/>
      <c r="C167" s="735"/>
      <c r="D167" s="13"/>
      <c r="E167" s="9"/>
      <c r="F167" s="10"/>
      <c r="G167" s="9"/>
      <c r="H167" s="683"/>
      <c r="I167" s="866">
        <f>IF(F167="",0,IF(F167="Fremdpersonal",VLOOKUP(D167,Tariftabellen!$W$3:$Y$26,3,0),VLOOKUP(D167,Tariftabellen!$W$3:$Y$26,2,0)))</f>
        <v>0</v>
      </c>
      <c r="J167" s="684" t="str">
        <f t="shared" ca="1" si="33"/>
        <v/>
      </c>
      <c r="K167" s="626" t="str">
        <f t="shared" ca="1" si="34"/>
        <v/>
      </c>
      <c r="L167" s="739">
        <f t="shared" si="28"/>
        <v>0</v>
      </c>
      <c r="M167" s="836">
        <f>IF(H167&gt;0,($M$1*L167+('(A) AG-Anteil Soz.Vers.'!$C$8*'(A) Pers. paL'!$H167))*12,0)</f>
        <v>0</v>
      </c>
      <c r="N167" s="684">
        <f t="shared" ca="1" si="35"/>
        <v>0</v>
      </c>
      <c r="O167" s="685">
        <f>IF(OR(F167="Minijob",F167="Fremdpersonal",H167=0),0,IF((L167*12+M167+N167)&gt;'(A) AG-Anteil Soz.Vers.'!$C$33,'(A) AG-Anteil Soz.Vers.'!$C$33*$O$1,(L167*12+M167+N167)*$O$1))</f>
        <v>0</v>
      </c>
      <c r="P167" s="53">
        <f ca="1">IF(F167="Fremdpersonal",0,IF(F167="Minijob",L167*12*'(A) AG-Anteil Soz.Vers.'!$C$30,IF((L167*12+M167+N167)&gt;'(A) AG-Anteil Soz.Vers.'!$C$32,'(A) AG-Anteil Soz.Vers.'!$C$32*$P$1,(L167*12+M167+N167)*$P$1)))</f>
        <v>0</v>
      </c>
      <c r="Q167" s="684">
        <f t="shared" si="26"/>
        <v>0</v>
      </c>
      <c r="R167" s="836">
        <f t="shared" si="27"/>
        <v>0</v>
      </c>
      <c r="S167" s="686">
        <f t="shared" ca="1" si="36"/>
        <v>0</v>
      </c>
      <c r="T167" s="54"/>
    </row>
    <row r="168" spans="1:20">
      <c r="A168" s="735"/>
      <c r="B168" s="735"/>
      <c r="C168" s="735"/>
      <c r="D168" s="13"/>
      <c r="E168" s="9"/>
      <c r="F168" s="10"/>
      <c r="G168" s="9"/>
      <c r="H168" s="683"/>
      <c r="I168" s="866">
        <f>IF(F168="",0,IF(F168="Fremdpersonal",VLOOKUP(D168,Tariftabellen!$W$3:$Y$26,3,0),VLOOKUP(D168,Tariftabellen!$W$3:$Y$26,2,0)))</f>
        <v>0</v>
      </c>
      <c r="J168" s="684" t="str">
        <f t="shared" ca="1" si="33"/>
        <v/>
      </c>
      <c r="K168" s="626" t="str">
        <f t="shared" ca="1" si="34"/>
        <v/>
      </c>
      <c r="L168" s="739">
        <f t="shared" si="28"/>
        <v>0</v>
      </c>
      <c r="M168" s="836">
        <f>IF(H168&gt;0,($M$1*L168+('(A) AG-Anteil Soz.Vers.'!$C$8*'(A) Pers. paL'!$H168))*12,0)</f>
        <v>0</v>
      </c>
      <c r="N168" s="684">
        <f t="shared" ca="1" si="35"/>
        <v>0</v>
      </c>
      <c r="O168" s="685">
        <f>IF(OR(F168="Minijob",F168="Fremdpersonal",H168=0),0,IF((L168*12+M168+N168)&gt;'(A) AG-Anteil Soz.Vers.'!$C$33,'(A) AG-Anteil Soz.Vers.'!$C$33*$O$1,(L168*12+M168+N168)*$O$1))</f>
        <v>0</v>
      </c>
      <c r="P168" s="53">
        <f ca="1">IF(F168="Fremdpersonal",0,IF(F168="Minijob",L168*12*'(A) AG-Anteil Soz.Vers.'!$C$30,IF((L168*12+M168+N168)&gt;'(A) AG-Anteil Soz.Vers.'!$C$32,'(A) AG-Anteil Soz.Vers.'!$C$32*$P$1,(L168*12+M168+N168)*$P$1)))</f>
        <v>0</v>
      </c>
      <c r="Q168" s="684">
        <f t="shared" si="26"/>
        <v>0</v>
      </c>
      <c r="R168" s="836">
        <f t="shared" si="27"/>
        <v>0</v>
      </c>
      <c r="S168" s="686">
        <f t="shared" ca="1" si="36"/>
        <v>0</v>
      </c>
      <c r="T168" s="54"/>
    </row>
    <row r="169" spans="1:20">
      <c r="A169" s="735"/>
      <c r="B169" s="735"/>
      <c r="C169" s="735"/>
      <c r="D169" s="13"/>
      <c r="E169" s="9"/>
      <c r="F169" s="10"/>
      <c r="G169" s="9"/>
      <c r="H169" s="683"/>
      <c r="I169" s="866">
        <f>IF(F169="",0,IF(F169="Fremdpersonal",VLOOKUP(D169,Tariftabellen!$W$3:$Y$26,3,0),VLOOKUP(D169,Tariftabellen!$W$3:$Y$26,2,0)))</f>
        <v>0</v>
      </c>
      <c r="J169" s="684" t="str">
        <f t="shared" ca="1" si="33"/>
        <v/>
      </c>
      <c r="K169" s="626" t="str">
        <f t="shared" ca="1" si="34"/>
        <v/>
      </c>
      <c r="L169" s="739">
        <f t="shared" si="28"/>
        <v>0</v>
      </c>
      <c r="M169" s="836">
        <f>IF(H169&gt;0,($M$1*L169+('(A) AG-Anteil Soz.Vers.'!$C$8*'(A) Pers. paL'!$H169))*12,0)</f>
        <v>0</v>
      </c>
      <c r="N169" s="684">
        <f t="shared" ca="1" si="35"/>
        <v>0</v>
      </c>
      <c r="O169" s="685">
        <f>IF(OR(F169="Minijob",F169="Fremdpersonal",H169=0),0,IF((L169*12+M169+N169)&gt;'(A) AG-Anteil Soz.Vers.'!$C$33,'(A) AG-Anteil Soz.Vers.'!$C$33*$O$1,(L169*12+M169+N169)*$O$1))</f>
        <v>0</v>
      </c>
      <c r="P169" s="53">
        <f ca="1">IF(F169="Fremdpersonal",0,IF(F169="Minijob",L169*12*'(A) AG-Anteil Soz.Vers.'!$C$30,IF((L169*12+M169+N169)&gt;'(A) AG-Anteil Soz.Vers.'!$C$32,'(A) AG-Anteil Soz.Vers.'!$C$32*$P$1,(L169*12+M169+N169)*$P$1)))</f>
        <v>0</v>
      </c>
      <c r="Q169" s="684">
        <f t="shared" si="26"/>
        <v>0</v>
      </c>
      <c r="R169" s="836">
        <f t="shared" si="27"/>
        <v>0</v>
      </c>
      <c r="S169" s="686">
        <f t="shared" ca="1" si="36"/>
        <v>0</v>
      </c>
      <c r="T169" s="54"/>
    </row>
    <row r="170" spans="1:20">
      <c r="A170" s="735"/>
      <c r="B170" s="735"/>
      <c r="C170" s="735"/>
      <c r="D170" s="13"/>
      <c r="E170" s="9"/>
      <c r="F170" s="10"/>
      <c r="G170" s="9"/>
      <c r="H170" s="683"/>
      <c r="I170" s="866">
        <f>IF(F170="",0,IF(F170="Fremdpersonal",VLOOKUP(D170,Tariftabellen!$W$3:$Y$26,3,0),VLOOKUP(D170,Tariftabellen!$W$3:$Y$26,2,0)))</f>
        <v>0</v>
      </c>
      <c r="J170" s="684" t="str">
        <f t="shared" ca="1" si="33"/>
        <v/>
      </c>
      <c r="K170" s="626" t="str">
        <f t="shared" ca="1" si="34"/>
        <v/>
      </c>
      <c r="L170" s="739">
        <f t="shared" si="28"/>
        <v>0</v>
      </c>
      <c r="M170" s="836">
        <f>IF(H170&gt;0,($M$1*L170+('(A) AG-Anteil Soz.Vers.'!$C$8*'(A) Pers. paL'!$H170))*12,0)</f>
        <v>0</v>
      </c>
      <c r="N170" s="684">
        <f t="shared" ca="1" si="35"/>
        <v>0</v>
      </c>
      <c r="O170" s="685">
        <f>IF(OR(F170="Minijob",F170="Fremdpersonal",H170=0),0,IF((L170*12+M170+N170)&gt;'(A) AG-Anteil Soz.Vers.'!$C$33,'(A) AG-Anteil Soz.Vers.'!$C$33*$O$1,(L170*12+M170+N170)*$O$1))</f>
        <v>0</v>
      </c>
      <c r="P170" s="53">
        <f ca="1">IF(F170="Fremdpersonal",0,IF(F170="Minijob",L170*12*'(A) AG-Anteil Soz.Vers.'!$C$30,IF((L170*12+M170+N170)&gt;'(A) AG-Anteil Soz.Vers.'!$C$32,'(A) AG-Anteil Soz.Vers.'!$C$32*$P$1,(L170*12+M170+N170)*$P$1)))</f>
        <v>0</v>
      </c>
      <c r="Q170" s="684">
        <f t="shared" si="26"/>
        <v>0</v>
      </c>
      <c r="R170" s="836">
        <f t="shared" si="27"/>
        <v>0</v>
      </c>
      <c r="S170" s="686">
        <f t="shared" ca="1" si="36"/>
        <v>0</v>
      </c>
      <c r="T170" s="54"/>
    </row>
    <row r="171" spans="1:20">
      <c r="A171" s="735"/>
      <c r="B171" s="735"/>
      <c r="C171" s="735"/>
      <c r="D171" s="13"/>
      <c r="E171" s="9"/>
      <c r="F171" s="10"/>
      <c r="G171" s="9"/>
      <c r="H171" s="683"/>
      <c r="I171" s="866">
        <f>IF(F171="",0,IF(F171="Fremdpersonal",VLOOKUP(D171,Tariftabellen!$W$3:$Y$26,3,0),VLOOKUP(D171,Tariftabellen!$W$3:$Y$26,2,0)))</f>
        <v>0</v>
      </c>
      <c r="J171" s="684" t="str">
        <f t="shared" ca="1" si="33"/>
        <v/>
      </c>
      <c r="K171" s="626" t="str">
        <f t="shared" ca="1" si="34"/>
        <v/>
      </c>
      <c r="L171" s="739">
        <f t="shared" si="28"/>
        <v>0</v>
      </c>
      <c r="M171" s="836">
        <f>IF(H171&gt;0,($M$1*L171+('(A) AG-Anteil Soz.Vers.'!$C$8*'(A) Pers. paL'!$H171))*12,0)</f>
        <v>0</v>
      </c>
      <c r="N171" s="684">
        <f t="shared" ca="1" si="35"/>
        <v>0</v>
      </c>
      <c r="O171" s="685">
        <f>IF(OR(F171="Minijob",F171="Fremdpersonal",H171=0),0,IF((L171*12+M171+N171)&gt;'(A) AG-Anteil Soz.Vers.'!$C$33,'(A) AG-Anteil Soz.Vers.'!$C$33*$O$1,(L171*12+M171+N171)*$O$1))</f>
        <v>0</v>
      </c>
      <c r="P171" s="53">
        <f ca="1">IF(F171="Fremdpersonal",0,IF(F171="Minijob",L171*12*'(A) AG-Anteil Soz.Vers.'!$C$30,IF((L171*12+M171+N171)&gt;'(A) AG-Anteil Soz.Vers.'!$C$32,'(A) AG-Anteil Soz.Vers.'!$C$32*$P$1,(L171*12+M171+N171)*$P$1)))</f>
        <v>0</v>
      </c>
      <c r="Q171" s="684">
        <f t="shared" si="26"/>
        <v>0</v>
      </c>
      <c r="R171" s="836">
        <f t="shared" si="27"/>
        <v>0</v>
      </c>
      <c r="S171" s="686">
        <f t="shared" ca="1" si="36"/>
        <v>0</v>
      </c>
      <c r="T171" s="54"/>
    </row>
    <row r="172" spans="1:20">
      <c r="A172" s="735"/>
      <c r="B172" s="735"/>
      <c r="C172" s="735"/>
      <c r="D172" s="13"/>
      <c r="E172" s="9"/>
      <c r="F172" s="10"/>
      <c r="G172" s="9"/>
      <c r="H172" s="683"/>
      <c r="I172" s="866">
        <f>IF(F172="",0,IF(F172="Fremdpersonal",VLOOKUP(D172,Tariftabellen!$W$3:$Y$26,3,0),VLOOKUP(D172,Tariftabellen!$W$3:$Y$26,2,0)))</f>
        <v>0</v>
      </c>
      <c r="J172" s="684" t="str">
        <f t="shared" ca="1" si="33"/>
        <v/>
      </c>
      <c r="K172" s="626" t="str">
        <f t="shared" ca="1" si="34"/>
        <v/>
      </c>
      <c r="L172" s="739">
        <f t="shared" si="28"/>
        <v>0</v>
      </c>
      <c r="M172" s="836">
        <f>IF(H172&gt;0,($M$1*L172+('(A) AG-Anteil Soz.Vers.'!$C$8*'(A) Pers. paL'!$H172))*12,0)</f>
        <v>0</v>
      </c>
      <c r="N172" s="684">
        <f t="shared" ca="1" si="35"/>
        <v>0</v>
      </c>
      <c r="O172" s="685">
        <f>IF(OR(F172="Minijob",F172="Fremdpersonal",H172=0),0,IF((L172*12+M172+N172)&gt;'(A) AG-Anteil Soz.Vers.'!$C$33,'(A) AG-Anteil Soz.Vers.'!$C$33*$O$1,(L172*12+M172+N172)*$O$1))</f>
        <v>0</v>
      </c>
      <c r="P172" s="53">
        <f ca="1">IF(F172="Fremdpersonal",0,IF(F172="Minijob",L172*12*'(A) AG-Anteil Soz.Vers.'!$C$30,IF((L172*12+M172+N172)&gt;'(A) AG-Anteil Soz.Vers.'!$C$32,'(A) AG-Anteil Soz.Vers.'!$C$32*$P$1,(L172*12+M172+N172)*$P$1)))</f>
        <v>0</v>
      </c>
      <c r="Q172" s="684">
        <f t="shared" si="26"/>
        <v>0</v>
      </c>
      <c r="R172" s="836">
        <f t="shared" si="27"/>
        <v>0</v>
      </c>
      <c r="S172" s="686">
        <f t="shared" ca="1" si="36"/>
        <v>0</v>
      </c>
      <c r="T172" s="54"/>
    </row>
    <row r="173" spans="1:20">
      <c r="A173" s="735"/>
      <c r="B173" s="735"/>
      <c r="C173" s="735"/>
      <c r="D173" s="13"/>
      <c r="E173" s="9"/>
      <c r="F173" s="10"/>
      <c r="G173" s="9"/>
      <c r="H173" s="683"/>
      <c r="I173" s="866">
        <f>IF(F173="",0,IF(F173="Fremdpersonal",VLOOKUP(D173,Tariftabellen!$W$3:$Y$26,3,0),VLOOKUP(D173,Tariftabellen!$W$3:$Y$26,2,0)))</f>
        <v>0</v>
      </c>
      <c r="J173" s="684" t="str">
        <f t="shared" ca="1" si="33"/>
        <v/>
      </c>
      <c r="K173" s="626" t="str">
        <f t="shared" ca="1" si="34"/>
        <v/>
      </c>
      <c r="L173" s="739">
        <f t="shared" si="28"/>
        <v>0</v>
      </c>
      <c r="M173" s="836">
        <f>IF(H173&gt;0,($M$1*L173+('(A) AG-Anteil Soz.Vers.'!$C$8*'(A) Pers. paL'!$H173))*12,0)</f>
        <v>0</v>
      </c>
      <c r="N173" s="684">
        <f t="shared" ca="1" si="35"/>
        <v>0</v>
      </c>
      <c r="O173" s="685">
        <f>IF(OR(F173="Minijob",F173="Fremdpersonal",H173=0),0,IF((L173*12+M173+N173)&gt;'(A) AG-Anteil Soz.Vers.'!$C$33,'(A) AG-Anteil Soz.Vers.'!$C$33*$O$1,(L173*12+M173+N173)*$O$1))</f>
        <v>0</v>
      </c>
      <c r="P173" s="53">
        <f ca="1">IF(F173="Fremdpersonal",0,IF(F173="Minijob",L173*12*'(A) AG-Anteil Soz.Vers.'!$C$30,IF((L173*12+M173+N173)&gt;'(A) AG-Anteil Soz.Vers.'!$C$32,'(A) AG-Anteil Soz.Vers.'!$C$32*$P$1,(L173*12+M173+N173)*$P$1)))</f>
        <v>0</v>
      </c>
      <c r="Q173" s="684">
        <f t="shared" si="26"/>
        <v>0</v>
      </c>
      <c r="R173" s="836">
        <f t="shared" si="27"/>
        <v>0</v>
      </c>
      <c r="S173" s="686">
        <f t="shared" ca="1" si="36"/>
        <v>0</v>
      </c>
      <c r="T173" s="54"/>
    </row>
    <row r="174" spans="1:20">
      <c r="A174" s="735"/>
      <c r="B174" s="735"/>
      <c r="C174" s="735"/>
      <c r="D174" s="13"/>
      <c r="E174" s="9"/>
      <c r="F174" s="10"/>
      <c r="G174" s="9"/>
      <c r="H174" s="683"/>
      <c r="I174" s="866">
        <f>IF(F174="",0,IF(F174="Fremdpersonal",VLOOKUP(D174,Tariftabellen!$W$3:$Y$26,3,0),VLOOKUP(D174,Tariftabellen!$W$3:$Y$26,2,0)))</f>
        <v>0</v>
      </c>
      <c r="J174" s="684" t="str">
        <f t="shared" ca="1" si="33"/>
        <v/>
      </c>
      <c r="K174" s="626" t="str">
        <f t="shared" ca="1" si="34"/>
        <v/>
      </c>
      <c r="L174" s="739">
        <f t="shared" si="28"/>
        <v>0</v>
      </c>
      <c r="M174" s="836">
        <f>IF(H174&gt;0,($M$1*L174+('(A) AG-Anteil Soz.Vers.'!$C$8*'(A) Pers. paL'!$H174))*12,0)</f>
        <v>0</v>
      </c>
      <c r="N174" s="684">
        <f t="shared" ca="1" si="35"/>
        <v>0</v>
      </c>
      <c r="O174" s="685">
        <f>IF(OR(F174="Minijob",F174="Fremdpersonal",H174=0),0,IF((L174*12+M174+N174)&gt;'(A) AG-Anteil Soz.Vers.'!$C$33,'(A) AG-Anteil Soz.Vers.'!$C$33*$O$1,(L174*12+M174+N174)*$O$1))</f>
        <v>0</v>
      </c>
      <c r="P174" s="53">
        <f ca="1">IF(F174="Fremdpersonal",0,IF(F174="Minijob",L174*12*'(A) AG-Anteil Soz.Vers.'!$C$30,IF((L174*12+M174+N174)&gt;'(A) AG-Anteil Soz.Vers.'!$C$32,'(A) AG-Anteil Soz.Vers.'!$C$32*$P$1,(L174*12+M174+N174)*$P$1)))</f>
        <v>0</v>
      </c>
      <c r="Q174" s="684">
        <f t="shared" si="26"/>
        <v>0</v>
      </c>
      <c r="R174" s="836">
        <f t="shared" si="27"/>
        <v>0</v>
      </c>
      <c r="S174" s="686">
        <f t="shared" ca="1" si="36"/>
        <v>0</v>
      </c>
      <c r="T174" s="54"/>
    </row>
    <row r="175" spans="1:20">
      <c r="A175" s="735"/>
      <c r="B175" s="735"/>
      <c r="C175" s="735"/>
      <c r="D175" s="13"/>
      <c r="E175" s="9"/>
      <c r="F175" s="10"/>
      <c r="G175" s="9"/>
      <c r="H175" s="683"/>
      <c r="I175" s="866">
        <f>IF(F175="",0,IF(F175="Fremdpersonal",VLOOKUP(D175,Tariftabellen!$W$3:$Y$26,3,0),VLOOKUP(D175,Tariftabellen!$W$3:$Y$26,2,0)))</f>
        <v>0</v>
      </c>
      <c r="J175" s="684" t="str">
        <f t="shared" ca="1" si="33"/>
        <v/>
      </c>
      <c r="K175" s="626" t="str">
        <f t="shared" ca="1" si="34"/>
        <v/>
      </c>
      <c r="L175" s="739">
        <f t="shared" si="28"/>
        <v>0</v>
      </c>
      <c r="M175" s="836">
        <f>IF(H175&gt;0,($M$1*L175+('(A) AG-Anteil Soz.Vers.'!$C$8*'(A) Pers. paL'!$H175))*12,0)</f>
        <v>0</v>
      </c>
      <c r="N175" s="684">
        <f t="shared" ca="1" si="35"/>
        <v>0</v>
      </c>
      <c r="O175" s="685">
        <f>IF(OR(F175="Minijob",F175="Fremdpersonal",H175=0),0,IF((L175*12+M175+N175)&gt;'(A) AG-Anteil Soz.Vers.'!$C$33,'(A) AG-Anteil Soz.Vers.'!$C$33*$O$1,(L175*12+M175+N175)*$O$1))</f>
        <v>0</v>
      </c>
      <c r="P175" s="53">
        <f ca="1">IF(F175="Fremdpersonal",0,IF(F175="Minijob",L175*12*'(A) AG-Anteil Soz.Vers.'!$C$30,IF((L175*12+M175+N175)&gt;'(A) AG-Anteil Soz.Vers.'!$C$32,'(A) AG-Anteil Soz.Vers.'!$C$32*$P$1,(L175*12+M175+N175)*$P$1)))</f>
        <v>0</v>
      </c>
      <c r="Q175" s="684">
        <f t="shared" si="26"/>
        <v>0</v>
      </c>
      <c r="R175" s="836">
        <f t="shared" si="27"/>
        <v>0</v>
      </c>
      <c r="S175" s="686">
        <f t="shared" ca="1" si="36"/>
        <v>0</v>
      </c>
      <c r="T175" s="54"/>
    </row>
    <row r="176" spans="1:20">
      <c r="A176" s="735"/>
      <c r="B176" s="735"/>
      <c r="C176" s="735"/>
      <c r="D176" s="13"/>
      <c r="E176" s="9"/>
      <c r="F176" s="10"/>
      <c r="G176" s="9"/>
      <c r="H176" s="683"/>
      <c r="I176" s="866">
        <f>IF(F176="",0,IF(F176="Fremdpersonal",VLOOKUP(D176,Tariftabellen!$W$3:$Y$26,3,0),VLOOKUP(D176,Tariftabellen!$W$3:$Y$26,2,0)))</f>
        <v>0</v>
      </c>
      <c r="J176" s="684" t="str">
        <f t="shared" ca="1" si="33"/>
        <v/>
      </c>
      <c r="K176" s="626" t="str">
        <f t="shared" ca="1" si="34"/>
        <v/>
      </c>
      <c r="L176" s="739">
        <f t="shared" si="28"/>
        <v>0</v>
      </c>
      <c r="M176" s="836">
        <f>IF(H176&gt;0,($M$1*L176+('(A) AG-Anteil Soz.Vers.'!$C$8*'(A) Pers. paL'!$H176))*12,0)</f>
        <v>0</v>
      </c>
      <c r="N176" s="684">
        <f t="shared" ca="1" si="35"/>
        <v>0</v>
      </c>
      <c r="O176" s="685">
        <f>IF(OR(F176="Minijob",F176="Fremdpersonal",H176=0),0,IF((L176*12+M176+N176)&gt;'(A) AG-Anteil Soz.Vers.'!$C$33,'(A) AG-Anteil Soz.Vers.'!$C$33*$O$1,(L176*12+M176+N176)*$O$1))</f>
        <v>0</v>
      </c>
      <c r="P176" s="53">
        <f ca="1">IF(F176="Fremdpersonal",0,IF(F176="Minijob",L176*12*'(A) AG-Anteil Soz.Vers.'!$C$30,IF((L176*12+M176+N176)&gt;'(A) AG-Anteil Soz.Vers.'!$C$32,'(A) AG-Anteil Soz.Vers.'!$C$32*$P$1,(L176*12+M176+N176)*$P$1)))</f>
        <v>0</v>
      </c>
      <c r="Q176" s="684">
        <f t="shared" si="26"/>
        <v>0</v>
      </c>
      <c r="R176" s="836">
        <f t="shared" si="27"/>
        <v>0</v>
      </c>
      <c r="S176" s="686">
        <f t="shared" ca="1" si="36"/>
        <v>0</v>
      </c>
      <c r="T176" s="54"/>
    </row>
    <row r="177" spans="1:20">
      <c r="A177" s="735"/>
      <c r="B177" s="735"/>
      <c r="C177" s="735"/>
      <c r="D177" s="13"/>
      <c r="E177" s="9"/>
      <c r="F177" s="10"/>
      <c r="G177" s="9"/>
      <c r="H177" s="683"/>
      <c r="I177" s="866">
        <f>IF(F177="",0,IF(F177="Fremdpersonal",VLOOKUP(D177,Tariftabellen!$W$3:$Y$26,3,0),VLOOKUP(D177,Tariftabellen!$W$3:$Y$26,2,0)))</f>
        <v>0</v>
      </c>
      <c r="J177" s="684" t="str">
        <f t="shared" ca="1" si="33"/>
        <v/>
      </c>
      <c r="K177" s="626" t="str">
        <f t="shared" ca="1" si="34"/>
        <v/>
      </c>
      <c r="L177" s="739">
        <f t="shared" si="28"/>
        <v>0</v>
      </c>
      <c r="M177" s="836">
        <f>IF(H177&gt;0,($M$1*L177+('(A) AG-Anteil Soz.Vers.'!$C$8*'(A) Pers. paL'!$H177))*12,0)</f>
        <v>0</v>
      </c>
      <c r="N177" s="684">
        <f t="shared" ca="1" si="35"/>
        <v>0</v>
      </c>
      <c r="O177" s="685">
        <f>IF(OR(F177="Minijob",F177="Fremdpersonal",H177=0),0,IF((L177*12+M177+N177)&gt;'(A) AG-Anteil Soz.Vers.'!$C$33,'(A) AG-Anteil Soz.Vers.'!$C$33*$O$1,(L177*12+M177+N177)*$O$1))</f>
        <v>0</v>
      </c>
      <c r="P177" s="53">
        <f ca="1">IF(F177="Fremdpersonal",0,IF(F177="Minijob",L177*12*'(A) AG-Anteil Soz.Vers.'!$C$30,IF((L177*12+M177+N177)&gt;'(A) AG-Anteil Soz.Vers.'!$C$32,'(A) AG-Anteil Soz.Vers.'!$C$32*$P$1,(L177*12+M177+N177)*$P$1)))</f>
        <v>0</v>
      </c>
      <c r="Q177" s="684">
        <f t="shared" si="26"/>
        <v>0</v>
      </c>
      <c r="R177" s="836">
        <f t="shared" si="27"/>
        <v>0</v>
      </c>
      <c r="S177" s="686">
        <f t="shared" ca="1" si="36"/>
        <v>0</v>
      </c>
      <c r="T177" s="54"/>
    </row>
    <row r="178" spans="1:20">
      <c r="A178" s="735"/>
      <c r="B178" s="735"/>
      <c r="C178" s="735"/>
      <c r="D178" s="13"/>
      <c r="E178" s="9"/>
      <c r="F178" s="10"/>
      <c r="G178" s="9"/>
      <c r="H178" s="683"/>
      <c r="I178" s="866">
        <f>IF(F178="",0,IF(F178="Fremdpersonal",VLOOKUP(D178,Tariftabellen!$W$3:$Y$26,3,0),VLOOKUP(D178,Tariftabellen!$W$3:$Y$26,2,0)))</f>
        <v>0</v>
      </c>
      <c r="J178" s="684" t="str">
        <f t="shared" ca="1" si="33"/>
        <v/>
      </c>
      <c r="K178" s="626" t="str">
        <f t="shared" ca="1" si="34"/>
        <v/>
      </c>
      <c r="L178" s="739">
        <f t="shared" si="28"/>
        <v>0</v>
      </c>
      <c r="M178" s="836">
        <f>IF(H178&gt;0,($M$1*L178+('(A) AG-Anteil Soz.Vers.'!$C$8*'(A) Pers. paL'!$H178))*12,0)</f>
        <v>0</v>
      </c>
      <c r="N178" s="684">
        <f t="shared" ca="1" si="35"/>
        <v>0</v>
      </c>
      <c r="O178" s="685">
        <f>IF(OR(F178="Minijob",F178="Fremdpersonal",H178=0),0,IF((L178*12+M178+N178)&gt;'(A) AG-Anteil Soz.Vers.'!$C$33,'(A) AG-Anteil Soz.Vers.'!$C$33*$O$1,(L178*12+M178+N178)*$O$1))</f>
        <v>0</v>
      </c>
      <c r="P178" s="53">
        <f ca="1">IF(F178="Fremdpersonal",0,IF(F178="Minijob",L178*12*'(A) AG-Anteil Soz.Vers.'!$C$30,IF((L178*12+M178+N178)&gt;'(A) AG-Anteil Soz.Vers.'!$C$32,'(A) AG-Anteil Soz.Vers.'!$C$32*$P$1,(L178*12+M178+N178)*$P$1)))</f>
        <v>0</v>
      </c>
      <c r="Q178" s="684">
        <f t="shared" si="26"/>
        <v>0</v>
      </c>
      <c r="R178" s="836">
        <f t="shared" si="27"/>
        <v>0</v>
      </c>
      <c r="S178" s="686">
        <f t="shared" ca="1" si="36"/>
        <v>0</v>
      </c>
      <c r="T178" s="54"/>
    </row>
    <row r="179" spans="1:20">
      <c r="A179" s="735"/>
      <c r="B179" s="735"/>
      <c r="C179" s="735"/>
      <c r="D179" s="13"/>
      <c r="E179" s="9"/>
      <c r="F179" s="10"/>
      <c r="G179" s="9"/>
      <c r="H179" s="683"/>
      <c r="I179" s="866">
        <f>IF(F179="",0,IF(F179="Fremdpersonal",VLOOKUP(D179,Tariftabellen!$W$3:$Y$26,3,0),VLOOKUP(D179,Tariftabellen!$W$3:$Y$26,2,0)))</f>
        <v>0</v>
      </c>
      <c r="J179" s="684" t="str">
        <f t="shared" ca="1" si="33"/>
        <v/>
      </c>
      <c r="K179" s="626" t="str">
        <f t="shared" ca="1" si="34"/>
        <v/>
      </c>
      <c r="L179" s="739">
        <f t="shared" si="28"/>
        <v>0</v>
      </c>
      <c r="M179" s="836">
        <f>IF(H179&gt;0,($M$1*L179+('(A) AG-Anteil Soz.Vers.'!$C$8*'(A) Pers. paL'!$H179))*12,0)</f>
        <v>0</v>
      </c>
      <c r="N179" s="684">
        <f t="shared" ca="1" si="35"/>
        <v>0</v>
      </c>
      <c r="O179" s="685">
        <f>IF(OR(F179="Minijob",F179="Fremdpersonal",H179=0),0,IF((L179*12+M179+N179)&gt;'(A) AG-Anteil Soz.Vers.'!$C$33,'(A) AG-Anteil Soz.Vers.'!$C$33*$O$1,(L179*12+M179+N179)*$O$1))</f>
        <v>0</v>
      </c>
      <c r="P179" s="53">
        <f ca="1">IF(F179="Fremdpersonal",0,IF(F179="Minijob",L179*12*'(A) AG-Anteil Soz.Vers.'!$C$30,IF((L179*12+M179+N179)&gt;'(A) AG-Anteil Soz.Vers.'!$C$32,'(A) AG-Anteil Soz.Vers.'!$C$32*$P$1,(L179*12+M179+N179)*$P$1)))</f>
        <v>0</v>
      </c>
      <c r="Q179" s="684">
        <f t="shared" si="26"/>
        <v>0</v>
      </c>
      <c r="R179" s="836">
        <f t="shared" si="27"/>
        <v>0</v>
      </c>
      <c r="S179" s="686">
        <f t="shared" ca="1" si="36"/>
        <v>0</v>
      </c>
      <c r="T179" s="54"/>
    </row>
    <row r="180" spans="1:20">
      <c r="A180" s="735"/>
      <c r="B180" s="735"/>
      <c r="C180" s="735"/>
      <c r="D180" s="13"/>
      <c r="E180" s="9"/>
      <c r="F180" s="10"/>
      <c r="G180" s="9"/>
      <c r="H180" s="683"/>
      <c r="I180" s="866">
        <f>IF(F180="",0,IF(F180="Fremdpersonal",VLOOKUP(D180,Tariftabellen!$W$3:$Y$26,3,0),VLOOKUP(D180,Tariftabellen!$W$3:$Y$26,2,0)))</f>
        <v>0</v>
      </c>
      <c r="J180" s="684" t="str">
        <f t="shared" ca="1" si="33"/>
        <v/>
      </c>
      <c r="K180" s="626" t="str">
        <f t="shared" ca="1" si="34"/>
        <v/>
      </c>
      <c r="L180" s="739">
        <f t="shared" si="28"/>
        <v>0</v>
      </c>
      <c r="M180" s="836">
        <f>IF(H180&gt;0,($M$1*L180+('(A) AG-Anteil Soz.Vers.'!$C$8*'(A) Pers. paL'!$H180))*12,0)</f>
        <v>0</v>
      </c>
      <c r="N180" s="684">
        <f t="shared" ca="1" si="35"/>
        <v>0</v>
      </c>
      <c r="O180" s="685">
        <f>IF(OR(F180="Minijob",F180="Fremdpersonal",H180=0),0,IF((L180*12+M180+N180)&gt;'(A) AG-Anteil Soz.Vers.'!$C$33,'(A) AG-Anteil Soz.Vers.'!$C$33*$O$1,(L180*12+M180+N180)*$O$1))</f>
        <v>0</v>
      </c>
      <c r="P180" s="53">
        <f ca="1">IF(F180="Fremdpersonal",0,IF(F180="Minijob",L180*12*'(A) AG-Anteil Soz.Vers.'!$C$30,IF((L180*12+M180+N180)&gt;'(A) AG-Anteil Soz.Vers.'!$C$32,'(A) AG-Anteil Soz.Vers.'!$C$32*$P$1,(L180*12+M180+N180)*$P$1)))</f>
        <v>0</v>
      </c>
      <c r="Q180" s="684">
        <f t="shared" si="26"/>
        <v>0</v>
      </c>
      <c r="R180" s="836">
        <f t="shared" si="27"/>
        <v>0</v>
      </c>
      <c r="S180" s="686">
        <f t="shared" ca="1" si="36"/>
        <v>0</v>
      </c>
      <c r="T180" s="54"/>
    </row>
    <row r="181" spans="1:20">
      <c r="A181" s="735"/>
      <c r="B181" s="735"/>
      <c r="C181" s="737"/>
      <c r="D181" s="13"/>
      <c r="E181" s="9"/>
      <c r="F181" s="10"/>
      <c r="G181" s="9"/>
      <c r="H181" s="683"/>
      <c r="I181" s="866">
        <f>IF(F181="",0,IF(F181="Fremdpersonal",VLOOKUP(D181,Tariftabellen!$W$3:$Y$26,3,0),VLOOKUP(D181,Tariftabellen!$W$3:$Y$26,2,0)))</f>
        <v>0</v>
      </c>
      <c r="J181" s="684" t="str">
        <f t="shared" ca="1" si="33"/>
        <v/>
      </c>
      <c r="K181" s="626" t="str">
        <f t="shared" ca="1" si="34"/>
        <v/>
      </c>
      <c r="L181" s="739">
        <f t="shared" si="28"/>
        <v>0</v>
      </c>
      <c r="M181" s="836">
        <f>IF(H181&gt;0,($M$1*L181+('(A) AG-Anteil Soz.Vers.'!$C$8*'(A) Pers. paL'!$H181))*12,0)</f>
        <v>0</v>
      </c>
      <c r="N181" s="684">
        <f t="shared" ca="1" si="35"/>
        <v>0</v>
      </c>
      <c r="O181" s="685">
        <f>IF(OR(F181="Minijob",F181="Fremdpersonal",H181=0),0,IF((L181*12+M181+N181)&gt;'(A) AG-Anteil Soz.Vers.'!$C$33,'(A) AG-Anteil Soz.Vers.'!$C$33*$O$1,(L181*12+M181+N181)*$O$1))</f>
        <v>0</v>
      </c>
      <c r="P181" s="53">
        <f ca="1">IF(F181="Fremdpersonal",0,IF(F181="Minijob",L181*12*'(A) AG-Anteil Soz.Vers.'!$C$30,IF((L181*12+M181+N181)&gt;'(A) AG-Anteil Soz.Vers.'!$C$32,'(A) AG-Anteil Soz.Vers.'!$C$32*$P$1,(L181*12+M181+N181)*$P$1)))</f>
        <v>0</v>
      </c>
      <c r="Q181" s="684">
        <f t="shared" si="26"/>
        <v>0</v>
      </c>
      <c r="R181" s="836">
        <f t="shared" si="27"/>
        <v>0</v>
      </c>
      <c r="S181" s="686">
        <f t="shared" ca="1" si="36"/>
        <v>0</v>
      </c>
      <c r="T181" s="54"/>
    </row>
    <row r="182" spans="1:20">
      <c r="A182" s="735"/>
      <c r="B182" s="735"/>
      <c r="C182" s="735"/>
      <c r="D182" s="13"/>
      <c r="E182" s="9"/>
      <c r="F182" s="10"/>
      <c r="G182" s="9"/>
      <c r="H182" s="33"/>
      <c r="I182" s="866">
        <f>IF(F182="",0,IF(F182="Fremdpersonal",VLOOKUP(D182,Tariftabellen!$W$3:$Y$26,3,0),VLOOKUP(D182,Tariftabellen!$W$3:$Y$26,2,0)))</f>
        <v>0</v>
      </c>
      <c r="J182" s="539" t="str">
        <f t="shared" ca="1" si="0"/>
        <v/>
      </c>
      <c r="K182" s="626" t="str">
        <f t="shared" ca="1" si="1"/>
        <v/>
      </c>
      <c r="L182" s="739">
        <f t="shared" si="28"/>
        <v>0</v>
      </c>
      <c r="M182" s="836">
        <f>IF(H182&gt;0,($M$1*L182+('(A) AG-Anteil Soz.Vers.'!$C$8*'(A) Pers. paL'!$H182))*12,0)</f>
        <v>0</v>
      </c>
      <c r="N182" s="539">
        <f t="shared" ca="1" si="2"/>
        <v>0</v>
      </c>
      <c r="O182" s="53">
        <f>IF(OR(F182="Minijob",F182="Fremdpersonal",H182=0),0,IF((L182*12+M182+N182)&gt;'(A) AG-Anteil Soz.Vers.'!$C$33,'(A) AG-Anteil Soz.Vers.'!$C$33*$O$1,(L182*12+M182+N182)*$O$1))</f>
        <v>0</v>
      </c>
      <c r="P182" s="53">
        <f ca="1">IF(F182="Fremdpersonal",0,IF(F182="Minijob",L182*12*'(A) AG-Anteil Soz.Vers.'!$C$30,IF((L182*12+M182+N182)&gt;'(A) AG-Anteil Soz.Vers.'!$C$32,'(A) AG-Anteil Soz.Vers.'!$C$32*$P$1,(L182*12+M182+N182)*$P$1)))</f>
        <v>0</v>
      </c>
      <c r="Q182" s="539">
        <f t="shared" si="26"/>
        <v>0</v>
      </c>
      <c r="R182" s="836">
        <f t="shared" si="27"/>
        <v>0</v>
      </c>
      <c r="S182" s="629">
        <f t="shared" ca="1" si="5"/>
        <v>0</v>
      </c>
      <c r="T182" s="54"/>
    </row>
    <row r="183" spans="1:20">
      <c r="A183" s="735"/>
      <c r="B183" s="735"/>
      <c r="C183" s="735"/>
      <c r="D183" s="13"/>
      <c r="E183" s="9"/>
      <c r="F183" s="10"/>
      <c r="G183" s="9"/>
      <c r="H183" s="33"/>
      <c r="I183" s="866">
        <f>IF(F183="",0,IF(F183="Fremdpersonal",VLOOKUP(D183,Tariftabellen!$W$3:$Y$26,3,0),VLOOKUP(D183,Tariftabellen!$W$3:$Y$26,2,0)))</f>
        <v>0</v>
      </c>
      <c r="J183" s="539" t="str">
        <f t="shared" ca="1" si="0"/>
        <v/>
      </c>
      <c r="K183" s="626" t="str">
        <f t="shared" ca="1" si="1"/>
        <v/>
      </c>
      <c r="L183" s="739">
        <f t="shared" si="28"/>
        <v>0</v>
      </c>
      <c r="M183" s="836">
        <f>IF(H183&gt;0,($M$1*L183+('(A) AG-Anteil Soz.Vers.'!$C$8*'(A) Pers. paL'!$H183))*12,0)</f>
        <v>0</v>
      </c>
      <c r="N183" s="539">
        <f t="shared" ca="1" si="2"/>
        <v>0</v>
      </c>
      <c r="O183" s="53">
        <f>IF(OR(F183="Minijob",F183="Fremdpersonal",H183=0),0,IF((L183*12+M183+N183)&gt;'(A) AG-Anteil Soz.Vers.'!$C$33,'(A) AG-Anteil Soz.Vers.'!$C$33*$O$1,(L183*12+M183+N183)*$O$1))</f>
        <v>0</v>
      </c>
      <c r="P183" s="53">
        <f ca="1">IF(F183="Fremdpersonal",0,IF(F183="Minijob",L183*12*'(A) AG-Anteil Soz.Vers.'!$C$30,IF((L183*12+M183+N183)&gt;'(A) AG-Anteil Soz.Vers.'!$C$32,'(A) AG-Anteil Soz.Vers.'!$C$32*$P$1,(L183*12+M183+N183)*$P$1)))</f>
        <v>0</v>
      </c>
      <c r="Q183" s="539">
        <f t="shared" si="26"/>
        <v>0</v>
      </c>
      <c r="R183" s="836">
        <f t="shared" si="27"/>
        <v>0</v>
      </c>
      <c r="S183" s="629">
        <f t="shared" ca="1" si="5"/>
        <v>0</v>
      </c>
      <c r="T183" s="54"/>
    </row>
    <row r="184" spans="1:20">
      <c r="A184" s="735"/>
      <c r="B184" s="735"/>
      <c r="C184" s="735"/>
      <c r="D184" s="13"/>
      <c r="E184" s="9"/>
      <c r="F184" s="10"/>
      <c r="G184" s="9"/>
      <c r="H184" s="33"/>
      <c r="I184" s="866">
        <f>IF(F184="",0,IF(F184="Fremdpersonal",VLOOKUP(D184,Tariftabellen!$W$3:$Y$26,3,0),VLOOKUP(D184,Tariftabellen!$W$3:$Y$26,2,0)))</f>
        <v>0</v>
      </c>
      <c r="J184" s="539" t="str">
        <f t="shared" ca="1" si="0"/>
        <v/>
      </c>
      <c r="K184" s="626" t="str">
        <f t="shared" ca="1" si="1"/>
        <v/>
      </c>
      <c r="L184" s="739">
        <f t="shared" si="28"/>
        <v>0</v>
      </c>
      <c r="M184" s="836">
        <f>IF(H184&gt;0,($M$1*L184+('(A) AG-Anteil Soz.Vers.'!$C$8*'(A) Pers. paL'!$H184))*12,0)</f>
        <v>0</v>
      </c>
      <c r="N184" s="539">
        <f t="shared" ca="1" si="2"/>
        <v>0</v>
      </c>
      <c r="O184" s="53">
        <f>IF(OR(F184="Minijob",F184="Fremdpersonal",H184=0),0,IF((L184*12+M184+N184)&gt;'(A) AG-Anteil Soz.Vers.'!$C$33,'(A) AG-Anteil Soz.Vers.'!$C$33*$O$1,(L184*12+M184+N184)*$O$1))</f>
        <v>0</v>
      </c>
      <c r="P184" s="53">
        <f ca="1">IF(F184="Fremdpersonal",0,IF(F184="Minijob",L184*12*'(A) AG-Anteil Soz.Vers.'!$C$30,IF((L184*12+M184+N184)&gt;'(A) AG-Anteil Soz.Vers.'!$C$32,'(A) AG-Anteil Soz.Vers.'!$C$32*$P$1,(L184*12+M184+N184)*$P$1)))</f>
        <v>0</v>
      </c>
      <c r="Q184" s="539">
        <f t="shared" si="26"/>
        <v>0</v>
      </c>
      <c r="R184" s="836">
        <f t="shared" si="27"/>
        <v>0</v>
      </c>
      <c r="S184" s="629">
        <f t="shared" ca="1" si="5"/>
        <v>0</v>
      </c>
      <c r="T184" s="54"/>
    </row>
    <row r="185" spans="1:20">
      <c r="A185" s="735"/>
      <c r="B185" s="735"/>
      <c r="C185" s="735"/>
      <c r="D185" s="13"/>
      <c r="E185" s="9"/>
      <c r="F185" s="10"/>
      <c r="G185" s="9"/>
      <c r="H185" s="33"/>
      <c r="I185" s="866">
        <f>IF(F185="",0,IF(F185="Fremdpersonal",VLOOKUP(D185,Tariftabellen!$W$3:$Y$26,3,0),VLOOKUP(D185,Tariftabellen!$W$3:$Y$26,2,0)))</f>
        <v>0</v>
      </c>
      <c r="J185" s="539" t="str">
        <f t="shared" ca="1" si="0"/>
        <v/>
      </c>
      <c r="K185" s="626" t="str">
        <f t="shared" ca="1" si="1"/>
        <v/>
      </c>
      <c r="L185" s="739">
        <f t="shared" si="28"/>
        <v>0</v>
      </c>
      <c r="M185" s="836">
        <f>IF(H185&gt;0,($M$1*L185+('(A) AG-Anteil Soz.Vers.'!$C$8*'(A) Pers. paL'!$H185))*12,0)</f>
        <v>0</v>
      </c>
      <c r="N185" s="539">
        <f t="shared" ca="1" si="2"/>
        <v>0</v>
      </c>
      <c r="O185" s="53">
        <f>IF(OR(F185="Minijob",F185="Fremdpersonal",H185=0),0,IF((L185*12+M185+N185)&gt;'(A) AG-Anteil Soz.Vers.'!$C$33,'(A) AG-Anteil Soz.Vers.'!$C$33*$O$1,(L185*12+M185+N185)*$O$1))</f>
        <v>0</v>
      </c>
      <c r="P185" s="53">
        <f ca="1">IF(F185="Fremdpersonal",0,IF(F185="Minijob",L185*12*'(A) AG-Anteil Soz.Vers.'!$C$30,IF((L185*12+M185+N185)&gt;'(A) AG-Anteil Soz.Vers.'!$C$32,'(A) AG-Anteil Soz.Vers.'!$C$32*$P$1,(L185*12+M185+N185)*$P$1)))</f>
        <v>0</v>
      </c>
      <c r="Q185" s="539">
        <f t="shared" si="26"/>
        <v>0</v>
      </c>
      <c r="R185" s="836">
        <f t="shared" si="27"/>
        <v>0</v>
      </c>
      <c r="S185" s="629">
        <f t="shared" ca="1" si="5"/>
        <v>0</v>
      </c>
      <c r="T185" s="54"/>
    </row>
    <row r="186" spans="1:20">
      <c r="A186" s="735"/>
      <c r="B186" s="735"/>
      <c r="C186" s="735"/>
      <c r="D186" s="13"/>
      <c r="E186" s="9"/>
      <c r="F186" s="10"/>
      <c r="G186" s="9"/>
      <c r="H186" s="683"/>
      <c r="I186" s="866">
        <f>IF(F186="",0,IF(F186="Fremdpersonal",VLOOKUP(D186,Tariftabellen!$W$3:$Y$26,3,0),VLOOKUP(D186,Tariftabellen!$W$3:$Y$26,2,0)))</f>
        <v>0</v>
      </c>
      <c r="J186" s="684" t="str">
        <f t="shared" ca="1" si="0"/>
        <v/>
      </c>
      <c r="K186" s="626" t="str">
        <f t="shared" ca="1" si="1"/>
        <v/>
      </c>
      <c r="L186" s="739">
        <f t="shared" si="28"/>
        <v>0</v>
      </c>
      <c r="M186" s="836">
        <f>IF(H186&gt;0,($M$1*L186+('(A) AG-Anteil Soz.Vers.'!$C$8*'(A) Pers. paL'!$H186))*12,0)</f>
        <v>0</v>
      </c>
      <c r="N186" s="684">
        <f t="shared" ref="N186:N198" ca="1" si="37">IF(ISERROR(K186*L186),0,K186*L186)</f>
        <v>0</v>
      </c>
      <c r="O186" s="685">
        <f>IF(OR(F186="Minijob",F186="Fremdpersonal",H186=0),0,IF((L186*12+M186+N186)&gt;'(A) AG-Anteil Soz.Vers.'!$C$33,'(A) AG-Anteil Soz.Vers.'!$C$33*$O$1,(L186*12+M186+N186)*$O$1))</f>
        <v>0</v>
      </c>
      <c r="P186" s="53">
        <f ca="1">IF(F186="Fremdpersonal",0,IF(F186="Minijob",L186*12*'(A) AG-Anteil Soz.Vers.'!$C$30,IF((L186*12+M186+N186)&gt;'(A) AG-Anteil Soz.Vers.'!$C$32,'(A) AG-Anteil Soz.Vers.'!$C$32*$P$1,(L186*12+M186+N186)*$P$1)))</f>
        <v>0</v>
      </c>
      <c r="Q186" s="684">
        <f t="shared" si="26"/>
        <v>0</v>
      </c>
      <c r="R186" s="836">
        <f t="shared" si="27"/>
        <v>0</v>
      </c>
      <c r="S186" s="686">
        <f t="shared" ref="S186:S198" ca="1" si="38">(L186*12+SUM(M186:R186))</f>
        <v>0</v>
      </c>
      <c r="T186" s="54"/>
    </row>
    <row r="187" spans="1:20">
      <c r="A187" s="735"/>
      <c r="B187" s="735"/>
      <c r="C187" s="735"/>
      <c r="D187" s="13"/>
      <c r="E187" s="9"/>
      <c r="F187" s="10"/>
      <c r="G187" s="9"/>
      <c r="H187" s="683"/>
      <c r="I187" s="866">
        <f>IF(F187="",0,IF(F187="Fremdpersonal",VLOOKUP(D187,Tariftabellen!$W$3:$Y$26,3,0),VLOOKUP(D187,Tariftabellen!$W$3:$Y$26,2,0)))</f>
        <v>0</v>
      </c>
      <c r="J187" s="684" t="str">
        <f t="shared" ca="1" si="0"/>
        <v/>
      </c>
      <c r="K187" s="626" t="str">
        <f t="shared" ca="1" si="1"/>
        <v/>
      </c>
      <c r="L187" s="739">
        <f t="shared" si="28"/>
        <v>0</v>
      </c>
      <c r="M187" s="836">
        <f>IF(H187&gt;0,($M$1*L187+('(A) AG-Anteil Soz.Vers.'!$C$8*'(A) Pers. paL'!$H187))*12,0)</f>
        <v>0</v>
      </c>
      <c r="N187" s="684">
        <f t="shared" ca="1" si="37"/>
        <v>0</v>
      </c>
      <c r="O187" s="685">
        <f>IF(OR(F187="Minijob",F187="Fremdpersonal",H187=0),0,IF((L187*12+M187+N187)&gt;'(A) AG-Anteil Soz.Vers.'!$C$33,'(A) AG-Anteil Soz.Vers.'!$C$33*$O$1,(L187*12+M187+N187)*$O$1))</f>
        <v>0</v>
      </c>
      <c r="P187" s="53">
        <f ca="1">IF(F187="Fremdpersonal",0,IF(F187="Minijob",L187*12*'(A) AG-Anteil Soz.Vers.'!$C$30,IF((L187*12+M187+N187)&gt;'(A) AG-Anteil Soz.Vers.'!$C$32,'(A) AG-Anteil Soz.Vers.'!$C$32*$P$1,(L187*12+M187+N187)*$P$1)))</f>
        <v>0</v>
      </c>
      <c r="Q187" s="684">
        <f t="shared" si="26"/>
        <v>0</v>
      </c>
      <c r="R187" s="836">
        <f t="shared" si="27"/>
        <v>0</v>
      </c>
      <c r="S187" s="686">
        <f t="shared" ca="1" si="38"/>
        <v>0</v>
      </c>
      <c r="T187" s="54"/>
    </row>
    <row r="188" spans="1:20">
      <c r="A188" s="735"/>
      <c r="B188" s="735"/>
      <c r="C188" s="735"/>
      <c r="D188" s="13"/>
      <c r="E188" s="9"/>
      <c r="F188" s="10"/>
      <c r="G188" s="9"/>
      <c r="H188" s="683"/>
      <c r="I188" s="866">
        <f>IF(F188="",0,IF(F188="Fremdpersonal",VLOOKUP(D188,Tariftabellen!$W$3:$Y$26,3,0),VLOOKUP(D188,Tariftabellen!$W$3:$Y$26,2,0)))</f>
        <v>0</v>
      </c>
      <c r="J188" s="684" t="str">
        <f t="shared" ca="1" si="0"/>
        <v/>
      </c>
      <c r="K188" s="626" t="str">
        <f t="shared" ca="1" si="1"/>
        <v/>
      </c>
      <c r="L188" s="739">
        <f t="shared" si="28"/>
        <v>0</v>
      </c>
      <c r="M188" s="836">
        <f>IF(H188&gt;0,($M$1*L188+('(A) AG-Anteil Soz.Vers.'!$C$8*'(A) Pers. paL'!$H188))*12,0)</f>
        <v>0</v>
      </c>
      <c r="N188" s="684">
        <f t="shared" ca="1" si="37"/>
        <v>0</v>
      </c>
      <c r="O188" s="685">
        <f>IF(OR(F188="Minijob",F188="Fremdpersonal",H188=0),0,IF((L188*12+M188+N188)&gt;'(A) AG-Anteil Soz.Vers.'!$C$33,'(A) AG-Anteil Soz.Vers.'!$C$33*$O$1,(L188*12+M188+N188)*$O$1))</f>
        <v>0</v>
      </c>
      <c r="P188" s="53">
        <f ca="1">IF(F188="Fremdpersonal",0,IF(F188="Minijob",L188*12*'(A) AG-Anteil Soz.Vers.'!$C$30,IF((L188*12+M188+N188)&gt;'(A) AG-Anteil Soz.Vers.'!$C$32,'(A) AG-Anteil Soz.Vers.'!$C$32*$P$1,(L188*12+M188+N188)*$P$1)))</f>
        <v>0</v>
      </c>
      <c r="Q188" s="684">
        <f t="shared" si="26"/>
        <v>0</v>
      </c>
      <c r="R188" s="836">
        <f t="shared" si="27"/>
        <v>0</v>
      </c>
      <c r="S188" s="686">
        <f t="shared" ca="1" si="38"/>
        <v>0</v>
      </c>
      <c r="T188" s="54"/>
    </row>
    <row r="189" spans="1:20">
      <c r="A189" s="735"/>
      <c r="B189" s="735"/>
      <c r="C189" s="735"/>
      <c r="D189" s="13"/>
      <c r="E189" s="9"/>
      <c r="F189" s="10"/>
      <c r="G189" s="9"/>
      <c r="H189" s="683"/>
      <c r="I189" s="866">
        <f>IF(F189="",0,IF(F189="Fremdpersonal",VLOOKUP(D189,Tariftabellen!$W$3:$Y$26,3,0),VLOOKUP(D189,Tariftabellen!$W$3:$Y$26,2,0)))</f>
        <v>0</v>
      </c>
      <c r="J189" s="684" t="str">
        <f t="shared" ca="1" si="0"/>
        <v/>
      </c>
      <c r="K189" s="626" t="str">
        <f t="shared" ca="1" si="1"/>
        <v/>
      </c>
      <c r="L189" s="739">
        <f t="shared" si="28"/>
        <v>0</v>
      </c>
      <c r="M189" s="836">
        <f>IF(H189&gt;0,($M$1*L189+('(A) AG-Anteil Soz.Vers.'!$C$8*'(A) Pers. paL'!$H189))*12,0)</f>
        <v>0</v>
      </c>
      <c r="N189" s="684">
        <f t="shared" ca="1" si="37"/>
        <v>0</v>
      </c>
      <c r="O189" s="685">
        <f>IF(OR(F189="Minijob",F189="Fremdpersonal",H189=0),0,IF((L189*12+M189+N189)&gt;'(A) AG-Anteil Soz.Vers.'!$C$33,'(A) AG-Anteil Soz.Vers.'!$C$33*$O$1,(L189*12+M189+N189)*$O$1))</f>
        <v>0</v>
      </c>
      <c r="P189" s="53">
        <f ca="1">IF(F189="Fremdpersonal",0,IF(F189="Minijob",L189*12*'(A) AG-Anteil Soz.Vers.'!$C$30,IF((L189*12+M189+N189)&gt;'(A) AG-Anteil Soz.Vers.'!$C$32,'(A) AG-Anteil Soz.Vers.'!$C$32*$P$1,(L189*12+M189+N189)*$P$1)))</f>
        <v>0</v>
      </c>
      <c r="Q189" s="684">
        <f t="shared" si="26"/>
        <v>0</v>
      </c>
      <c r="R189" s="836">
        <f t="shared" si="27"/>
        <v>0</v>
      </c>
      <c r="S189" s="686">
        <f t="shared" ca="1" si="38"/>
        <v>0</v>
      </c>
      <c r="T189" s="54"/>
    </row>
    <row r="190" spans="1:20">
      <c r="A190" s="735"/>
      <c r="B190" s="735"/>
      <c r="C190" s="735"/>
      <c r="D190" s="13"/>
      <c r="E190" s="9"/>
      <c r="F190" s="10"/>
      <c r="G190" s="9"/>
      <c r="H190" s="683"/>
      <c r="I190" s="866">
        <f>IF(F190="",0,IF(F190="Fremdpersonal",VLOOKUP(D190,Tariftabellen!$W$3:$Y$26,3,0),VLOOKUP(D190,Tariftabellen!$W$3:$Y$26,2,0)))</f>
        <v>0</v>
      </c>
      <c r="J190" s="684" t="str">
        <f t="shared" ca="1" si="0"/>
        <v/>
      </c>
      <c r="K190" s="626" t="str">
        <f t="shared" ca="1" si="1"/>
        <v/>
      </c>
      <c r="L190" s="739">
        <f t="shared" si="28"/>
        <v>0</v>
      </c>
      <c r="M190" s="836">
        <f>IF(H190&gt;0,($M$1*L190+('(A) AG-Anteil Soz.Vers.'!$C$8*'(A) Pers. paL'!$H190))*12,0)</f>
        <v>0</v>
      </c>
      <c r="N190" s="684">
        <f t="shared" ca="1" si="37"/>
        <v>0</v>
      </c>
      <c r="O190" s="685">
        <f>IF(OR(F190="Minijob",F190="Fremdpersonal",H190=0),0,IF((L190*12+M190+N190)&gt;'(A) AG-Anteil Soz.Vers.'!$C$33,'(A) AG-Anteil Soz.Vers.'!$C$33*$O$1,(L190*12+M190+N190)*$O$1))</f>
        <v>0</v>
      </c>
      <c r="P190" s="53">
        <f ca="1">IF(F190="Fremdpersonal",0,IF(F190="Minijob",L190*12*'(A) AG-Anteil Soz.Vers.'!$C$30,IF((L190*12+M190+N190)&gt;'(A) AG-Anteil Soz.Vers.'!$C$32,'(A) AG-Anteil Soz.Vers.'!$C$32*$P$1,(L190*12+M190+N190)*$P$1)))</f>
        <v>0</v>
      </c>
      <c r="Q190" s="684">
        <f t="shared" si="26"/>
        <v>0</v>
      </c>
      <c r="R190" s="836">
        <f t="shared" si="27"/>
        <v>0</v>
      </c>
      <c r="S190" s="686">
        <f t="shared" ca="1" si="38"/>
        <v>0</v>
      </c>
      <c r="T190" s="54"/>
    </row>
    <row r="191" spans="1:20">
      <c r="A191" s="735"/>
      <c r="B191" s="735"/>
      <c r="C191" s="735"/>
      <c r="D191" s="13"/>
      <c r="E191" s="9"/>
      <c r="F191" s="10"/>
      <c r="G191" s="9"/>
      <c r="H191" s="683"/>
      <c r="I191" s="866">
        <f>IF(F191="",0,IF(F191="Fremdpersonal",VLOOKUP(D191,Tariftabellen!$W$3:$Y$26,3,0),VLOOKUP(D191,Tariftabellen!$W$3:$Y$26,2,0)))</f>
        <v>0</v>
      </c>
      <c r="J191" s="684" t="str">
        <f t="shared" ca="1" si="0"/>
        <v/>
      </c>
      <c r="K191" s="626" t="str">
        <f t="shared" ca="1" si="1"/>
        <v/>
      </c>
      <c r="L191" s="739">
        <f t="shared" si="28"/>
        <v>0</v>
      </c>
      <c r="M191" s="836">
        <f>IF(H191&gt;0,($M$1*L191+('(A) AG-Anteil Soz.Vers.'!$C$8*'(A) Pers. paL'!$H191))*12,0)</f>
        <v>0</v>
      </c>
      <c r="N191" s="684">
        <f t="shared" ca="1" si="37"/>
        <v>0</v>
      </c>
      <c r="O191" s="685">
        <f>IF(OR(F191="Minijob",F191="Fremdpersonal",H191=0),0,IF((L191*12+M191+N191)&gt;'(A) AG-Anteil Soz.Vers.'!$C$33,'(A) AG-Anteil Soz.Vers.'!$C$33*$O$1,(L191*12+M191+N191)*$O$1))</f>
        <v>0</v>
      </c>
      <c r="P191" s="53">
        <f ca="1">IF(F191="Fremdpersonal",0,IF(F191="Minijob",L191*12*'(A) AG-Anteil Soz.Vers.'!$C$30,IF((L191*12+M191+N191)&gt;'(A) AG-Anteil Soz.Vers.'!$C$32,'(A) AG-Anteil Soz.Vers.'!$C$32*$P$1,(L191*12+M191+N191)*$P$1)))</f>
        <v>0</v>
      </c>
      <c r="Q191" s="684">
        <f t="shared" si="26"/>
        <v>0</v>
      </c>
      <c r="R191" s="836">
        <f t="shared" si="27"/>
        <v>0</v>
      </c>
      <c r="S191" s="686">
        <f t="shared" ca="1" si="38"/>
        <v>0</v>
      </c>
      <c r="T191" s="54"/>
    </row>
    <row r="192" spans="1:20">
      <c r="A192" s="735"/>
      <c r="B192" s="735"/>
      <c r="C192" s="735"/>
      <c r="D192" s="13"/>
      <c r="E192" s="9"/>
      <c r="F192" s="10"/>
      <c r="G192" s="9"/>
      <c r="H192" s="683"/>
      <c r="I192" s="866">
        <f>IF(F192="",0,IF(F192="Fremdpersonal",VLOOKUP(D192,Tariftabellen!$W$3:$Y$26,3,0),VLOOKUP(D192,Tariftabellen!$W$3:$Y$26,2,0)))</f>
        <v>0</v>
      </c>
      <c r="J192" s="684" t="str">
        <f t="shared" ca="1" si="0"/>
        <v/>
      </c>
      <c r="K192" s="626" t="str">
        <f t="shared" ca="1" si="1"/>
        <v/>
      </c>
      <c r="L192" s="739">
        <f t="shared" si="28"/>
        <v>0</v>
      </c>
      <c r="M192" s="836">
        <f>IF(H192&gt;0,($M$1*L192+('(A) AG-Anteil Soz.Vers.'!$C$8*'(A) Pers. paL'!$H192))*12,0)</f>
        <v>0</v>
      </c>
      <c r="N192" s="684">
        <f t="shared" ca="1" si="37"/>
        <v>0</v>
      </c>
      <c r="O192" s="685">
        <f>IF(OR(F192="Minijob",F192="Fremdpersonal",H192=0),0,IF((L192*12+M192+N192)&gt;'(A) AG-Anteil Soz.Vers.'!$C$33,'(A) AG-Anteil Soz.Vers.'!$C$33*$O$1,(L192*12+M192+N192)*$O$1))</f>
        <v>0</v>
      </c>
      <c r="P192" s="53">
        <f ca="1">IF(F192="Fremdpersonal",0,IF(F192="Minijob",L192*12*'(A) AG-Anteil Soz.Vers.'!$C$30,IF((L192*12+M192+N192)&gt;'(A) AG-Anteil Soz.Vers.'!$C$32,'(A) AG-Anteil Soz.Vers.'!$C$32*$P$1,(L192*12+M192+N192)*$P$1)))</f>
        <v>0</v>
      </c>
      <c r="Q192" s="684">
        <f t="shared" si="26"/>
        <v>0</v>
      </c>
      <c r="R192" s="836">
        <f t="shared" si="27"/>
        <v>0</v>
      </c>
      <c r="S192" s="686">
        <f t="shared" ca="1" si="38"/>
        <v>0</v>
      </c>
      <c r="T192" s="54"/>
    </row>
    <row r="193" spans="1:20">
      <c r="A193" s="735"/>
      <c r="B193" s="735"/>
      <c r="C193" s="735"/>
      <c r="D193" s="13"/>
      <c r="E193" s="9"/>
      <c r="F193" s="10"/>
      <c r="G193" s="9"/>
      <c r="H193" s="683"/>
      <c r="I193" s="866">
        <f>IF(F193="",0,IF(F193="Fremdpersonal",VLOOKUP(D193,Tariftabellen!$W$3:$Y$26,3,0),VLOOKUP(D193,Tariftabellen!$W$3:$Y$26,2,0)))</f>
        <v>0</v>
      </c>
      <c r="J193" s="684" t="str">
        <f t="shared" ca="1" si="0"/>
        <v/>
      </c>
      <c r="K193" s="626" t="str">
        <f t="shared" ca="1" si="1"/>
        <v/>
      </c>
      <c r="L193" s="739">
        <f t="shared" si="28"/>
        <v>0</v>
      </c>
      <c r="M193" s="836">
        <f>IF(H193&gt;0,($M$1*L193+('(A) AG-Anteil Soz.Vers.'!$C$8*'(A) Pers. paL'!$H193))*12,0)</f>
        <v>0</v>
      </c>
      <c r="N193" s="684">
        <f t="shared" ca="1" si="37"/>
        <v>0</v>
      </c>
      <c r="O193" s="685">
        <f>IF(OR(F193="Minijob",F193="Fremdpersonal",H193=0),0,IF((L193*12+M193+N193)&gt;'(A) AG-Anteil Soz.Vers.'!$C$33,'(A) AG-Anteil Soz.Vers.'!$C$33*$O$1,(L193*12+M193+N193)*$O$1))</f>
        <v>0</v>
      </c>
      <c r="P193" s="53">
        <f ca="1">IF(F193="Fremdpersonal",0,IF(F193="Minijob",L193*12*'(A) AG-Anteil Soz.Vers.'!$C$30,IF((L193*12+M193+N193)&gt;'(A) AG-Anteil Soz.Vers.'!$C$32,'(A) AG-Anteil Soz.Vers.'!$C$32*$P$1,(L193*12+M193+N193)*$P$1)))</f>
        <v>0</v>
      </c>
      <c r="Q193" s="684">
        <f t="shared" si="26"/>
        <v>0</v>
      </c>
      <c r="R193" s="836">
        <f t="shared" si="27"/>
        <v>0</v>
      </c>
      <c r="S193" s="686">
        <f t="shared" ca="1" si="38"/>
        <v>0</v>
      </c>
      <c r="T193" s="54"/>
    </row>
    <row r="194" spans="1:20">
      <c r="A194" s="735"/>
      <c r="B194" s="735"/>
      <c r="C194" s="735"/>
      <c r="D194" s="13"/>
      <c r="E194" s="9"/>
      <c r="F194" s="10"/>
      <c r="G194" s="9"/>
      <c r="H194" s="683"/>
      <c r="I194" s="866">
        <f>IF(F194="",0,IF(F194="Fremdpersonal",VLOOKUP(D194,Tariftabellen!$W$3:$Y$26,3,0),VLOOKUP(D194,Tariftabellen!$W$3:$Y$26,2,0)))</f>
        <v>0</v>
      </c>
      <c r="J194" s="684" t="str">
        <f t="shared" ca="1" si="0"/>
        <v/>
      </c>
      <c r="K194" s="626" t="str">
        <f t="shared" ca="1" si="1"/>
        <v/>
      </c>
      <c r="L194" s="739">
        <f t="shared" si="28"/>
        <v>0</v>
      </c>
      <c r="M194" s="836">
        <f>IF(H194&gt;0,($M$1*L194+('(A) AG-Anteil Soz.Vers.'!$C$8*'(A) Pers. paL'!$H194))*12,0)</f>
        <v>0</v>
      </c>
      <c r="N194" s="684">
        <f t="shared" ca="1" si="37"/>
        <v>0</v>
      </c>
      <c r="O194" s="685">
        <f>IF(OR(F194="Minijob",F194="Fremdpersonal",H194=0),0,IF((L194*12+M194+N194)&gt;'(A) AG-Anteil Soz.Vers.'!$C$33,'(A) AG-Anteil Soz.Vers.'!$C$33*$O$1,(L194*12+M194+N194)*$O$1))</f>
        <v>0</v>
      </c>
      <c r="P194" s="53">
        <f ca="1">IF(F194="Fremdpersonal",0,IF(F194="Minijob",L194*12*'(A) AG-Anteil Soz.Vers.'!$C$30,IF((L194*12+M194+N194)&gt;'(A) AG-Anteil Soz.Vers.'!$C$32,'(A) AG-Anteil Soz.Vers.'!$C$32*$P$1,(L194*12+M194+N194)*$P$1)))</f>
        <v>0</v>
      </c>
      <c r="Q194" s="684">
        <f t="shared" si="26"/>
        <v>0</v>
      </c>
      <c r="R194" s="836">
        <f t="shared" si="27"/>
        <v>0</v>
      </c>
      <c r="S194" s="686">
        <f t="shared" ca="1" si="38"/>
        <v>0</v>
      </c>
      <c r="T194" s="54"/>
    </row>
    <row r="195" spans="1:20">
      <c r="A195" s="735"/>
      <c r="B195" s="735"/>
      <c r="C195" s="735"/>
      <c r="D195" s="13"/>
      <c r="E195" s="9"/>
      <c r="F195" s="10"/>
      <c r="G195" s="9"/>
      <c r="H195" s="683"/>
      <c r="I195" s="866">
        <f>IF(F195="",0,IF(F195="Fremdpersonal",VLOOKUP(D195,Tariftabellen!$W$3:$Y$26,3,0),VLOOKUP(D195,Tariftabellen!$W$3:$Y$26,2,0)))</f>
        <v>0</v>
      </c>
      <c r="J195" s="684" t="str">
        <f t="shared" ca="1" si="0"/>
        <v/>
      </c>
      <c r="K195" s="626" t="str">
        <f t="shared" ca="1" si="1"/>
        <v/>
      </c>
      <c r="L195" s="739">
        <f t="shared" si="28"/>
        <v>0</v>
      </c>
      <c r="M195" s="836">
        <f>IF(H195&gt;0,($M$1*L195+('(A) AG-Anteil Soz.Vers.'!$C$8*'(A) Pers. paL'!$H195))*12,0)</f>
        <v>0</v>
      </c>
      <c r="N195" s="684">
        <f t="shared" ca="1" si="37"/>
        <v>0</v>
      </c>
      <c r="O195" s="685">
        <f>IF(OR(F195="Minijob",F195="Fremdpersonal",H195=0),0,IF((L195*12+M195+N195)&gt;'(A) AG-Anteil Soz.Vers.'!$C$33,'(A) AG-Anteil Soz.Vers.'!$C$33*$O$1,(L195*12+M195+N195)*$O$1))</f>
        <v>0</v>
      </c>
      <c r="P195" s="53">
        <f ca="1">IF(F195="Fremdpersonal",0,IF(F195="Minijob",L195*12*'(A) AG-Anteil Soz.Vers.'!$C$30,IF((L195*12+M195+N195)&gt;'(A) AG-Anteil Soz.Vers.'!$C$32,'(A) AG-Anteil Soz.Vers.'!$C$32*$P$1,(L195*12+M195+N195)*$P$1)))</f>
        <v>0</v>
      </c>
      <c r="Q195" s="684">
        <f t="shared" si="26"/>
        <v>0</v>
      </c>
      <c r="R195" s="836">
        <f t="shared" si="27"/>
        <v>0</v>
      </c>
      <c r="S195" s="686">
        <f t="shared" ca="1" si="38"/>
        <v>0</v>
      </c>
      <c r="T195" s="54"/>
    </row>
    <row r="196" spans="1:20">
      <c r="A196" s="735"/>
      <c r="B196" s="735"/>
      <c r="C196" s="735"/>
      <c r="D196" s="13"/>
      <c r="E196" s="9"/>
      <c r="F196" s="10"/>
      <c r="G196" s="9"/>
      <c r="H196" s="683"/>
      <c r="I196" s="866">
        <f>IF(F196="",0,IF(F196="Fremdpersonal",VLOOKUP(D196,Tariftabellen!$W$3:$Y$26,3,0),VLOOKUP(D196,Tariftabellen!$W$3:$Y$26,2,0)))</f>
        <v>0</v>
      </c>
      <c r="J196" s="684" t="str">
        <f t="shared" ca="1" si="0"/>
        <v/>
      </c>
      <c r="K196" s="626" t="str">
        <f t="shared" ca="1" si="1"/>
        <v/>
      </c>
      <c r="L196" s="739">
        <f t="shared" si="28"/>
        <v>0</v>
      </c>
      <c r="M196" s="836">
        <f>IF(H196&gt;0,($M$1*L196+('(A) AG-Anteil Soz.Vers.'!$C$8*'(A) Pers. paL'!$H196))*12,0)</f>
        <v>0</v>
      </c>
      <c r="N196" s="684">
        <f t="shared" ca="1" si="37"/>
        <v>0</v>
      </c>
      <c r="O196" s="685">
        <f>IF(OR(F196="Minijob",F196="Fremdpersonal",H196=0),0,IF((L196*12+M196+N196)&gt;'(A) AG-Anteil Soz.Vers.'!$C$33,'(A) AG-Anteil Soz.Vers.'!$C$33*$O$1,(L196*12+M196+N196)*$O$1))</f>
        <v>0</v>
      </c>
      <c r="P196" s="53">
        <f ca="1">IF(F196="Fremdpersonal",0,IF(F196="Minijob",L196*12*'(A) AG-Anteil Soz.Vers.'!$C$30,IF((L196*12+M196+N196)&gt;'(A) AG-Anteil Soz.Vers.'!$C$32,'(A) AG-Anteil Soz.Vers.'!$C$32*$P$1,(L196*12+M196+N196)*$P$1)))</f>
        <v>0</v>
      </c>
      <c r="Q196" s="684">
        <f t="shared" ref="Q196:Q264" si="39">IF(OR(F196="Minijob",F196="Fremdpersonal",H196=0),0,+$Q$1*(L196*12+SUM(M196:N196)))</f>
        <v>0</v>
      </c>
      <c r="R196" s="836">
        <f t="shared" ref="R196:R264" si="40">IF(OR(F196="Minijob",F196="Fremdpersonal",H196=0),0,+$R$1*L196*12)</f>
        <v>0</v>
      </c>
      <c r="S196" s="686">
        <f t="shared" ca="1" si="38"/>
        <v>0</v>
      </c>
      <c r="T196" s="54"/>
    </row>
    <row r="197" spans="1:20">
      <c r="A197" s="735"/>
      <c r="B197" s="735"/>
      <c r="C197" s="735"/>
      <c r="D197" s="13"/>
      <c r="E197" s="9"/>
      <c r="F197" s="10"/>
      <c r="G197" s="9"/>
      <c r="H197" s="683"/>
      <c r="I197" s="866">
        <f>IF(F197="",0,IF(F197="Fremdpersonal",VLOOKUP(D197,Tariftabellen!$W$3:$Y$26,3,0),VLOOKUP(D197,Tariftabellen!$W$3:$Y$26,2,0)))</f>
        <v>0</v>
      </c>
      <c r="J197" s="684" t="str">
        <f t="shared" ca="1" si="0"/>
        <v/>
      </c>
      <c r="K197" s="626" t="str">
        <f t="shared" ca="1" si="1"/>
        <v/>
      </c>
      <c r="L197" s="739">
        <f t="shared" ref="L197:L260" si="41">IF(F197&gt;0,J197*H197,0)</f>
        <v>0</v>
      </c>
      <c r="M197" s="836">
        <f>IF(H197&gt;0,($M$1*L197+('(A) AG-Anteil Soz.Vers.'!$C$8*'(A) Pers. paL'!$H197))*12,0)</f>
        <v>0</v>
      </c>
      <c r="N197" s="684">
        <f t="shared" ca="1" si="37"/>
        <v>0</v>
      </c>
      <c r="O197" s="685">
        <f>IF(OR(F197="Minijob",F197="Fremdpersonal",H197=0),0,IF((L197*12+M197+N197)&gt;'(A) AG-Anteil Soz.Vers.'!$C$33,'(A) AG-Anteil Soz.Vers.'!$C$33*$O$1,(L197*12+M197+N197)*$O$1))</f>
        <v>0</v>
      </c>
      <c r="P197" s="53">
        <f ca="1">IF(F197="Fremdpersonal",0,IF(F197="Minijob",L197*12*'(A) AG-Anteil Soz.Vers.'!$C$30,IF((L197*12+M197+N197)&gt;'(A) AG-Anteil Soz.Vers.'!$C$32,'(A) AG-Anteil Soz.Vers.'!$C$32*$P$1,(L197*12+M197+N197)*$P$1)))</f>
        <v>0</v>
      </c>
      <c r="Q197" s="684">
        <f t="shared" si="39"/>
        <v>0</v>
      </c>
      <c r="R197" s="836">
        <f t="shared" si="40"/>
        <v>0</v>
      </c>
      <c r="S197" s="686">
        <f t="shared" ca="1" si="38"/>
        <v>0</v>
      </c>
      <c r="T197" s="54"/>
    </row>
    <row r="198" spans="1:20">
      <c r="A198" s="735"/>
      <c r="B198" s="735"/>
      <c r="C198" s="737"/>
      <c r="D198" s="13"/>
      <c r="E198" s="9"/>
      <c r="F198" s="10"/>
      <c r="G198" s="9"/>
      <c r="H198" s="683"/>
      <c r="I198" s="866">
        <f>IF(F198="",0,IF(F198="Fremdpersonal",VLOOKUP(D198,Tariftabellen!$W$3:$Y$26,3,0),VLOOKUP(D198,Tariftabellen!$W$3:$Y$26,2,0)))</f>
        <v>0</v>
      </c>
      <c r="J198" s="684" t="str">
        <f t="shared" ca="1" si="0"/>
        <v/>
      </c>
      <c r="K198" s="626" t="str">
        <f t="shared" ca="1" si="1"/>
        <v/>
      </c>
      <c r="L198" s="739">
        <f t="shared" si="41"/>
        <v>0</v>
      </c>
      <c r="M198" s="836">
        <f>IF(H198&gt;0,($M$1*L198+('(A) AG-Anteil Soz.Vers.'!$C$8*'(A) Pers. paL'!$H198))*12,0)</f>
        <v>0</v>
      </c>
      <c r="N198" s="684">
        <f t="shared" ca="1" si="37"/>
        <v>0</v>
      </c>
      <c r="O198" s="685">
        <f>IF(OR(F198="Minijob",F198="Fremdpersonal",H198=0),0,IF((L198*12+M198+N198)&gt;'(A) AG-Anteil Soz.Vers.'!$C$33,'(A) AG-Anteil Soz.Vers.'!$C$33*$O$1,(L198*12+M198+N198)*$O$1))</f>
        <v>0</v>
      </c>
      <c r="P198" s="53">
        <f ca="1">IF(F198="Fremdpersonal",0,IF(F198="Minijob",L198*12*'(A) AG-Anteil Soz.Vers.'!$C$30,IF((L198*12+M198+N198)&gt;'(A) AG-Anteil Soz.Vers.'!$C$32,'(A) AG-Anteil Soz.Vers.'!$C$32*$P$1,(L198*12+M198+N198)*$P$1)))</f>
        <v>0</v>
      </c>
      <c r="Q198" s="684">
        <f t="shared" si="39"/>
        <v>0</v>
      </c>
      <c r="R198" s="836">
        <f t="shared" si="40"/>
        <v>0</v>
      </c>
      <c r="S198" s="686">
        <f t="shared" ca="1" si="38"/>
        <v>0</v>
      </c>
      <c r="T198" s="54"/>
    </row>
    <row r="199" spans="1:20">
      <c r="A199" s="735"/>
      <c r="B199" s="735"/>
      <c r="C199" s="735"/>
      <c r="D199" s="13"/>
      <c r="E199" s="9"/>
      <c r="F199" s="10"/>
      <c r="G199" s="9"/>
      <c r="H199" s="683"/>
      <c r="I199" s="866">
        <f>IF(F199="",0,IF(F199="Fremdpersonal",VLOOKUP(D199,Tariftabellen!$W$3:$Y$26,3,0),VLOOKUP(D199,Tariftabellen!$W$3:$Y$26,2,0)))</f>
        <v>0</v>
      </c>
      <c r="J199" s="684" t="str">
        <f t="shared" ca="1" si="0"/>
        <v/>
      </c>
      <c r="K199" s="626" t="str">
        <f t="shared" ca="1" si="1"/>
        <v/>
      </c>
      <c r="L199" s="739">
        <f t="shared" si="41"/>
        <v>0</v>
      </c>
      <c r="M199" s="836">
        <f>IF(H199&gt;0,($M$1*L199+('(A) AG-Anteil Soz.Vers.'!$C$8*'(A) Pers. paL'!$H199))*12,0)</f>
        <v>0</v>
      </c>
      <c r="N199" s="684">
        <f t="shared" ref="N199:N211" ca="1" si="42">IF(ISERROR(K199*L199),0,K199*L199)</f>
        <v>0</v>
      </c>
      <c r="O199" s="685">
        <f>IF(OR(F199="Minijob",F199="Fremdpersonal",H199=0),0,IF((L199*12+M199+N199)&gt;'(A) AG-Anteil Soz.Vers.'!$C$33,'(A) AG-Anteil Soz.Vers.'!$C$33*$O$1,(L199*12+M199+N199)*$O$1))</f>
        <v>0</v>
      </c>
      <c r="P199" s="53">
        <f ca="1">IF(F199="Fremdpersonal",0,IF(F199="Minijob",L199*12*'(A) AG-Anteil Soz.Vers.'!$C$30,IF((L199*12+M199+N199)&gt;'(A) AG-Anteil Soz.Vers.'!$C$32,'(A) AG-Anteil Soz.Vers.'!$C$32*$P$1,(L199*12+M199+N199)*$P$1)))</f>
        <v>0</v>
      </c>
      <c r="Q199" s="684">
        <f t="shared" si="39"/>
        <v>0</v>
      </c>
      <c r="R199" s="836">
        <f t="shared" si="40"/>
        <v>0</v>
      </c>
      <c r="S199" s="686">
        <f t="shared" ref="S199:S211" ca="1" si="43">(L199*12+SUM(M199:R199))</f>
        <v>0</v>
      </c>
      <c r="T199" s="54"/>
    </row>
    <row r="200" spans="1:20">
      <c r="A200" s="735"/>
      <c r="B200" s="735"/>
      <c r="C200" s="735"/>
      <c r="D200" s="13"/>
      <c r="E200" s="9"/>
      <c r="F200" s="10"/>
      <c r="G200" s="9"/>
      <c r="H200" s="683"/>
      <c r="I200" s="866">
        <f>IF(F200="",0,IF(F200="Fremdpersonal",VLOOKUP(D200,Tariftabellen!$W$3:$Y$26,3,0),VLOOKUP(D200,Tariftabellen!$W$3:$Y$26,2,0)))</f>
        <v>0</v>
      </c>
      <c r="J200" s="684" t="str">
        <f t="shared" ca="1" si="0"/>
        <v/>
      </c>
      <c r="K200" s="626" t="str">
        <f t="shared" ca="1" si="1"/>
        <v/>
      </c>
      <c r="L200" s="739">
        <f t="shared" si="41"/>
        <v>0</v>
      </c>
      <c r="M200" s="836">
        <f>IF(H200&gt;0,($M$1*L200+('(A) AG-Anteil Soz.Vers.'!$C$8*'(A) Pers. paL'!$H200))*12,0)</f>
        <v>0</v>
      </c>
      <c r="N200" s="684">
        <f t="shared" ca="1" si="42"/>
        <v>0</v>
      </c>
      <c r="O200" s="685">
        <f>IF(OR(F200="Minijob",F200="Fremdpersonal",H200=0),0,IF((L200*12+M200+N200)&gt;'(A) AG-Anteil Soz.Vers.'!$C$33,'(A) AG-Anteil Soz.Vers.'!$C$33*$O$1,(L200*12+M200+N200)*$O$1))</f>
        <v>0</v>
      </c>
      <c r="P200" s="53">
        <f ca="1">IF(F200="Fremdpersonal",0,IF(F200="Minijob",L200*12*'(A) AG-Anteil Soz.Vers.'!$C$30,IF((L200*12+M200+N200)&gt;'(A) AG-Anteil Soz.Vers.'!$C$32,'(A) AG-Anteil Soz.Vers.'!$C$32*$P$1,(L200*12+M200+N200)*$P$1)))</f>
        <v>0</v>
      </c>
      <c r="Q200" s="684">
        <f t="shared" si="39"/>
        <v>0</v>
      </c>
      <c r="R200" s="836">
        <f t="shared" si="40"/>
        <v>0</v>
      </c>
      <c r="S200" s="686">
        <f t="shared" ca="1" si="43"/>
        <v>0</v>
      </c>
      <c r="T200" s="54"/>
    </row>
    <row r="201" spans="1:20">
      <c r="A201" s="735"/>
      <c r="B201" s="735"/>
      <c r="C201" s="735"/>
      <c r="D201" s="13"/>
      <c r="E201" s="9"/>
      <c r="F201" s="10"/>
      <c r="G201" s="9"/>
      <c r="H201" s="683"/>
      <c r="I201" s="866">
        <f>IF(F201="",0,IF(F201="Fremdpersonal",VLOOKUP(D201,Tariftabellen!$W$3:$Y$26,3,0),VLOOKUP(D201,Tariftabellen!$W$3:$Y$26,2,0)))</f>
        <v>0</v>
      </c>
      <c r="J201" s="684" t="str">
        <f t="shared" ca="1" si="0"/>
        <v/>
      </c>
      <c r="K201" s="626" t="str">
        <f t="shared" ca="1" si="1"/>
        <v/>
      </c>
      <c r="L201" s="739">
        <f t="shared" si="41"/>
        <v>0</v>
      </c>
      <c r="M201" s="836">
        <f>IF(H201&gt;0,($M$1*L201+('(A) AG-Anteil Soz.Vers.'!$C$8*'(A) Pers. paL'!$H201))*12,0)</f>
        <v>0</v>
      </c>
      <c r="N201" s="684">
        <f t="shared" ca="1" si="42"/>
        <v>0</v>
      </c>
      <c r="O201" s="685">
        <f>IF(OR(F201="Minijob",F201="Fremdpersonal",H201=0),0,IF((L201*12+M201+N201)&gt;'(A) AG-Anteil Soz.Vers.'!$C$33,'(A) AG-Anteil Soz.Vers.'!$C$33*$O$1,(L201*12+M201+N201)*$O$1))</f>
        <v>0</v>
      </c>
      <c r="P201" s="53">
        <f ca="1">IF(F201="Fremdpersonal",0,IF(F201="Minijob",L201*12*'(A) AG-Anteil Soz.Vers.'!$C$30,IF((L201*12+M201+N201)&gt;'(A) AG-Anteil Soz.Vers.'!$C$32,'(A) AG-Anteil Soz.Vers.'!$C$32*$P$1,(L201*12+M201+N201)*$P$1)))</f>
        <v>0</v>
      </c>
      <c r="Q201" s="684">
        <f t="shared" si="39"/>
        <v>0</v>
      </c>
      <c r="R201" s="836">
        <f t="shared" si="40"/>
        <v>0</v>
      </c>
      <c r="S201" s="686">
        <f t="shared" ca="1" si="43"/>
        <v>0</v>
      </c>
      <c r="T201" s="54"/>
    </row>
    <row r="202" spans="1:20">
      <c r="A202" s="735"/>
      <c r="B202" s="735"/>
      <c r="C202" s="735"/>
      <c r="D202" s="13"/>
      <c r="E202" s="9"/>
      <c r="F202" s="10"/>
      <c r="G202" s="9"/>
      <c r="H202" s="683"/>
      <c r="I202" s="866">
        <f>IF(F202="",0,IF(F202="Fremdpersonal",VLOOKUP(D202,Tariftabellen!$W$3:$Y$26,3,0),VLOOKUP(D202,Tariftabellen!$W$3:$Y$26,2,0)))</f>
        <v>0</v>
      </c>
      <c r="J202" s="684" t="str">
        <f t="shared" ca="1" si="0"/>
        <v/>
      </c>
      <c r="K202" s="626" t="str">
        <f t="shared" ca="1" si="1"/>
        <v/>
      </c>
      <c r="L202" s="739">
        <f t="shared" si="41"/>
        <v>0</v>
      </c>
      <c r="M202" s="836">
        <f>IF(H202&gt;0,($M$1*L202+('(A) AG-Anteil Soz.Vers.'!$C$8*'(A) Pers. paL'!$H202))*12,0)</f>
        <v>0</v>
      </c>
      <c r="N202" s="684">
        <f t="shared" ca="1" si="42"/>
        <v>0</v>
      </c>
      <c r="O202" s="685">
        <f>IF(OR(F202="Minijob",F202="Fremdpersonal",H202=0),0,IF((L202*12+M202+N202)&gt;'(A) AG-Anteil Soz.Vers.'!$C$33,'(A) AG-Anteil Soz.Vers.'!$C$33*$O$1,(L202*12+M202+N202)*$O$1))</f>
        <v>0</v>
      </c>
      <c r="P202" s="53">
        <f ca="1">IF(F202="Fremdpersonal",0,IF(F202="Minijob",L202*12*'(A) AG-Anteil Soz.Vers.'!$C$30,IF((L202*12+M202+N202)&gt;'(A) AG-Anteil Soz.Vers.'!$C$32,'(A) AG-Anteil Soz.Vers.'!$C$32*$P$1,(L202*12+M202+N202)*$P$1)))</f>
        <v>0</v>
      </c>
      <c r="Q202" s="684">
        <f t="shared" si="39"/>
        <v>0</v>
      </c>
      <c r="R202" s="836">
        <f t="shared" si="40"/>
        <v>0</v>
      </c>
      <c r="S202" s="686">
        <f t="shared" ca="1" si="43"/>
        <v>0</v>
      </c>
      <c r="T202" s="54"/>
    </row>
    <row r="203" spans="1:20">
      <c r="A203" s="735"/>
      <c r="B203" s="735"/>
      <c r="C203" s="735"/>
      <c r="D203" s="13"/>
      <c r="E203" s="9"/>
      <c r="F203" s="10"/>
      <c r="G203" s="9"/>
      <c r="H203" s="683"/>
      <c r="I203" s="866">
        <f>IF(F203="",0,IF(F203="Fremdpersonal",VLOOKUP(D203,Tariftabellen!$W$3:$Y$26,3,0),VLOOKUP(D203,Tariftabellen!$W$3:$Y$26,2,0)))</f>
        <v>0</v>
      </c>
      <c r="J203" s="684" t="str">
        <f t="shared" ca="1" si="0"/>
        <v/>
      </c>
      <c r="K203" s="626" t="str">
        <f t="shared" ca="1" si="1"/>
        <v/>
      </c>
      <c r="L203" s="739">
        <f t="shared" si="41"/>
        <v>0</v>
      </c>
      <c r="M203" s="836">
        <f>IF(H203&gt;0,($M$1*L203+('(A) AG-Anteil Soz.Vers.'!$C$8*'(A) Pers. paL'!$H203))*12,0)</f>
        <v>0</v>
      </c>
      <c r="N203" s="684">
        <f t="shared" ca="1" si="42"/>
        <v>0</v>
      </c>
      <c r="O203" s="685">
        <f>IF(OR(F203="Minijob",F203="Fremdpersonal",H203=0),0,IF((L203*12+M203+N203)&gt;'(A) AG-Anteil Soz.Vers.'!$C$33,'(A) AG-Anteil Soz.Vers.'!$C$33*$O$1,(L203*12+M203+N203)*$O$1))</f>
        <v>0</v>
      </c>
      <c r="P203" s="53">
        <f ca="1">IF(F203="Fremdpersonal",0,IF(F203="Minijob",L203*12*'(A) AG-Anteil Soz.Vers.'!$C$30,IF((L203*12+M203+N203)&gt;'(A) AG-Anteil Soz.Vers.'!$C$32,'(A) AG-Anteil Soz.Vers.'!$C$32*$P$1,(L203*12+M203+N203)*$P$1)))</f>
        <v>0</v>
      </c>
      <c r="Q203" s="684">
        <f t="shared" si="39"/>
        <v>0</v>
      </c>
      <c r="R203" s="836">
        <f t="shared" si="40"/>
        <v>0</v>
      </c>
      <c r="S203" s="686">
        <f t="shared" ca="1" si="43"/>
        <v>0</v>
      </c>
      <c r="T203" s="54"/>
    </row>
    <row r="204" spans="1:20">
      <c r="A204" s="735"/>
      <c r="B204" s="735"/>
      <c r="C204" s="735"/>
      <c r="D204" s="13"/>
      <c r="E204" s="9"/>
      <c r="F204" s="10"/>
      <c r="G204" s="9"/>
      <c r="H204" s="683"/>
      <c r="I204" s="866">
        <f>IF(F204="",0,IF(F204="Fremdpersonal",VLOOKUP(D204,Tariftabellen!$W$3:$Y$26,3,0),VLOOKUP(D204,Tariftabellen!$W$3:$Y$26,2,0)))</f>
        <v>0</v>
      </c>
      <c r="J204" s="684" t="str">
        <f t="shared" ca="1" si="0"/>
        <v/>
      </c>
      <c r="K204" s="626" t="str">
        <f t="shared" ca="1" si="1"/>
        <v/>
      </c>
      <c r="L204" s="739">
        <f t="shared" si="41"/>
        <v>0</v>
      </c>
      <c r="M204" s="836">
        <f>IF(H204&gt;0,($M$1*L204+('(A) AG-Anteil Soz.Vers.'!$C$8*'(A) Pers. paL'!$H204))*12,0)</f>
        <v>0</v>
      </c>
      <c r="N204" s="684">
        <f t="shared" ca="1" si="42"/>
        <v>0</v>
      </c>
      <c r="O204" s="685">
        <f>IF(OR(F204="Minijob",F204="Fremdpersonal",H204=0),0,IF((L204*12+M204+N204)&gt;'(A) AG-Anteil Soz.Vers.'!$C$33,'(A) AG-Anteil Soz.Vers.'!$C$33*$O$1,(L204*12+M204+N204)*$O$1))</f>
        <v>0</v>
      </c>
      <c r="P204" s="53">
        <f ca="1">IF(F204="Fremdpersonal",0,IF(F204="Minijob",L204*12*'(A) AG-Anteil Soz.Vers.'!$C$30,IF((L204*12+M204+N204)&gt;'(A) AG-Anteil Soz.Vers.'!$C$32,'(A) AG-Anteil Soz.Vers.'!$C$32*$P$1,(L204*12+M204+N204)*$P$1)))</f>
        <v>0</v>
      </c>
      <c r="Q204" s="684">
        <f t="shared" si="39"/>
        <v>0</v>
      </c>
      <c r="R204" s="836">
        <f t="shared" si="40"/>
        <v>0</v>
      </c>
      <c r="S204" s="686">
        <f t="shared" ca="1" si="43"/>
        <v>0</v>
      </c>
      <c r="T204" s="54"/>
    </row>
    <row r="205" spans="1:20">
      <c r="A205" s="735"/>
      <c r="B205" s="735"/>
      <c r="C205" s="735"/>
      <c r="D205" s="13"/>
      <c r="E205" s="9"/>
      <c r="F205" s="10"/>
      <c r="G205" s="9"/>
      <c r="H205" s="683"/>
      <c r="I205" s="866">
        <f>IF(F205="",0,IF(F205="Fremdpersonal",VLOOKUP(D205,Tariftabellen!$W$3:$Y$26,3,0),VLOOKUP(D205,Tariftabellen!$W$3:$Y$26,2,0)))</f>
        <v>0</v>
      </c>
      <c r="J205" s="684" t="str">
        <f t="shared" ca="1" si="0"/>
        <v/>
      </c>
      <c r="K205" s="626" t="str">
        <f t="shared" ca="1" si="1"/>
        <v/>
      </c>
      <c r="L205" s="739">
        <f t="shared" si="41"/>
        <v>0</v>
      </c>
      <c r="M205" s="836">
        <f>IF(H205&gt;0,($M$1*L205+('(A) AG-Anteil Soz.Vers.'!$C$8*'(A) Pers. paL'!$H205))*12,0)</f>
        <v>0</v>
      </c>
      <c r="N205" s="684">
        <f t="shared" ca="1" si="42"/>
        <v>0</v>
      </c>
      <c r="O205" s="685">
        <f>IF(OR(F205="Minijob",F205="Fremdpersonal",H205=0),0,IF((L205*12+M205+N205)&gt;'(A) AG-Anteil Soz.Vers.'!$C$33,'(A) AG-Anteil Soz.Vers.'!$C$33*$O$1,(L205*12+M205+N205)*$O$1))</f>
        <v>0</v>
      </c>
      <c r="P205" s="53">
        <f ca="1">IF(F205="Fremdpersonal",0,IF(F205="Minijob",L205*12*'(A) AG-Anteil Soz.Vers.'!$C$30,IF((L205*12+M205+N205)&gt;'(A) AG-Anteil Soz.Vers.'!$C$32,'(A) AG-Anteil Soz.Vers.'!$C$32*$P$1,(L205*12+M205+N205)*$P$1)))</f>
        <v>0</v>
      </c>
      <c r="Q205" s="684">
        <f t="shared" si="39"/>
        <v>0</v>
      </c>
      <c r="R205" s="836">
        <f t="shared" si="40"/>
        <v>0</v>
      </c>
      <c r="S205" s="686">
        <f t="shared" ca="1" si="43"/>
        <v>0</v>
      </c>
      <c r="T205" s="54"/>
    </row>
    <row r="206" spans="1:20">
      <c r="A206" s="735"/>
      <c r="B206" s="735"/>
      <c r="C206" s="735"/>
      <c r="D206" s="13"/>
      <c r="E206" s="9"/>
      <c r="F206" s="10"/>
      <c r="G206" s="9"/>
      <c r="H206" s="683"/>
      <c r="I206" s="866">
        <f>IF(F206="",0,IF(F206="Fremdpersonal",VLOOKUP(D206,Tariftabellen!$W$3:$Y$26,3,0),VLOOKUP(D206,Tariftabellen!$W$3:$Y$26,2,0)))</f>
        <v>0</v>
      </c>
      <c r="J206" s="684" t="str">
        <f t="shared" ca="1" si="0"/>
        <v/>
      </c>
      <c r="K206" s="626" t="str">
        <f t="shared" ca="1" si="1"/>
        <v/>
      </c>
      <c r="L206" s="739">
        <f t="shared" si="41"/>
        <v>0</v>
      </c>
      <c r="M206" s="836">
        <f>IF(H206&gt;0,($M$1*L206+('(A) AG-Anteil Soz.Vers.'!$C$8*'(A) Pers. paL'!$H206))*12,0)</f>
        <v>0</v>
      </c>
      <c r="N206" s="684">
        <f t="shared" ca="1" si="42"/>
        <v>0</v>
      </c>
      <c r="O206" s="685">
        <f>IF(OR(F206="Minijob",F206="Fremdpersonal",H206=0),0,IF((L206*12+M206+N206)&gt;'(A) AG-Anteil Soz.Vers.'!$C$33,'(A) AG-Anteil Soz.Vers.'!$C$33*$O$1,(L206*12+M206+N206)*$O$1))</f>
        <v>0</v>
      </c>
      <c r="P206" s="53">
        <f ca="1">IF(F206="Fremdpersonal",0,IF(F206="Minijob",L206*12*'(A) AG-Anteil Soz.Vers.'!$C$30,IF((L206*12+M206+N206)&gt;'(A) AG-Anteil Soz.Vers.'!$C$32,'(A) AG-Anteil Soz.Vers.'!$C$32*$P$1,(L206*12+M206+N206)*$P$1)))</f>
        <v>0</v>
      </c>
      <c r="Q206" s="684">
        <f t="shared" si="39"/>
        <v>0</v>
      </c>
      <c r="R206" s="836">
        <f t="shared" si="40"/>
        <v>0</v>
      </c>
      <c r="S206" s="686">
        <f t="shared" ca="1" si="43"/>
        <v>0</v>
      </c>
      <c r="T206" s="54"/>
    </row>
    <row r="207" spans="1:20">
      <c r="A207" s="735"/>
      <c r="B207" s="735"/>
      <c r="C207" s="735"/>
      <c r="D207" s="13"/>
      <c r="E207" s="9"/>
      <c r="F207" s="10"/>
      <c r="G207" s="9"/>
      <c r="H207" s="683"/>
      <c r="I207" s="866">
        <f>IF(F207="",0,IF(F207="Fremdpersonal",VLOOKUP(D207,Tariftabellen!$W$3:$Y$26,3,0),VLOOKUP(D207,Tariftabellen!$W$3:$Y$26,2,0)))</f>
        <v>0</v>
      </c>
      <c r="J207" s="684" t="str">
        <f t="shared" ca="1" si="0"/>
        <v/>
      </c>
      <c r="K207" s="626" t="str">
        <f t="shared" ca="1" si="1"/>
        <v/>
      </c>
      <c r="L207" s="739">
        <f t="shared" si="41"/>
        <v>0</v>
      </c>
      <c r="M207" s="836">
        <f>IF(H207&gt;0,($M$1*L207+('(A) AG-Anteil Soz.Vers.'!$C$8*'(A) Pers. paL'!$H207))*12,0)</f>
        <v>0</v>
      </c>
      <c r="N207" s="684">
        <f t="shared" ca="1" si="42"/>
        <v>0</v>
      </c>
      <c r="O207" s="685">
        <f>IF(OR(F207="Minijob",F207="Fremdpersonal",H207=0),0,IF((L207*12+M207+N207)&gt;'(A) AG-Anteil Soz.Vers.'!$C$33,'(A) AG-Anteil Soz.Vers.'!$C$33*$O$1,(L207*12+M207+N207)*$O$1))</f>
        <v>0</v>
      </c>
      <c r="P207" s="53">
        <f ca="1">IF(F207="Fremdpersonal",0,IF(F207="Minijob",L207*12*'(A) AG-Anteil Soz.Vers.'!$C$30,IF((L207*12+M207+N207)&gt;'(A) AG-Anteil Soz.Vers.'!$C$32,'(A) AG-Anteil Soz.Vers.'!$C$32*$P$1,(L207*12+M207+N207)*$P$1)))</f>
        <v>0</v>
      </c>
      <c r="Q207" s="684">
        <f t="shared" si="39"/>
        <v>0</v>
      </c>
      <c r="R207" s="836">
        <f t="shared" si="40"/>
        <v>0</v>
      </c>
      <c r="S207" s="686">
        <f t="shared" ca="1" si="43"/>
        <v>0</v>
      </c>
      <c r="T207" s="54"/>
    </row>
    <row r="208" spans="1:20">
      <c r="A208" s="735"/>
      <c r="B208" s="735"/>
      <c r="C208" s="735"/>
      <c r="D208" s="13"/>
      <c r="E208" s="9"/>
      <c r="F208" s="10"/>
      <c r="G208" s="9"/>
      <c r="H208" s="683"/>
      <c r="I208" s="866">
        <f>IF(F208="",0,IF(F208="Fremdpersonal",VLOOKUP(D208,Tariftabellen!$W$3:$Y$26,3,0),VLOOKUP(D208,Tariftabellen!$W$3:$Y$26,2,0)))</f>
        <v>0</v>
      </c>
      <c r="J208" s="684" t="str">
        <f t="shared" ca="1" si="0"/>
        <v/>
      </c>
      <c r="K208" s="626" t="str">
        <f t="shared" ca="1" si="1"/>
        <v/>
      </c>
      <c r="L208" s="739">
        <f t="shared" si="41"/>
        <v>0</v>
      </c>
      <c r="M208" s="836">
        <f>IF(H208&gt;0,($M$1*L208+('(A) AG-Anteil Soz.Vers.'!$C$8*'(A) Pers. paL'!$H208))*12,0)</f>
        <v>0</v>
      </c>
      <c r="N208" s="684">
        <f t="shared" ca="1" si="42"/>
        <v>0</v>
      </c>
      <c r="O208" s="685">
        <f>IF(OR(F208="Minijob",F208="Fremdpersonal",H208=0),0,IF((L208*12+M208+N208)&gt;'(A) AG-Anteil Soz.Vers.'!$C$33,'(A) AG-Anteil Soz.Vers.'!$C$33*$O$1,(L208*12+M208+N208)*$O$1))</f>
        <v>0</v>
      </c>
      <c r="P208" s="53">
        <f ca="1">IF(F208="Fremdpersonal",0,IF(F208="Minijob",L208*12*'(A) AG-Anteil Soz.Vers.'!$C$30,IF((L208*12+M208+N208)&gt;'(A) AG-Anteil Soz.Vers.'!$C$32,'(A) AG-Anteil Soz.Vers.'!$C$32*$P$1,(L208*12+M208+N208)*$P$1)))</f>
        <v>0</v>
      </c>
      <c r="Q208" s="684">
        <f t="shared" si="39"/>
        <v>0</v>
      </c>
      <c r="R208" s="836">
        <f t="shared" si="40"/>
        <v>0</v>
      </c>
      <c r="S208" s="686">
        <f t="shared" ca="1" si="43"/>
        <v>0</v>
      </c>
      <c r="T208" s="54"/>
    </row>
    <row r="209" spans="1:20">
      <c r="A209" s="735"/>
      <c r="B209" s="735"/>
      <c r="C209" s="735"/>
      <c r="D209" s="13"/>
      <c r="E209" s="9"/>
      <c r="F209" s="10"/>
      <c r="G209" s="9"/>
      <c r="H209" s="683"/>
      <c r="I209" s="866">
        <f>IF(F209="",0,IF(F209="Fremdpersonal",VLOOKUP(D209,Tariftabellen!$W$3:$Y$26,3,0),VLOOKUP(D209,Tariftabellen!$W$3:$Y$26,2,0)))</f>
        <v>0</v>
      </c>
      <c r="J209" s="684" t="str">
        <f t="shared" ca="1" si="0"/>
        <v/>
      </c>
      <c r="K209" s="626" t="str">
        <f t="shared" ca="1" si="1"/>
        <v/>
      </c>
      <c r="L209" s="739">
        <f t="shared" si="41"/>
        <v>0</v>
      </c>
      <c r="M209" s="836">
        <f>IF(H209&gt;0,($M$1*L209+('(A) AG-Anteil Soz.Vers.'!$C$8*'(A) Pers. paL'!$H209))*12,0)</f>
        <v>0</v>
      </c>
      <c r="N209" s="684">
        <f t="shared" ca="1" si="42"/>
        <v>0</v>
      </c>
      <c r="O209" s="685">
        <f>IF(OR(F209="Minijob",F209="Fremdpersonal",H209=0),0,IF((L209*12+M209+N209)&gt;'(A) AG-Anteil Soz.Vers.'!$C$33,'(A) AG-Anteil Soz.Vers.'!$C$33*$O$1,(L209*12+M209+N209)*$O$1))</f>
        <v>0</v>
      </c>
      <c r="P209" s="53">
        <f ca="1">IF(F209="Fremdpersonal",0,IF(F209="Minijob",L209*12*'(A) AG-Anteil Soz.Vers.'!$C$30,IF((L209*12+M209+N209)&gt;'(A) AG-Anteil Soz.Vers.'!$C$32,'(A) AG-Anteil Soz.Vers.'!$C$32*$P$1,(L209*12+M209+N209)*$P$1)))</f>
        <v>0</v>
      </c>
      <c r="Q209" s="684">
        <f t="shared" si="39"/>
        <v>0</v>
      </c>
      <c r="R209" s="836">
        <f t="shared" si="40"/>
        <v>0</v>
      </c>
      <c r="S209" s="686">
        <f t="shared" ca="1" si="43"/>
        <v>0</v>
      </c>
      <c r="T209" s="54"/>
    </row>
    <row r="210" spans="1:20">
      <c r="A210" s="735"/>
      <c r="B210" s="735"/>
      <c r="C210" s="735"/>
      <c r="D210" s="13"/>
      <c r="E210" s="9"/>
      <c r="F210" s="10"/>
      <c r="G210" s="9"/>
      <c r="H210" s="683"/>
      <c r="I210" s="866">
        <f>IF(F210="",0,IF(F210="Fremdpersonal",VLOOKUP(D210,Tariftabellen!$W$3:$Y$26,3,0),VLOOKUP(D210,Tariftabellen!$W$3:$Y$26,2,0)))</f>
        <v>0</v>
      </c>
      <c r="J210" s="684" t="str">
        <f t="shared" ca="1" si="0"/>
        <v/>
      </c>
      <c r="K210" s="626" t="str">
        <f t="shared" ca="1" si="1"/>
        <v/>
      </c>
      <c r="L210" s="739">
        <f t="shared" si="41"/>
        <v>0</v>
      </c>
      <c r="M210" s="836">
        <f>IF(H210&gt;0,($M$1*L210+('(A) AG-Anteil Soz.Vers.'!$C$8*'(A) Pers. paL'!$H210))*12,0)</f>
        <v>0</v>
      </c>
      <c r="N210" s="684">
        <f t="shared" ca="1" si="42"/>
        <v>0</v>
      </c>
      <c r="O210" s="685">
        <f>IF(OR(F210="Minijob",F210="Fremdpersonal",H210=0),0,IF((L210*12+M210+N210)&gt;'(A) AG-Anteil Soz.Vers.'!$C$33,'(A) AG-Anteil Soz.Vers.'!$C$33*$O$1,(L210*12+M210+N210)*$O$1))</f>
        <v>0</v>
      </c>
      <c r="P210" s="53">
        <f ca="1">IF(F210="Fremdpersonal",0,IF(F210="Minijob",L210*12*'(A) AG-Anteil Soz.Vers.'!$C$30,IF((L210*12+M210+N210)&gt;'(A) AG-Anteil Soz.Vers.'!$C$32,'(A) AG-Anteil Soz.Vers.'!$C$32*$P$1,(L210*12+M210+N210)*$P$1)))</f>
        <v>0</v>
      </c>
      <c r="Q210" s="684">
        <f t="shared" si="39"/>
        <v>0</v>
      </c>
      <c r="R210" s="836">
        <f t="shared" si="40"/>
        <v>0</v>
      </c>
      <c r="S210" s="686">
        <f t="shared" ca="1" si="43"/>
        <v>0</v>
      </c>
      <c r="T210" s="54"/>
    </row>
    <row r="211" spans="1:20">
      <c r="A211" s="735"/>
      <c r="B211" s="735"/>
      <c r="C211" s="737"/>
      <c r="D211" s="13"/>
      <c r="E211" s="9"/>
      <c r="F211" s="10"/>
      <c r="G211" s="9"/>
      <c r="H211" s="683"/>
      <c r="I211" s="866">
        <f>IF(F211="",0,IF(F211="Fremdpersonal",VLOOKUP(D211,Tariftabellen!$W$3:$Y$26,3,0),VLOOKUP(D211,Tariftabellen!$W$3:$Y$26,2,0)))</f>
        <v>0</v>
      </c>
      <c r="J211" s="684" t="str">
        <f t="shared" ca="1" si="0"/>
        <v/>
      </c>
      <c r="K211" s="626" t="str">
        <f t="shared" ca="1" si="1"/>
        <v/>
      </c>
      <c r="L211" s="739">
        <f t="shared" si="41"/>
        <v>0</v>
      </c>
      <c r="M211" s="836">
        <f>IF(H211&gt;0,($M$1*L211+('(A) AG-Anteil Soz.Vers.'!$C$8*'(A) Pers. paL'!$H211))*12,0)</f>
        <v>0</v>
      </c>
      <c r="N211" s="684">
        <f t="shared" ca="1" si="42"/>
        <v>0</v>
      </c>
      <c r="O211" s="685">
        <f>IF(OR(F211="Minijob",F211="Fremdpersonal",H211=0),0,IF((L211*12+M211+N211)&gt;'(A) AG-Anteil Soz.Vers.'!$C$33,'(A) AG-Anteil Soz.Vers.'!$C$33*$O$1,(L211*12+M211+N211)*$O$1))</f>
        <v>0</v>
      </c>
      <c r="P211" s="53">
        <f ca="1">IF(F211="Fremdpersonal",0,IF(F211="Minijob",L211*12*'(A) AG-Anteil Soz.Vers.'!$C$30,IF((L211*12+M211+N211)&gt;'(A) AG-Anteil Soz.Vers.'!$C$32,'(A) AG-Anteil Soz.Vers.'!$C$32*$P$1,(L211*12+M211+N211)*$P$1)))</f>
        <v>0</v>
      </c>
      <c r="Q211" s="684">
        <f t="shared" si="39"/>
        <v>0</v>
      </c>
      <c r="R211" s="836">
        <f t="shared" si="40"/>
        <v>0</v>
      </c>
      <c r="S211" s="686">
        <f t="shared" ca="1" si="43"/>
        <v>0</v>
      </c>
      <c r="T211" s="54"/>
    </row>
    <row r="212" spans="1:20">
      <c r="A212" s="735"/>
      <c r="B212" s="735"/>
      <c r="C212" s="735"/>
      <c r="D212" s="13"/>
      <c r="E212" s="9"/>
      <c r="F212" s="10"/>
      <c r="G212" s="9"/>
      <c r="H212" s="683"/>
      <c r="I212" s="866">
        <f>IF(F212="",0,IF(F212="Fremdpersonal",VLOOKUP(D212,Tariftabellen!$W$3:$Y$26,3,0),VLOOKUP(D212,Tariftabellen!$W$3:$Y$26,2,0)))</f>
        <v>0</v>
      </c>
      <c r="J212" s="684" t="str">
        <f t="shared" ref="J212:J243" ca="1" si="44">IF(ISERROR(VLOOKUP(F212,INDIRECT("Tab_"&amp;E212),G212+2,0)),"",VLOOKUP(F212,INDIRECT("Tab_"&amp;E212),G212+2,0)*(1+$J$1))</f>
        <v/>
      </c>
      <c r="K212" s="626" t="str">
        <f t="shared" ref="K212:K243" ca="1" si="45">IF(AND($K$1&gt;0,H212&gt;0),$K$1,IF(ISERROR(VLOOKUP(F212,INDIRECT("Tab_"&amp;E212),2,0)),"",VLOOKUP(F212,INDIRECT("Tab_"&amp;E212),2,0)))</f>
        <v/>
      </c>
      <c r="L212" s="739">
        <f t="shared" si="41"/>
        <v>0</v>
      </c>
      <c r="M212" s="836">
        <f>IF(H212&gt;0,($M$1*L212+('(A) AG-Anteil Soz.Vers.'!$C$8*'(A) Pers. paL'!$H212))*12,0)</f>
        <v>0</v>
      </c>
      <c r="N212" s="684">
        <f t="shared" ref="N212:N224" ca="1" si="46">IF(ISERROR(K212*L212),0,K212*L212)</f>
        <v>0</v>
      </c>
      <c r="O212" s="685">
        <f>IF(OR(F212="Minijob",F212="Fremdpersonal",H212=0),0,IF((L212*12+M212+N212)&gt;'(A) AG-Anteil Soz.Vers.'!$C$33,'(A) AG-Anteil Soz.Vers.'!$C$33*$O$1,(L212*12+M212+N212)*$O$1))</f>
        <v>0</v>
      </c>
      <c r="P212" s="53">
        <f ca="1">IF(F212="Fremdpersonal",0,IF(F212="Minijob",L212*12*'(A) AG-Anteil Soz.Vers.'!$C$30,IF((L212*12+M212+N212)&gt;'(A) AG-Anteil Soz.Vers.'!$C$32,'(A) AG-Anteil Soz.Vers.'!$C$32*$P$1,(L212*12+M212+N212)*$P$1)))</f>
        <v>0</v>
      </c>
      <c r="Q212" s="684">
        <f t="shared" si="39"/>
        <v>0</v>
      </c>
      <c r="R212" s="836">
        <f t="shared" si="40"/>
        <v>0</v>
      </c>
      <c r="S212" s="686">
        <f t="shared" ref="S212:S224" ca="1" si="47">(L212*12+SUM(M212:R212))</f>
        <v>0</v>
      </c>
      <c r="T212" s="54"/>
    </row>
    <row r="213" spans="1:20">
      <c r="A213" s="735"/>
      <c r="B213" s="735"/>
      <c r="C213" s="735"/>
      <c r="D213" s="13"/>
      <c r="E213" s="9"/>
      <c r="F213" s="10"/>
      <c r="G213" s="9"/>
      <c r="H213" s="683"/>
      <c r="I213" s="866">
        <f>IF(F213="",0,IF(F213="Fremdpersonal",VLOOKUP(D213,Tariftabellen!$W$3:$Y$26,3,0),VLOOKUP(D213,Tariftabellen!$W$3:$Y$26,2,0)))</f>
        <v>0</v>
      </c>
      <c r="J213" s="684" t="str">
        <f t="shared" ca="1" si="44"/>
        <v/>
      </c>
      <c r="K213" s="626" t="str">
        <f t="shared" ca="1" si="45"/>
        <v/>
      </c>
      <c r="L213" s="739">
        <f t="shared" si="41"/>
        <v>0</v>
      </c>
      <c r="M213" s="836">
        <f>IF(H213&gt;0,($M$1*L213+('(A) AG-Anteil Soz.Vers.'!$C$8*'(A) Pers. paL'!$H213))*12,0)</f>
        <v>0</v>
      </c>
      <c r="N213" s="684">
        <f t="shared" ca="1" si="46"/>
        <v>0</v>
      </c>
      <c r="O213" s="685">
        <f>IF(OR(F213="Minijob",F213="Fremdpersonal",H213=0),0,IF((L213*12+M213+N213)&gt;'(A) AG-Anteil Soz.Vers.'!$C$33,'(A) AG-Anteil Soz.Vers.'!$C$33*$O$1,(L213*12+M213+N213)*$O$1))</f>
        <v>0</v>
      </c>
      <c r="P213" s="53">
        <f ca="1">IF(F213="Fremdpersonal",0,IF(F213="Minijob",L213*12*'(A) AG-Anteil Soz.Vers.'!$C$30,IF((L213*12+M213+N213)&gt;'(A) AG-Anteil Soz.Vers.'!$C$32,'(A) AG-Anteil Soz.Vers.'!$C$32*$P$1,(L213*12+M213+N213)*$P$1)))</f>
        <v>0</v>
      </c>
      <c r="Q213" s="684">
        <f t="shared" si="39"/>
        <v>0</v>
      </c>
      <c r="R213" s="836">
        <f t="shared" si="40"/>
        <v>0</v>
      </c>
      <c r="S213" s="686">
        <f t="shared" ca="1" si="47"/>
        <v>0</v>
      </c>
      <c r="T213" s="54"/>
    </row>
    <row r="214" spans="1:20">
      <c r="A214" s="735"/>
      <c r="B214" s="735"/>
      <c r="C214" s="735"/>
      <c r="D214" s="13"/>
      <c r="E214" s="9"/>
      <c r="F214" s="10"/>
      <c r="G214" s="9"/>
      <c r="H214" s="683"/>
      <c r="I214" s="866">
        <f>IF(F214="",0,IF(F214="Fremdpersonal",VLOOKUP(D214,Tariftabellen!$W$3:$Y$26,3,0),VLOOKUP(D214,Tariftabellen!$W$3:$Y$26,2,0)))</f>
        <v>0</v>
      </c>
      <c r="J214" s="684" t="str">
        <f t="shared" ca="1" si="44"/>
        <v/>
      </c>
      <c r="K214" s="626" t="str">
        <f t="shared" ca="1" si="45"/>
        <v/>
      </c>
      <c r="L214" s="739">
        <f t="shared" si="41"/>
        <v>0</v>
      </c>
      <c r="M214" s="836">
        <f>IF(H214&gt;0,($M$1*L214+('(A) AG-Anteil Soz.Vers.'!$C$8*'(A) Pers. paL'!$H214))*12,0)</f>
        <v>0</v>
      </c>
      <c r="N214" s="684">
        <f t="shared" ca="1" si="46"/>
        <v>0</v>
      </c>
      <c r="O214" s="685">
        <f>IF(OR(F214="Minijob",F214="Fremdpersonal",H214=0),0,IF((L214*12+M214+N214)&gt;'(A) AG-Anteil Soz.Vers.'!$C$33,'(A) AG-Anteil Soz.Vers.'!$C$33*$O$1,(L214*12+M214+N214)*$O$1))</f>
        <v>0</v>
      </c>
      <c r="P214" s="53">
        <f ca="1">IF(F214="Fremdpersonal",0,IF(F214="Minijob",L214*12*'(A) AG-Anteil Soz.Vers.'!$C$30,IF((L214*12+M214+N214)&gt;'(A) AG-Anteil Soz.Vers.'!$C$32,'(A) AG-Anteil Soz.Vers.'!$C$32*$P$1,(L214*12+M214+N214)*$P$1)))</f>
        <v>0</v>
      </c>
      <c r="Q214" s="684">
        <f t="shared" si="39"/>
        <v>0</v>
      </c>
      <c r="R214" s="836">
        <f t="shared" si="40"/>
        <v>0</v>
      </c>
      <c r="S214" s="686">
        <f t="shared" ca="1" si="47"/>
        <v>0</v>
      </c>
      <c r="T214" s="54"/>
    </row>
    <row r="215" spans="1:20">
      <c r="A215" s="735"/>
      <c r="B215" s="735"/>
      <c r="C215" s="735"/>
      <c r="D215" s="13"/>
      <c r="E215" s="9"/>
      <c r="F215" s="10"/>
      <c r="G215" s="9"/>
      <c r="H215" s="683"/>
      <c r="I215" s="866">
        <f>IF(F215="",0,IF(F215="Fremdpersonal",VLOOKUP(D215,Tariftabellen!$W$3:$Y$26,3,0),VLOOKUP(D215,Tariftabellen!$W$3:$Y$26,2,0)))</f>
        <v>0</v>
      </c>
      <c r="J215" s="684" t="str">
        <f t="shared" ca="1" si="44"/>
        <v/>
      </c>
      <c r="K215" s="626" t="str">
        <f t="shared" ca="1" si="45"/>
        <v/>
      </c>
      <c r="L215" s="739">
        <f t="shared" si="41"/>
        <v>0</v>
      </c>
      <c r="M215" s="836">
        <f>IF(H215&gt;0,($M$1*L215+('(A) AG-Anteil Soz.Vers.'!$C$8*'(A) Pers. paL'!$H215))*12,0)</f>
        <v>0</v>
      </c>
      <c r="N215" s="684">
        <f t="shared" ca="1" si="46"/>
        <v>0</v>
      </c>
      <c r="O215" s="685">
        <f>IF(OR(F215="Minijob",F215="Fremdpersonal",H215=0),0,IF((L215*12+M215+N215)&gt;'(A) AG-Anteil Soz.Vers.'!$C$33,'(A) AG-Anteil Soz.Vers.'!$C$33*$O$1,(L215*12+M215+N215)*$O$1))</f>
        <v>0</v>
      </c>
      <c r="P215" s="53">
        <f ca="1">IF(F215="Fremdpersonal",0,IF(F215="Minijob",L215*12*'(A) AG-Anteil Soz.Vers.'!$C$30,IF((L215*12+M215+N215)&gt;'(A) AG-Anteil Soz.Vers.'!$C$32,'(A) AG-Anteil Soz.Vers.'!$C$32*$P$1,(L215*12+M215+N215)*$P$1)))</f>
        <v>0</v>
      </c>
      <c r="Q215" s="684">
        <f t="shared" si="39"/>
        <v>0</v>
      </c>
      <c r="R215" s="836">
        <f t="shared" si="40"/>
        <v>0</v>
      </c>
      <c r="S215" s="686">
        <f t="shared" ca="1" si="47"/>
        <v>0</v>
      </c>
      <c r="T215" s="54"/>
    </row>
    <row r="216" spans="1:20">
      <c r="A216" s="735"/>
      <c r="B216" s="735"/>
      <c r="C216" s="735"/>
      <c r="D216" s="13"/>
      <c r="E216" s="9"/>
      <c r="F216" s="10"/>
      <c r="G216" s="9"/>
      <c r="H216" s="683"/>
      <c r="I216" s="866">
        <f>IF(F216="",0,IF(F216="Fremdpersonal",VLOOKUP(D216,Tariftabellen!$W$3:$Y$26,3,0),VLOOKUP(D216,Tariftabellen!$W$3:$Y$26,2,0)))</f>
        <v>0</v>
      </c>
      <c r="J216" s="684" t="str">
        <f t="shared" ca="1" si="44"/>
        <v/>
      </c>
      <c r="K216" s="626" t="str">
        <f t="shared" ca="1" si="45"/>
        <v/>
      </c>
      <c r="L216" s="739">
        <f t="shared" si="41"/>
        <v>0</v>
      </c>
      <c r="M216" s="836">
        <f>IF(H216&gt;0,($M$1*L216+('(A) AG-Anteil Soz.Vers.'!$C$8*'(A) Pers. paL'!$H216))*12,0)</f>
        <v>0</v>
      </c>
      <c r="N216" s="684">
        <f t="shared" ca="1" si="46"/>
        <v>0</v>
      </c>
      <c r="O216" s="685">
        <f>IF(OR(F216="Minijob",F216="Fremdpersonal",H216=0),0,IF((L216*12+M216+N216)&gt;'(A) AG-Anteil Soz.Vers.'!$C$33,'(A) AG-Anteil Soz.Vers.'!$C$33*$O$1,(L216*12+M216+N216)*$O$1))</f>
        <v>0</v>
      </c>
      <c r="P216" s="53">
        <f ca="1">IF(F216="Fremdpersonal",0,IF(F216="Minijob",L216*12*'(A) AG-Anteil Soz.Vers.'!$C$30,IF((L216*12+M216+N216)&gt;'(A) AG-Anteil Soz.Vers.'!$C$32,'(A) AG-Anteil Soz.Vers.'!$C$32*$P$1,(L216*12+M216+N216)*$P$1)))</f>
        <v>0</v>
      </c>
      <c r="Q216" s="684">
        <f t="shared" si="39"/>
        <v>0</v>
      </c>
      <c r="R216" s="836">
        <f t="shared" si="40"/>
        <v>0</v>
      </c>
      <c r="S216" s="686">
        <f t="shared" ca="1" si="47"/>
        <v>0</v>
      </c>
      <c r="T216" s="54"/>
    </row>
    <row r="217" spans="1:20">
      <c r="A217" s="735"/>
      <c r="B217" s="735"/>
      <c r="C217" s="735"/>
      <c r="D217" s="13"/>
      <c r="E217" s="9"/>
      <c r="F217" s="10"/>
      <c r="G217" s="9"/>
      <c r="H217" s="683"/>
      <c r="I217" s="866">
        <f>IF(F217="",0,IF(F217="Fremdpersonal",VLOOKUP(D217,Tariftabellen!$W$3:$Y$26,3,0),VLOOKUP(D217,Tariftabellen!$W$3:$Y$26,2,0)))</f>
        <v>0</v>
      </c>
      <c r="J217" s="684" t="str">
        <f t="shared" ca="1" si="44"/>
        <v/>
      </c>
      <c r="K217" s="626" t="str">
        <f t="shared" ca="1" si="45"/>
        <v/>
      </c>
      <c r="L217" s="739">
        <f t="shared" si="41"/>
        <v>0</v>
      </c>
      <c r="M217" s="836">
        <f>IF(H217&gt;0,($M$1*L217+('(A) AG-Anteil Soz.Vers.'!$C$8*'(A) Pers. paL'!$H217))*12,0)</f>
        <v>0</v>
      </c>
      <c r="N217" s="684">
        <f t="shared" ca="1" si="46"/>
        <v>0</v>
      </c>
      <c r="O217" s="685">
        <f>IF(OR(F217="Minijob",F217="Fremdpersonal",H217=0),0,IF((L217*12+M217+N217)&gt;'(A) AG-Anteil Soz.Vers.'!$C$33,'(A) AG-Anteil Soz.Vers.'!$C$33*$O$1,(L217*12+M217+N217)*$O$1))</f>
        <v>0</v>
      </c>
      <c r="P217" s="53">
        <f ca="1">IF(F217="Fremdpersonal",0,IF(F217="Minijob",L217*12*'(A) AG-Anteil Soz.Vers.'!$C$30,IF((L217*12+M217+N217)&gt;'(A) AG-Anteil Soz.Vers.'!$C$32,'(A) AG-Anteil Soz.Vers.'!$C$32*$P$1,(L217*12+M217+N217)*$P$1)))</f>
        <v>0</v>
      </c>
      <c r="Q217" s="684">
        <f t="shared" si="39"/>
        <v>0</v>
      </c>
      <c r="R217" s="836">
        <f t="shared" si="40"/>
        <v>0</v>
      </c>
      <c r="S217" s="686">
        <f t="shared" ca="1" si="47"/>
        <v>0</v>
      </c>
      <c r="T217" s="54"/>
    </row>
    <row r="218" spans="1:20">
      <c r="A218" s="735"/>
      <c r="B218" s="735"/>
      <c r="C218" s="735"/>
      <c r="D218" s="13"/>
      <c r="E218" s="9"/>
      <c r="F218" s="10"/>
      <c r="G218" s="9"/>
      <c r="H218" s="683"/>
      <c r="I218" s="866">
        <f>IF(F218="",0,IF(F218="Fremdpersonal",VLOOKUP(D218,Tariftabellen!$W$3:$Y$26,3,0),VLOOKUP(D218,Tariftabellen!$W$3:$Y$26,2,0)))</f>
        <v>0</v>
      </c>
      <c r="J218" s="684" t="str">
        <f t="shared" ca="1" si="44"/>
        <v/>
      </c>
      <c r="K218" s="626" t="str">
        <f t="shared" ca="1" si="45"/>
        <v/>
      </c>
      <c r="L218" s="739">
        <f t="shared" si="41"/>
        <v>0</v>
      </c>
      <c r="M218" s="836">
        <f>IF(H218&gt;0,($M$1*L218+('(A) AG-Anteil Soz.Vers.'!$C$8*'(A) Pers. paL'!$H218))*12,0)</f>
        <v>0</v>
      </c>
      <c r="N218" s="684">
        <f t="shared" ca="1" si="46"/>
        <v>0</v>
      </c>
      <c r="O218" s="685">
        <f>IF(OR(F218="Minijob",F218="Fremdpersonal",H218=0),0,IF((L218*12+M218+N218)&gt;'(A) AG-Anteil Soz.Vers.'!$C$33,'(A) AG-Anteil Soz.Vers.'!$C$33*$O$1,(L218*12+M218+N218)*$O$1))</f>
        <v>0</v>
      </c>
      <c r="P218" s="53">
        <f ca="1">IF(F218="Fremdpersonal",0,IF(F218="Minijob",L218*12*'(A) AG-Anteil Soz.Vers.'!$C$30,IF((L218*12+M218+N218)&gt;'(A) AG-Anteil Soz.Vers.'!$C$32,'(A) AG-Anteil Soz.Vers.'!$C$32*$P$1,(L218*12+M218+N218)*$P$1)))</f>
        <v>0</v>
      </c>
      <c r="Q218" s="684">
        <f t="shared" si="39"/>
        <v>0</v>
      </c>
      <c r="R218" s="836">
        <f t="shared" si="40"/>
        <v>0</v>
      </c>
      <c r="S218" s="686">
        <f t="shared" ca="1" si="47"/>
        <v>0</v>
      </c>
      <c r="T218" s="54"/>
    </row>
    <row r="219" spans="1:20">
      <c r="A219" s="735"/>
      <c r="B219" s="735"/>
      <c r="C219" s="735"/>
      <c r="D219" s="13"/>
      <c r="E219" s="9"/>
      <c r="F219" s="10"/>
      <c r="G219" s="9"/>
      <c r="H219" s="683"/>
      <c r="I219" s="866">
        <f>IF(F219="",0,IF(F219="Fremdpersonal",VLOOKUP(D219,Tariftabellen!$W$3:$Y$26,3,0),VLOOKUP(D219,Tariftabellen!$W$3:$Y$26,2,0)))</f>
        <v>0</v>
      </c>
      <c r="J219" s="684" t="str">
        <f t="shared" ca="1" si="44"/>
        <v/>
      </c>
      <c r="K219" s="626" t="str">
        <f t="shared" ca="1" si="45"/>
        <v/>
      </c>
      <c r="L219" s="739">
        <f t="shared" si="41"/>
        <v>0</v>
      </c>
      <c r="M219" s="836">
        <f>IF(H219&gt;0,($M$1*L219+('(A) AG-Anteil Soz.Vers.'!$C$8*'(A) Pers. paL'!$H219))*12,0)</f>
        <v>0</v>
      </c>
      <c r="N219" s="684">
        <f t="shared" ca="1" si="46"/>
        <v>0</v>
      </c>
      <c r="O219" s="685">
        <f>IF(OR(F219="Minijob",F219="Fremdpersonal",H219=0),0,IF((L219*12+M219+N219)&gt;'(A) AG-Anteil Soz.Vers.'!$C$33,'(A) AG-Anteil Soz.Vers.'!$C$33*$O$1,(L219*12+M219+N219)*$O$1))</f>
        <v>0</v>
      </c>
      <c r="P219" s="53">
        <f ca="1">IF(F219="Fremdpersonal",0,IF(F219="Minijob",L219*12*'(A) AG-Anteil Soz.Vers.'!$C$30,IF((L219*12+M219+N219)&gt;'(A) AG-Anteil Soz.Vers.'!$C$32,'(A) AG-Anteil Soz.Vers.'!$C$32*$P$1,(L219*12+M219+N219)*$P$1)))</f>
        <v>0</v>
      </c>
      <c r="Q219" s="684">
        <f t="shared" si="39"/>
        <v>0</v>
      </c>
      <c r="R219" s="836">
        <f t="shared" si="40"/>
        <v>0</v>
      </c>
      <c r="S219" s="686">
        <f t="shared" ca="1" si="47"/>
        <v>0</v>
      </c>
      <c r="T219" s="54"/>
    </row>
    <row r="220" spans="1:20">
      <c r="A220" s="735"/>
      <c r="B220" s="735"/>
      <c r="C220" s="735"/>
      <c r="D220" s="13"/>
      <c r="E220" s="9"/>
      <c r="F220" s="10"/>
      <c r="G220" s="9"/>
      <c r="H220" s="683"/>
      <c r="I220" s="866">
        <f>IF(F220="",0,IF(F220="Fremdpersonal",VLOOKUP(D220,Tariftabellen!$W$3:$Y$26,3,0),VLOOKUP(D220,Tariftabellen!$W$3:$Y$26,2,0)))</f>
        <v>0</v>
      </c>
      <c r="J220" s="684" t="str">
        <f t="shared" ca="1" si="44"/>
        <v/>
      </c>
      <c r="K220" s="626" t="str">
        <f t="shared" ca="1" si="45"/>
        <v/>
      </c>
      <c r="L220" s="739">
        <f t="shared" si="41"/>
        <v>0</v>
      </c>
      <c r="M220" s="836">
        <f>IF(H220&gt;0,($M$1*L220+('(A) AG-Anteil Soz.Vers.'!$C$8*'(A) Pers. paL'!$H220))*12,0)</f>
        <v>0</v>
      </c>
      <c r="N220" s="684">
        <f t="shared" ca="1" si="46"/>
        <v>0</v>
      </c>
      <c r="O220" s="685">
        <f>IF(OR(F220="Minijob",F220="Fremdpersonal",H220=0),0,IF((L220*12+M220+N220)&gt;'(A) AG-Anteil Soz.Vers.'!$C$33,'(A) AG-Anteil Soz.Vers.'!$C$33*$O$1,(L220*12+M220+N220)*$O$1))</f>
        <v>0</v>
      </c>
      <c r="P220" s="53">
        <f ca="1">IF(F220="Fremdpersonal",0,IF(F220="Minijob",L220*12*'(A) AG-Anteil Soz.Vers.'!$C$30,IF((L220*12+M220+N220)&gt;'(A) AG-Anteil Soz.Vers.'!$C$32,'(A) AG-Anteil Soz.Vers.'!$C$32*$P$1,(L220*12+M220+N220)*$P$1)))</f>
        <v>0</v>
      </c>
      <c r="Q220" s="684">
        <f t="shared" si="39"/>
        <v>0</v>
      </c>
      <c r="R220" s="836">
        <f t="shared" si="40"/>
        <v>0</v>
      </c>
      <c r="S220" s="686">
        <f t="shared" ca="1" si="47"/>
        <v>0</v>
      </c>
      <c r="T220" s="54"/>
    </row>
    <row r="221" spans="1:20">
      <c r="A221" s="735"/>
      <c r="B221" s="735"/>
      <c r="C221" s="735"/>
      <c r="D221" s="13"/>
      <c r="E221" s="9"/>
      <c r="F221" s="10"/>
      <c r="G221" s="9"/>
      <c r="H221" s="683"/>
      <c r="I221" s="866">
        <f>IF(F221="",0,IF(F221="Fremdpersonal",VLOOKUP(D221,Tariftabellen!$W$3:$Y$26,3,0),VLOOKUP(D221,Tariftabellen!$W$3:$Y$26,2,0)))</f>
        <v>0</v>
      </c>
      <c r="J221" s="684" t="str">
        <f t="shared" ca="1" si="44"/>
        <v/>
      </c>
      <c r="K221" s="626" t="str">
        <f t="shared" ca="1" si="45"/>
        <v/>
      </c>
      <c r="L221" s="739">
        <f t="shared" si="41"/>
        <v>0</v>
      </c>
      <c r="M221" s="836">
        <f>IF(H221&gt;0,($M$1*L221+('(A) AG-Anteil Soz.Vers.'!$C$8*'(A) Pers. paL'!$H221))*12,0)</f>
        <v>0</v>
      </c>
      <c r="N221" s="684">
        <f t="shared" ca="1" si="46"/>
        <v>0</v>
      </c>
      <c r="O221" s="685">
        <f>IF(OR(F221="Minijob",F221="Fremdpersonal",H221=0),0,IF((L221*12+M221+N221)&gt;'(A) AG-Anteil Soz.Vers.'!$C$33,'(A) AG-Anteil Soz.Vers.'!$C$33*$O$1,(L221*12+M221+N221)*$O$1))</f>
        <v>0</v>
      </c>
      <c r="P221" s="53">
        <f ca="1">IF(F221="Fremdpersonal",0,IF(F221="Minijob",L221*12*'(A) AG-Anteil Soz.Vers.'!$C$30,IF((L221*12+M221+N221)&gt;'(A) AG-Anteil Soz.Vers.'!$C$32,'(A) AG-Anteil Soz.Vers.'!$C$32*$P$1,(L221*12+M221+N221)*$P$1)))</f>
        <v>0</v>
      </c>
      <c r="Q221" s="684">
        <f t="shared" si="39"/>
        <v>0</v>
      </c>
      <c r="R221" s="836">
        <f t="shared" si="40"/>
        <v>0</v>
      </c>
      <c r="S221" s="686">
        <f t="shared" ca="1" si="47"/>
        <v>0</v>
      </c>
      <c r="T221" s="54"/>
    </row>
    <row r="222" spans="1:20">
      <c r="A222" s="735"/>
      <c r="B222" s="735"/>
      <c r="C222" s="735"/>
      <c r="D222" s="13"/>
      <c r="E222" s="9"/>
      <c r="F222" s="10"/>
      <c r="G222" s="9"/>
      <c r="H222" s="683"/>
      <c r="I222" s="866">
        <f>IF(F222="",0,IF(F222="Fremdpersonal",VLOOKUP(D222,Tariftabellen!$W$3:$Y$26,3,0),VLOOKUP(D222,Tariftabellen!$W$3:$Y$26,2,0)))</f>
        <v>0</v>
      </c>
      <c r="J222" s="684" t="str">
        <f t="shared" ca="1" si="44"/>
        <v/>
      </c>
      <c r="K222" s="626" t="str">
        <f t="shared" ca="1" si="45"/>
        <v/>
      </c>
      <c r="L222" s="739">
        <f t="shared" si="41"/>
        <v>0</v>
      </c>
      <c r="M222" s="836">
        <f>IF(H222&gt;0,($M$1*L222+('(A) AG-Anteil Soz.Vers.'!$C$8*'(A) Pers. paL'!$H222))*12,0)</f>
        <v>0</v>
      </c>
      <c r="N222" s="684">
        <f t="shared" ca="1" si="46"/>
        <v>0</v>
      </c>
      <c r="O222" s="685">
        <f>IF(OR(F222="Minijob",F222="Fremdpersonal",H222=0),0,IF((L222*12+M222+N222)&gt;'(A) AG-Anteil Soz.Vers.'!$C$33,'(A) AG-Anteil Soz.Vers.'!$C$33*$O$1,(L222*12+M222+N222)*$O$1))</f>
        <v>0</v>
      </c>
      <c r="P222" s="53">
        <f ca="1">IF(F222="Fremdpersonal",0,IF(F222="Minijob",L222*12*'(A) AG-Anteil Soz.Vers.'!$C$30,IF((L222*12+M222+N222)&gt;'(A) AG-Anteil Soz.Vers.'!$C$32,'(A) AG-Anteil Soz.Vers.'!$C$32*$P$1,(L222*12+M222+N222)*$P$1)))</f>
        <v>0</v>
      </c>
      <c r="Q222" s="684">
        <f t="shared" si="39"/>
        <v>0</v>
      </c>
      <c r="R222" s="836">
        <f t="shared" si="40"/>
        <v>0</v>
      </c>
      <c r="S222" s="686">
        <f t="shared" ca="1" si="47"/>
        <v>0</v>
      </c>
      <c r="T222" s="54"/>
    </row>
    <row r="223" spans="1:20">
      <c r="A223" s="735"/>
      <c r="B223" s="735"/>
      <c r="C223" s="735"/>
      <c r="D223" s="13"/>
      <c r="E223" s="9"/>
      <c r="F223" s="10"/>
      <c r="G223" s="9"/>
      <c r="H223" s="683"/>
      <c r="I223" s="866">
        <f>IF(F223="",0,IF(F223="Fremdpersonal",VLOOKUP(D223,Tariftabellen!$W$3:$Y$26,3,0),VLOOKUP(D223,Tariftabellen!$W$3:$Y$26,2,0)))</f>
        <v>0</v>
      </c>
      <c r="J223" s="684" t="str">
        <f t="shared" ca="1" si="44"/>
        <v/>
      </c>
      <c r="K223" s="626" t="str">
        <f t="shared" ca="1" si="45"/>
        <v/>
      </c>
      <c r="L223" s="739">
        <f t="shared" si="41"/>
        <v>0</v>
      </c>
      <c r="M223" s="836">
        <f>IF(H223&gt;0,($M$1*L223+('(A) AG-Anteil Soz.Vers.'!$C$8*'(A) Pers. paL'!$H223))*12,0)</f>
        <v>0</v>
      </c>
      <c r="N223" s="684">
        <f t="shared" ca="1" si="46"/>
        <v>0</v>
      </c>
      <c r="O223" s="685">
        <f>IF(OR(F223="Minijob",F223="Fremdpersonal",H223=0),0,IF((L223*12+M223+N223)&gt;'(A) AG-Anteil Soz.Vers.'!$C$33,'(A) AG-Anteil Soz.Vers.'!$C$33*$O$1,(L223*12+M223+N223)*$O$1))</f>
        <v>0</v>
      </c>
      <c r="P223" s="53">
        <f ca="1">IF(F223="Fremdpersonal",0,IF(F223="Minijob",L223*12*'(A) AG-Anteil Soz.Vers.'!$C$30,IF((L223*12+M223+N223)&gt;'(A) AG-Anteil Soz.Vers.'!$C$32,'(A) AG-Anteil Soz.Vers.'!$C$32*$P$1,(L223*12+M223+N223)*$P$1)))</f>
        <v>0</v>
      </c>
      <c r="Q223" s="684">
        <f t="shared" si="39"/>
        <v>0</v>
      </c>
      <c r="R223" s="836">
        <f t="shared" si="40"/>
        <v>0</v>
      </c>
      <c r="S223" s="686">
        <f t="shared" ca="1" si="47"/>
        <v>0</v>
      </c>
      <c r="T223" s="54"/>
    </row>
    <row r="224" spans="1:20">
      <c r="A224" s="735"/>
      <c r="B224" s="735"/>
      <c r="C224" s="737"/>
      <c r="D224" s="13"/>
      <c r="E224" s="9"/>
      <c r="F224" s="10"/>
      <c r="G224" s="9"/>
      <c r="H224" s="683"/>
      <c r="I224" s="866">
        <f>IF(F224="",0,IF(F224="Fremdpersonal",VLOOKUP(D224,Tariftabellen!$W$3:$Y$26,3,0),VLOOKUP(D224,Tariftabellen!$W$3:$Y$26,2,0)))</f>
        <v>0</v>
      </c>
      <c r="J224" s="684" t="str">
        <f t="shared" ca="1" si="44"/>
        <v/>
      </c>
      <c r="K224" s="626" t="str">
        <f t="shared" ca="1" si="45"/>
        <v/>
      </c>
      <c r="L224" s="739">
        <f t="shared" si="41"/>
        <v>0</v>
      </c>
      <c r="M224" s="836">
        <f>IF(H224&gt;0,($M$1*L224+('(A) AG-Anteil Soz.Vers.'!$C$8*'(A) Pers. paL'!$H224))*12,0)</f>
        <v>0</v>
      </c>
      <c r="N224" s="684">
        <f t="shared" ca="1" si="46"/>
        <v>0</v>
      </c>
      <c r="O224" s="685">
        <f>IF(OR(F224="Minijob",F224="Fremdpersonal",H224=0),0,IF((L224*12+M224+N224)&gt;'(A) AG-Anteil Soz.Vers.'!$C$33,'(A) AG-Anteil Soz.Vers.'!$C$33*$O$1,(L224*12+M224+N224)*$O$1))</f>
        <v>0</v>
      </c>
      <c r="P224" s="53">
        <f ca="1">IF(F224="Fremdpersonal",0,IF(F224="Minijob",L224*12*'(A) AG-Anteil Soz.Vers.'!$C$30,IF((L224*12+M224+N224)&gt;'(A) AG-Anteil Soz.Vers.'!$C$32,'(A) AG-Anteil Soz.Vers.'!$C$32*$P$1,(L224*12+M224+N224)*$P$1)))</f>
        <v>0</v>
      </c>
      <c r="Q224" s="684">
        <f t="shared" si="39"/>
        <v>0</v>
      </c>
      <c r="R224" s="836">
        <f t="shared" si="40"/>
        <v>0</v>
      </c>
      <c r="S224" s="686">
        <f t="shared" ca="1" si="47"/>
        <v>0</v>
      </c>
      <c r="T224" s="54"/>
    </row>
    <row r="225" spans="1:20">
      <c r="A225" s="735"/>
      <c r="B225" s="735"/>
      <c r="C225" s="735"/>
      <c r="D225" s="13"/>
      <c r="E225" s="9"/>
      <c r="F225" s="10"/>
      <c r="G225" s="9"/>
      <c r="H225" s="683"/>
      <c r="I225" s="866">
        <f>IF(F225="",0,IF(F225="Fremdpersonal",VLOOKUP(D225,Tariftabellen!$W$3:$Y$26,3,0),VLOOKUP(D225,Tariftabellen!$W$3:$Y$26,2,0)))</f>
        <v>0</v>
      </c>
      <c r="J225" s="684" t="str">
        <f t="shared" ca="1" si="44"/>
        <v/>
      </c>
      <c r="K225" s="626" t="str">
        <f t="shared" ca="1" si="45"/>
        <v/>
      </c>
      <c r="L225" s="739">
        <f t="shared" si="41"/>
        <v>0</v>
      </c>
      <c r="M225" s="836">
        <f>IF(H225&gt;0,($M$1*L225+('(A) AG-Anteil Soz.Vers.'!$C$8*'(A) Pers. paL'!$H225))*12,0)</f>
        <v>0</v>
      </c>
      <c r="N225" s="684">
        <f t="shared" ref="N225:N237" ca="1" si="48">IF(ISERROR(K225*L225),0,K225*L225)</f>
        <v>0</v>
      </c>
      <c r="O225" s="685">
        <f>IF(OR(F225="Minijob",F225="Fremdpersonal",H225=0),0,IF((L225*12+M225+N225)&gt;'(A) AG-Anteil Soz.Vers.'!$C$33,'(A) AG-Anteil Soz.Vers.'!$C$33*$O$1,(L225*12+M225+N225)*$O$1))</f>
        <v>0</v>
      </c>
      <c r="P225" s="53">
        <f ca="1">IF(F225="Fremdpersonal",0,IF(F225="Minijob",L225*12*'(A) AG-Anteil Soz.Vers.'!$C$30,IF((L225*12+M225+N225)&gt;'(A) AG-Anteil Soz.Vers.'!$C$32,'(A) AG-Anteil Soz.Vers.'!$C$32*$P$1,(L225*12+M225+N225)*$P$1)))</f>
        <v>0</v>
      </c>
      <c r="Q225" s="684">
        <f t="shared" si="39"/>
        <v>0</v>
      </c>
      <c r="R225" s="836">
        <f t="shared" si="40"/>
        <v>0</v>
      </c>
      <c r="S225" s="686">
        <f t="shared" ref="S225:S237" ca="1" si="49">(L225*12+SUM(M225:R225))</f>
        <v>0</v>
      </c>
      <c r="T225" s="54"/>
    </row>
    <row r="226" spans="1:20">
      <c r="A226" s="735"/>
      <c r="B226" s="735"/>
      <c r="C226" s="735"/>
      <c r="D226" s="13"/>
      <c r="E226" s="9"/>
      <c r="F226" s="10"/>
      <c r="G226" s="9"/>
      <c r="H226" s="683"/>
      <c r="I226" s="866">
        <f>IF(F226="",0,IF(F226="Fremdpersonal",VLOOKUP(D226,Tariftabellen!$W$3:$Y$26,3,0),VLOOKUP(D226,Tariftabellen!$W$3:$Y$26,2,0)))</f>
        <v>0</v>
      </c>
      <c r="J226" s="684" t="str">
        <f t="shared" ca="1" si="44"/>
        <v/>
      </c>
      <c r="K226" s="626" t="str">
        <f t="shared" ca="1" si="45"/>
        <v/>
      </c>
      <c r="L226" s="739">
        <f t="shared" si="41"/>
        <v>0</v>
      </c>
      <c r="M226" s="836">
        <f>IF(H226&gt;0,($M$1*L226+('(A) AG-Anteil Soz.Vers.'!$C$8*'(A) Pers. paL'!$H226))*12,0)</f>
        <v>0</v>
      </c>
      <c r="N226" s="684">
        <f t="shared" ca="1" si="48"/>
        <v>0</v>
      </c>
      <c r="O226" s="685">
        <f>IF(OR(F226="Minijob",F226="Fremdpersonal",H226=0),0,IF((L226*12+M226+N226)&gt;'(A) AG-Anteil Soz.Vers.'!$C$33,'(A) AG-Anteil Soz.Vers.'!$C$33*$O$1,(L226*12+M226+N226)*$O$1))</f>
        <v>0</v>
      </c>
      <c r="P226" s="53">
        <f ca="1">IF(F226="Fremdpersonal",0,IF(F226="Minijob",L226*12*'(A) AG-Anteil Soz.Vers.'!$C$30,IF((L226*12+M226+N226)&gt;'(A) AG-Anteil Soz.Vers.'!$C$32,'(A) AG-Anteil Soz.Vers.'!$C$32*$P$1,(L226*12+M226+N226)*$P$1)))</f>
        <v>0</v>
      </c>
      <c r="Q226" s="684">
        <f t="shared" si="39"/>
        <v>0</v>
      </c>
      <c r="R226" s="836">
        <f t="shared" si="40"/>
        <v>0</v>
      </c>
      <c r="S226" s="686">
        <f t="shared" ca="1" si="49"/>
        <v>0</v>
      </c>
      <c r="T226" s="54"/>
    </row>
    <row r="227" spans="1:20">
      <c r="A227" s="735"/>
      <c r="B227" s="735"/>
      <c r="C227" s="735"/>
      <c r="D227" s="13"/>
      <c r="E227" s="9"/>
      <c r="F227" s="10"/>
      <c r="G227" s="9"/>
      <c r="H227" s="683"/>
      <c r="I227" s="866">
        <f>IF(F227="",0,IF(F227="Fremdpersonal",VLOOKUP(D227,Tariftabellen!$W$3:$Y$26,3,0),VLOOKUP(D227,Tariftabellen!$W$3:$Y$26,2,0)))</f>
        <v>0</v>
      </c>
      <c r="J227" s="684" t="str">
        <f t="shared" ca="1" si="44"/>
        <v/>
      </c>
      <c r="K227" s="626" t="str">
        <f t="shared" ca="1" si="45"/>
        <v/>
      </c>
      <c r="L227" s="739">
        <f t="shared" si="41"/>
        <v>0</v>
      </c>
      <c r="M227" s="836">
        <f>IF(H227&gt;0,($M$1*L227+('(A) AG-Anteil Soz.Vers.'!$C$8*'(A) Pers. paL'!$H227))*12,0)</f>
        <v>0</v>
      </c>
      <c r="N227" s="684">
        <f t="shared" ca="1" si="48"/>
        <v>0</v>
      </c>
      <c r="O227" s="685">
        <f>IF(OR(F227="Minijob",F227="Fremdpersonal",H227=0),0,IF((L227*12+M227+N227)&gt;'(A) AG-Anteil Soz.Vers.'!$C$33,'(A) AG-Anteil Soz.Vers.'!$C$33*$O$1,(L227*12+M227+N227)*$O$1))</f>
        <v>0</v>
      </c>
      <c r="P227" s="53">
        <f ca="1">IF(F227="Fremdpersonal",0,IF(F227="Minijob",L227*12*'(A) AG-Anteil Soz.Vers.'!$C$30,IF((L227*12+M227+N227)&gt;'(A) AG-Anteil Soz.Vers.'!$C$32,'(A) AG-Anteil Soz.Vers.'!$C$32*$P$1,(L227*12+M227+N227)*$P$1)))</f>
        <v>0</v>
      </c>
      <c r="Q227" s="684">
        <f t="shared" si="39"/>
        <v>0</v>
      </c>
      <c r="R227" s="836">
        <f t="shared" si="40"/>
        <v>0</v>
      </c>
      <c r="S227" s="686">
        <f t="shared" ca="1" si="49"/>
        <v>0</v>
      </c>
      <c r="T227" s="54"/>
    </row>
    <row r="228" spans="1:20">
      <c r="A228" s="735"/>
      <c r="B228" s="735"/>
      <c r="C228" s="735"/>
      <c r="D228" s="13"/>
      <c r="E228" s="9"/>
      <c r="F228" s="10"/>
      <c r="G228" s="9"/>
      <c r="H228" s="683"/>
      <c r="I228" s="866">
        <f>IF(F228="",0,IF(F228="Fremdpersonal",VLOOKUP(D228,Tariftabellen!$W$3:$Y$26,3,0),VLOOKUP(D228,Tariftabellen!$W$3:$Y$26,2,0)))</f>
        <v>0</v>
      </c>
      <c r="J228" s="684" t="str">
        <f t="shared" ca="1" si="44"/>
        <v/>
      </c>
      <c r="K228" s="626" t="str">
        <f t="shared" ca="1" si="45"/>
        <v/>
      </c>
      <c r="L228" s="739">
        <f t="shared" si="41"/>
        <v>0</v>
      </c>
      <c r="M228" s="836">
        <f>IF(H228&gt;0,($M$1*L228+('(A) AG-Anteil Soz.Vers.'!$C$8*'(A) Pers. paL'!$H228))*12,0)</f>
        <v>0</v>
      </c>
      <c r="N228" s="684">
        <f t="shared" ca="1" si="48"/>
        <v>0</v>
      </c>
      <c r="O228" s="685">
        <f>IF(OR(F228="Minijob",F228="Fremdpersonal",H228=0),0,IF((L228*12+M228+N228)&gt;'(A) AG-Anteil Soz.Vers.'!$C$33,'(A) AG-Anteil Soz.Vers.'!$C$33*$O$1,(L228*12+M228+N228)*$O$1))</f>
        <v>0</v>
      </c>
      <c r="P228" s="53">
        <f ca="1">IF(F228="Fremdpersonal",0,IF(F228="Minijob",L228*12*'(A) AG-Anteil Soz.Vers.'!$C$30,IF((L228*12+M228+N228)&gt;'(A) AG-Anteil Soz.Vers.'!$C$32,'(A) AG-Anteil Soz.Vers.'!$C$32*$P$1,(L228*12+M228+N228)*$P$1)))</f>
        <v>0</v>
      </c>
      <c r="Q228" s="684">
        <f t="shared" si="39"/>
        <v>0</v>
      </c>
      <c r="R228" s="836">
        <f t="shared" si="40"/>
        <v>0</v>
      </c>
      <c r="S228" s="686">
        <f t="shared" ca="1" si="49"/>
        <v>0</v>
      </c>
      <c r="T228" s="54"/>
    </row>
    <row r="229" spans="1:20">
      <c r="A229" s="735"/>
      <c r="B229" s="735"/>
      <c r="C229" s="735"/>
      <c r="D229" s="13"/>
      <c r="E229" s="9"/>
      <c r="F229" s="10"/>
      <c r="G229" s="9"/>
      <c r="H229" s="683"/>
      <c r="I229" s="866">
        <f>IF(F229="",0,IF(F229="Fremdpersonal",VLOOKUP(D229,Tariftabellen!$W$3:$Y$26,3,0),VLOOKUP(D229,Tariftabellen!$W$3:$Y$26,2,0)))</f>
        <v>0</v>
      </c>
      <c r="J229" s="684" t="str">
        <f t="shared" ca="1" si="44"/>
        <v/>
      </c>
      <c r="K229" s="626" t="str">
        <f t="shared" ca="1" si="45"/>
        <v/>
      </c>
      <c r="L229" s="739">
        <f t="shared" si="41"/>
        <v>0</v>
      </c>
      <c r="M229" s="836">
        <f>IF(H229&gt;0,($M$1*L229+('(A) AG-Anteil Soz.Vers.'!$C$8*'(A) Pers. paL'!$H229))*12,0)</f>
        <v>0</v>
      </c>
      <c r="N229" s="684">
        <f t="shared" ca="1" si="48"/>
        <v>0</v>
      </c>
      <c r="O229" s="685">
        <f>IF(OR(F229="Minijob",F229="Fremdpersonal",H229=0),0,IF((L229*12+M229+N229)&gt;'(A) AG-Anteil Soz.Vers.'!$C$33,'(A) AG-Anteil Soz.Vers.'!$C$33*$O$1,(L229*12+M229+N229)*$O$1))</f>
        <v>0</v>
      </c>
      <c r="P229" s="53">
        <f ca="1">IF(F229="Fremdpersonal",0,IF(F229="Minijob",L229*12*'(A) AG-Anteil Soz.Vers.'!$C$30,IF((L229*12+M229+N229)&gt;'(A) AG-Anteil Soz.Vers.'!$C$32,'(A) AG-Anteil Soz.Vers.'!$C$32*$P$1,(L229*12+M229+N229)*$P$1)))</f>
        <v>0</v>
      </c>
      <c r="Q229" s="684">
        <f t="shared" si="39"/>
        <v>0</v>
      </c>
      <c r="R229" s="836">
        <f t="shared" si="40"/>
        <v>0</v>
      </c>
      <c r="S229" s="686">
        <f t="shared" ca="1" si="49"/>
        <v>0</v>
      </c>
      <c r="T229" s="54"/>
    </row>
    <row r="230" spans="1:20">
      <c r="A230" s="735"/>
      <c r="B230" s="735"/>
      <c r="C230" s="735"/>
      <c r="D230" s="13"/>
      <c r="E230" s="9"/>
      <c r="F230" s="10"/>
      <c r="G230" s="9"/>
      <c r="H230" s="683"/>
      <c r="I230" s="866">
        <f>IF(F230="",0,IF(F230="Fremdpersonal",VLOOKUP(D230,Tariftabellen!$W$3:$Y$26,3,0),VLOOKUP(D230,Tariftabellen!$W$3:$Y$26,2,0)))</f>
        <v>0</v>
      </c>
      <c r="J230" s="684" t="str">
        <f t="shared" ca="1" si="44"/>
        <v/>
      </c>
      <c r="K230" s="626" t="str">
        <f t="shared" ca="1" si="45"/>
        <v/>
      </c>
      <c r="L230" s="739">
        <f t="shared" si="41"/>
        <v>0</v>
      </c>
      <c r="M230" s="836">
        <f>IF(H230&gt;0,($M$1*L230+('(A) AG-Anteil Soz.Vers.'!$C$8*'(A) Pers. paL'!$H230))*12,0)</f>
        <v>0</v>
      </c>
      <c r="N230" s="684">
        <f t="shared" ca="1" si="48"/>
        <v>0</v>
      </c>
      <c r="O230" s="685">
        <f>IF(OR(F230="Minijob",F230="Fremdpersonal",H230=0),0,IF((L230*12+M230+N230)&gt;'(A) AG-Anteil Soz.Vers.'!$C$33,'(A) AG-Anteil Soz.Vers.'!$C$33*$O$1,(L230*12+M230+N230)*$O$1))</f>
        <v>0</v>
      </c>
      <c r="P230" s="53">
        <f ca="1">IF(F230="Fremdpersonal",0,IF(F230="Minijob",L230*12*'(A) AG-Anteil Soz.Vers.'!$C$30,IF((L230*12+M230+N230)&gt;'(A) AG-Anteil Soz.Vers.'!$C$32,'(A) AG-Anteil Soz.Vers.'!$C$32*$P$1,(L230*12+M230+N230)*$P$1)))</f>
        <v>0</v>
      </c>
      <c r="Q230" s="684">
        <f t="shared" si="39"/>
        <v>0</v>
      </c>
      <c r="R230" s="836">
        <f t="shared" si="40"/>
        <v>0</v>
      </c>
      <c r="S230" s="686">
        <f t="shared" ca="1" si="49"/>
        <v>0</v>
      </c>
      <c r="T230" s="54"/>
    </row>
    <row r="231" spans="1:20">
      <c r="A231" s="735"/>
      <c r="B231" s="735"/>
      <c r="C231" s="735"/>
      <c r="D231" s="13"/>
      <c r="E231" s="9"/>
      <c r="F231" s="10"/>
      <c r="G231" s="9"/>
      <c r="H231" s="683"/>
      <c r="I231" s="866">
        <f>IF(F231="",0,IF(F231="Fremdpersonal",VLOOKUP(D231,Tariftabellen!$W$3:$Y$26,3,0),VLOOKUP(D231,Tariftabellen!$W$3:$Y$26,2,0)))</f>
        <v>0</v>
      </c>
      <c r="J231" s="684" t="str">
        <f t="shared" ca="1" si="44"/>
        <v/>
      </c>
      <c r="K231" s="626" t="str">
        <f t="shared" ca="1" si="45"/>
        <v/>
      </c>
      <c r="L231" s="739">
        <f t="shared" si="41"/>
        <v>0</v>
      </c>
      <c r="M231" s="836">
        <f>IF(H231&gt;0,($M$1*L231+('(A) AG-Anteil Soz.Vers.'!$C$8*'(A) Pers. paL'!$H231))*12,0)</f>
        <v>0</v>
      </c>
      <c r="N231" s="684">
        <f t="shared" ca="1" si="48"/>
        <v>0</v>
      </c>
      <c r="O231" s="685">
        <f>IF(OR(F231="Minijob",F231="Fremdpersonal",H231=0),0,IF((L231*12+M231+N231)&gt;'(A) AG-Anteil Soz.Vers.'!$C$33,'(A) AG-Anteil Soz.Vers.'!$C$33*$O$1,(L231*12+M231+N231)*$O$1))</f>
        <v>0</v>
      </c>
      <c r="P231" s="53">
        <f ca="1">IF(F231="Fremdpersonal",0,IF(F231="Minijob",L231*12*'(A) AG-Anteil Soz.Vers.'!$C$30,IF((L231*12+M231+N231)&gt;'(A) AG-Anteil Soz.Vers.'!$C$32,'(A) AG-Anteil Soz.Vers.'!$C$32*$P$1,(L231*12+M231+N231)*$P$1)))</f>
        <v>0</v>
      </c>
      <c r="Q231" s="684">
        <f t="shared" si="39"/>
        <v>0</v>
      </c>
      <c r="R231" s="836">
        <f t="shared" si="40"/>
        <v>0</v>
      </c>
      <c r="S231" s="686">
        <f t="shared" ca="1" si="49"/>
        <v>0</v>
      </c>
      <c r="T231" s="54"/>
    </row>
    <row r="232" spans="1:20">
      <c r="A232" s="735"/>
      <c r="B232" s="735"/>
      <c r="C232" s="735"/>
      <c r="D232" s="13"/>
      <c r="E232" s="9"/>
      <c r="F232" s="10"/>
      <c r="G232" s="9"/>
      <c r="H232" s="683"/>
      <c r="I232" s="866">
        <f>IF(F232="",0,IF(F232="Fremdpersonal",VLOOKUP(D232,Tariftabellen!$W$3:$Y$26,3,0),VLOOKUP(D232,Tariftabellen!$W$3:$Y$26,2,0)))</f>
        <v>0</v>
      </c>
      <c r="J232" s="684" t="str">
        <f t="shared" ca="1" si="44"/>
        <v/>
      </c>
      <c r="K232" s="626" t="str">
        <f t="shared" ca="1" si="45"/>
        <v/>
      </c>
      <c r="L232" s="739">
        <f t="shared" si="41"/>
        <v>0</v>
      </c>
      <c r="M232" s="836">
        <f>IF(H232&gt;0,($M$1*L232+('(A) AG-Anteil Soz.Vers.'!$C$8*'(A) Pers. paL'!$H232))*12,0)</f>
        <v>0</v>
      </c>
      <c r="N232" s="684">
        <f t="shared" ca="1" si="48"/>
        <v>0</v>
      </c>
      <c r="O232" s="685">
        <f>IF(OR(F232="Minijob",F232="Fremdpersonal",H232=0),0,IF((L232*12+M232+N232)&gt;'(A) AG-Anteil Soz.Vers.'!$C$33,'(A) AG-Anteil Soz.Vers.'!$C$33*$O$1,(L232*12+M232+N232)*$O$1))</f>
        <v>0</v>
      </c>
      <c r="P232" s="53">
        <f ca="1">IF(F232="Fremdpersonal",0,IF(F232="Minijob",L232*12*'(A) AG-Anteil Soz.Vers.'!$C$30,IF((L232*12+M232+N232)&gt;'(A) AG-Anteil Soz.Vers.'!$C$32,'(A) AG-Anteil Soz.Vers.'!$C$32*$P$1,(L232*12+M232+N232)*$P$1)))</f>
        <v>0</v>
      </c>
      <c r="Q232" s="684">
        <f t="shared" si="39"/>
        <v>0</v>
      </c>
      <c r="R232" s="836">
        <f t="shared" si="40"/>
        <v>0</v>
      </c>
      <c r="S232" s="686">
        <f t="shared" ca="1" si="49"/>
        <v>0</v>
      </c>
      <c r="T232" s="54"/>
    </row>
    <row r="233" spans="1:20">
      <c r="A233" s="735"/>
      <c r="B233" s="735"/>
      <c r="C233" s="735"/>
      <c r="D233" s="13"/>
      <c r="E233" s="9"/>
      <c r="F233" s="10"/>
      <c r="G233" s="9"/>
      <c r="H233" s="683"/>
      <c r="I233" s="866">
        <f>IF(F233="",0,IF(F233="Fremdpersonal",VLOOKUP(D233,Tariftabellen!$W$3:$Y$26,3,0),VLOOKUP(D233,Tariftabellen!$W$3:$Y$26,2,0)))</f>
        <v>0</v>
      </c>
      <c r="J233" s="684" t="str">
        <f t="shared" ca="1" si="44"/>
        <v/>
      </c>
      <c r="K233" s="626" t="str">
        <f t="shared" ca="1" si="45"/>
        <v/>
      </c>
      <c r="L233" s="739">
        <f t="shared" si="41"/>
        <v>0</v>
      </c>
      <c r="M233" s="836">
        <f>IF(H233&gt;0,($M$1*L233+('(A) AG-Anteil Soz.Vers.'!$C$8*'(A) Pers. paL'!$H233))*12,0)</f>
        <v>0</v>
      </c>
      <c r="N233" s="684">
        <f t="shared" ca="1" si="48"/>
        <v>0</v>
      </c>
      <c r="O233" s="685">
        <f>IF(OR(F233="Minijob",F233="Fremdpersonal",H233=0),0,IF((L233*12+M233+N233)&gt;'(A) AG-Anteil Soz.Vers.'!$C$33,'(A) AG-Anteil Soz.Vers.'!$C$33*$O$1,(L233*12+M233+N233)*$O$1))</f>
        <v>0</v>
      </c>
      <c r="P233" s="53">
        <f ca="1">IF(F233="Fremdpersonal",0,IF(F233="Minijob",L233*12*'(A) AG-Anteil Soz.Vers.'!$C$30,IF((L233*12+M233+N233)&gt;'(A) AG-Anteil Soz.Vers.'!$C$32,'(A) AG-Anteil Soz.Vers.'!$C$32*$P$1,(L233*12+M233+N233)*$P$1)))</f>
        <v>0</v>
      </c>
      <c r="Q233" s="684">
        <f t="shared" si="39"/>
        <v>0</v>
      </c>
      <c r="R233" s="836">
        <f t="shared" si="40"/>
        <v>0</v>
      </c>
      <c r="S233" s="686">
        <f t="shared" ca="1" si="49"/>
        <v>0</v>
      </c>
      <c r="T233" s="54"/>
    </row>
    <row r="234" spans="1:20">
      <c r="A234" s="735"/>
      <c r="B234" s="735"/>
      <c r="C234" s="735"/>
      <c r="D234" s="13"/>
      <c r="E234" s="9"/>
      <c r="F234" s="10"/>
      <c r="G234" s="9"/>
      <c r="H234" s="683"/>
      <c r="I234" s="866">
        <f>IF(F234="",0,IF(F234="Fremdpersonal",VLOOKUP(D234,Tariftabellen!$W$3:$Y$26,3,0),VLOOKUP(D234,Tariftabellen!$W$3:$Y$26,2,0)))</f>
        <v>0</v>
      </c>
      <c r="J234" s="684" t="str">
        <f t="shared" ca="1" si="44"/>
        <v/>
      </c>
      <c r="K234" s="626" t="str">
        <f t="shared" ca="1" si="45"/>
        <v/>
      </c>
      <c r="L234" s="739">
        <f t="shared" si="41"/>
        <v>0</v>
      </c>
      <c r="M234" s="836">
        <f>IF(H234&gt;0,($M$1*L234+('(A) AG-Anteil Soz.Vers.'!$C$8*'(A) Pers. paL'!$H234))*12,0)</f>
        <v>0</v>
      </c>
      <c r="N234" s="684">
        <f t="shared" ca="1" si="48"/>
        <v>0</v>
      </c>
      <c r="O234" s="685">
        <f>IF(OR(F234="Minijob",F234="Fremdpersonal",H234=0),0,IF((L234*12+M234+N234)&gt;'(A) AG-Anteil Soz.Vers.'!$C$33,'(A) AG-Anteil Soz.Vers.'!$C$33*$O$1,(L234*12+M234+N234)*$O$1))</f>
        <v>0</v>
      </c>
      <c r="P234" s="53">
        <f ca="1">IF(F234="Fremdpersonal",0,IF(F234="Minijob",L234*12*'(A) AG-Anteil Soz.Vers.'!$C$30,IF((L234*12+M234+N234)&gt;'(A) AG-Anteil Soz.Vers.'!$C$32,'(A) AG-Anteil Soz.Vers.'!$C$32*$P$1,(L234*12+M234+N234)*$P$1)))</f>
        <v>0</v>
      </c>
      <c r="Q234" s="684">
        <f t="shared" si="39"/>
        <v>0</v>
      </c>
      <c r="R234" s="836">
        <f t="shared" si="40"/>
        <v>0</v>
      </c>
      <c r="S234" s="686">
        <f t="shared" ca="1" si="49"/>
        <v>0</v>
      </c>
      <c r="T234" s="54"/>
    </row>
    <row r="235" spans="1:20">
      <c r="A235" s="735"/>
      <c r="B235" s="735"/>
      <c r="C235" s="735"/>
      <c r="D235" s="13"/>
      <c r="E235" s="9"/>
      <c r="F235" s="10"/>
      <c r="G235" s="9"/>
      <c r="H235" s="683"/>
      <c r="I235" s="866">
        <f>IF(F235="",0,IF(F235="Fremdpersonal",VLOOKUP(D235,Tariftabellen!$W$3:$Y$26,3,0),VLOOKUP(D235,Tariftabellen!$W$3:$Y$26,2,0)))</f>
        <v>0</v>
      </c>
      <c r="J235" s="684" t="str">
        <f t="shared" ca="1" si="44"/>
        <v/>
      </c>
      <c r="K235" s="626" t="str">
        <f t="shared" ca="1" si="45"/>
        <v/>
      </c>
      <c r="L235" s="739">
        <f t="shared" si="41"/>
        <v>0</v>
      </c>
      <c r="M235" s="836">
        <f>IF(H235&gt;0,($M$1*L235+('(A) AG-Anteil Soz.Vers.'!$C$8*'(A) Pers. paL'!$H235))*12,0)</f>
        <v>0</v>
      </c>
      <c r="N235" s="684">
        <f t="shared" ca="1" si="48"/>
        <v>0</v>
      </c>
      <c r="O235" s="685">
        <f>IF(OR(F235="Minijob",F235="Fremdpersonal",H235=0),0,IF((L235*12+M235+N235)&gt;'(A) AG-Anteil Soz.Vers.'!$C$33,'(A) AG-Anteil Soz.Vers.'!$C$33*$O$1,(L235*12+M235+N235)*$O$1))</f>
        <v>0</v>
      </c>
      <c r="P235" s="53">
        <f ca="1">IF(F235="Fremdpersonal",0,IF(F235="Minijob",L235*12*'(A) AG-Anteil Soz.Vers.'!$C$30,IF((L235*12+M235+N235)&gt;'(A) AG-Anteil Soz.Vers.'!$C$32,'(A) AG-Anteil Soz.Vers.'!$C$32*$P$1,(L235*12+M235+N235)*$P$1)))</f>
        <v>0</v>
      </c>
      <c r="Q235" s="684">
        <f t="shared" si="39"/>
        <v>0</v>
      </c>
      <c r="R235" s="836">
        <f t="shared" si="40"/>
        <v>0</v>
      </c>
      <c r="S235" s="686">
        <f t="shared" ca="1" si="49"/>
        <v>0</v>
      </c>
      <c r="T235" s="54"/>
    </row>
    <row r="236" spans="1:20">
      <c r="A236" s="735"/>
      <c r="B236" s="735"/>
      <c r="C236" s="735"/>
      <c r="D236" s="13"/>
      <c r="E236" s="9"/>
      <c r="F236" s="10"/>
      <c r="G236" s="9"/>
      <c r="H236" s="683"/>
      <c r="I236" s="866">
        <f>IF(F236="",0,IF(F236="Fremdpersonal",VLOOKUP(D236,Tariftabellen!$W$3:$Y$26,3,0),VLOOKUP(D236,Tariftabellen!$W$3:$Y$26,2,0)))</f>
        <v>0</v>
      </c>
      <c r="J236" s="684" t="str">
        <f t="shared" ca="1" si="44"/>
        <v/>
      </c>
      <c r="K236" s="626" t="str">
        <f t="shared" ca="1" si="45"/>
        <v/>
      </c>
      <c r="L236" s="739">
        <f t="shared" si="41"/>
        <v>0</v>
      </c>
      <c r="M236" s="836">
        <f>IF(H236&gt;0,($M$1*L236+('(A) AG-Anteil Soz.Vers.'!$C$8*'(A) Pers. paL'!$H236))*12,0)</f>
        <v>0</v>
      </c>
      <c r="N236" s="684">
        <f t="shared" ca="1" si="48"/>
        <v>0</v>
      </c>
      <c r="O236" s="685">
        <f>IF(OR(F236="Minijob",F236="Fremdpersonal",H236=0),0,IF((L236*12+M236+N236)&gt;'(A) AG-Anteil Soz.Vers.'!$C$33,'(A) AG-Anteil Soz.Vers.'!$C$33*$O$1,(L236*12+M236+N236)*$O$1))</f>
        <v>0</v>
      </c>
      <c r="P236" s="53">
        <f ca="1">IF(F236="Fremdpersonal",0,IF(F236="Minijob",L236*12*'(A) AG-Anteil Soz.Vers.'!$C$30,IF((L236*12+M236+N236)&gt;'(A) AG-Anteil Soz.Vers.'!$C$32,'(A) AG-Anteil Soz.Vers.'!$C$32*$P$1,(L236*12+M236+N236)*$P$1)))</f>
        <v>0</v>
      </c>
      <c r="Q236" s="684">
        <f t="shared" si="39"/>
        <v>0</v>
      </c>
      <c r="R236" s="836">
        <f t="shared" si="40"/>
        <v>0</v>
      </c>
      <c r="S236" s="686">
        <f t="shared" ca="1" si="49"/>
        <v>0</v>
      </c>
      <c r="T236" s="54"/>
    </row>
    <row r="237" spans="1:20">
      <c r="A237" s="735"/>
      <c r="B237" s="735"/>
      <c r="C237" s="737"/>
      <c r="D237" s="13"/>
      <c r="E237" s="9"/>
      <c r="F237" s="10"/>
      <c r="G237" s="9"/>
      <c r="H237" s="683"/>
      <c r="I237" s="866">
        <f>IF(F237="",0,IF(F237="Fremdpersonal",VLOOKUP(D237,Tariftabellen!$W$3:$Y$26,3,0),VLOOKUP(D237,Tariftabellen!$W$3:$Y$26,2,0)))</f>
        <v>0</v>
      </c>
      <c r="J237" s="684" t="str">
        <f t="shared" ca="1" si="44"/>
        <v/>
      </c>
      <c r="K237" s="626" t="str">
        <f t="shared" ca="1" si="45"/>
        <v/>
      </c>
      <c r="L237" s="739">
        <f t="shared" si="41"/>
        <v>0</v>
      </c>
      <c r="M237" s="836">
        <f>IF(H237&gt;0,($M$1*L237+('(A) AG-Anteil Soz.Vers.'!$C$8*'(A) Pers. paL'!$H237))*12,0)</f>
        <v>0</v>
      </c>
      <c r="N237" s="684">
        <f t="shared" ca="1" si="48"/>
        <v>0</v>
      </c>
      <c r="O237" s="685">
        <f>IF(OR(F237="Minijob",F237="Fremdpersonal",H237=0),0,IF((L237*12+M237+N237)&gt;'(A) AG-Anteil Soz.Vers.'!$C$33,'(A) AG-Anteil Soz.Vers.'!$C$33*$O$1,(L237*12+M237+N237)*$O$1))</f>
        <v>0</v>
      </c>
      <c r="P237" s="53">
        <f ca="1">IF(F237="Fremdpersonal",0,IF(F237="Minijob",L237*12*'(A) AG-Anteil Soz.Vers.'!$C$30,IF((L237*12+M237+N237)&gt;'(A) AG-Anteil Soz.Vers.'!$C$32,'(A) AG-Anteil Soz.Vers.'!$C$32*$P$1,(L237*12+M237+N237)*$P$1)))</f>
        <v>0</v>
      </c>
      <c r="Q237" s="684">
        <f t="shared" si="39"/>
        <v>0</v>
      </c>
      <c r="R237" s="836">
        <f t="shared" si="40"/>
        <v>0</v>
      </c>
      <c r="S237" s="686">
        <f t="shared" ca="1" si="49"/>
        <v>0</v>
      </c>
      <c r="T237" s="54"/>
    </row>
    <row r="238" spans="1:20">
      <c r="A238" s="735"/>
      <c r="B238" s="735"/>
      <c r="C238" s="735"/>
      <c r="D238" s="13"/>
      <c r="E238" s="9"/>
      <c r="F238" s="10"/>
      <c r="G238" s="9"/>
      <c r="H238" s="683"/>
      <c r="I238" s="866">
        <f>IF(F238="",0,IF(F238="Fremdpersonal",VLOOKUP(D238,Tariftabellen!$W$3:$Y$26,3,0),VLOOKUP(D238,Tariftabellen!$W$3:$Y$26,2,0)))</f>
        <v>0</v>
      </c>
      <c r="J238" s="684" t="str">
        <f t="shared" ca="1" si="44"/>
        <v/>
      </c>
      <c r="K238" s="626" t="str">
        <f t="shared" ca="1" si="45"/>
        <v/>
      </c>
      <c r="L238" s="739">
        <f t="shared" si="41"/>
        <v>0</v>
      </c>
      <c r="M238" s="836">
        <f>IF(H238&gt;0,($M$1*L238+('(A) AG-Anteil Soz.Vers.'!$C$8*'(A) Pers. paL'!$H238))*12,0)</f>
        <v>0</v>
      </c>
      <c r="N238" s="684">
        <f t="shared" ref="N238:N250" ca="1" si="50">IF(ISERROR(K238*L238),0,K238*L238)</f>
        <v>0</v>
      </c>
      <c r="O238" s="685">
        <f>IF(OR(F238="Minijob",F238="Fremdpersonal",H238=0),0,IF((L238*12+M238+N238)&gt;'(A) AG-Anteil Soz.Vers.'!$C$33,'(A) AG-Anteil Soz.Vers.'!$C$33*$O$1,(L238*12+M238+N238)*$O$1))</f>
        <v>0</v>
      </c>
      <c r="P238" s="53">
        <f ca="1">IF(F238="Fremdpersonal",0,IF(F238="Minijob",L238*12*'(A) AG-Anteil Soz.Vers.'!$C$30,IF((L238*12+M238+N238)&gt;'(A) AG-Anteil Soz.Vers.'!$C$32,'(A) AG-Anteil Soz.Vers.'!$C$32*$P$1,(L238*12+M238+N238)*$P$1)))</f>
        <v>0</v>
      </c>
      <c r="Q238" s="684">
        <f t="shared" si="39"/>
        <v>0</v>
      </c>
      <c r="R238" s="836">
        <f t="shared" si="40"/>
        <v>0</v>
      </c>
      <c r="S238" s="686">
        <f t="shared" ref="S238:S250" ca="1" si="51">(L238*12+SUM(M238:R238))</f>
        <v>0</v>
      </c>
      <c r="T238" s="54"/>
    </row>
    <row r="239" spans="1:20">
      <c r="A239" s="735"/>
      <c r="B239" s="735"/>
      <c r="C239" s="735"/>
      <c r="D239" s="13"/>
      <c r="E239" s="9"/>
      <c r="F239" s="10"/>
      <c r="G239" s="9"/>
      <c r="H239" s="683"/>
      <c r="I239" s="866">
        <f>IF(F239="",0,IF(F239="Fremdpersonal",VLOOKUP(D239,Tariftabellen!$W$3:$Y$26,3,0),VLOOKUP(D239,Tariftabellen!$W$3:$Y$26,2,0)))</f>
        <v>0</v>
      </c>
      <c r="J239" s="684" t="str">
        <f t="shared" ca="1" si="44"/>
        <v/>
      </c>
      <c r="K239" s="626" t="str">
        <f t="shared" ca="1" si="45"/>
        <v/>
      </c>
      <c r="L239" s="739">
        <f t="shared" si="41"/>
        <v>0</v>
      </c>
      <c r="M239" s="836">
        <f>IF(H239&gt;0,($M$1*L239+('(A) AG-Anteil Soz.Vers.'!$C$8*'(A) Pers. paL'!$H239))*12,0)</f>
        <v>0</v>
      </c>
      <c r="N239" s="684">
        <f t="shared" ca="1" si="50"/>
        <v>0</v>
      </c>
      <c r="O239" s="685">
        <f>IF(OR(F239="Minijob",F239="Fremdpersonal",H239=0),0,IF((L239*12+M239+N239)&gt;'(A) AG-Anteil Soz.Vers.'!$C$33,'(A) AG-Anteil Soz.Vers.'!$C$33*$O$1,(L239*12+M239+N239)*$O$1))</f>
        <v>0</v>
      </c>
      <c r="P239" s="53">
        <f ca="1">IF(F239="Fremdpersonal",0,IF(F239="Minijob",L239*12*'(A) AG-Anteil Soz.Vers.'!$C$30,IF((L239*12+M239+N239)&gt;'(A) AG-Anteil Soz.Vers.'!$C$32,'(A) AG-Anteil Soz.Vers.'!$C$32*$P$1,(L239*12+M239+N239)*$P$1)))</f>
        <v>0</v>
      </c>
      <c r="Q239" s="684">
        <f t="shared" si="39"/>
        <v>0</v>
      </c>
      <c r="R239" s="836">
        <f t="shared" si="40"/>
        <v>0</v>
      </c>
      <c r="S239" s="686">
        <f t="shared" ca="1" si="51"/>
        <v>0</v>
      </c>
      <c r="T239" s="54"/>
    </row>
    <row r="240" spans="1:20">
      <c r="A240" s="735"/>
      <c r="B240" s="735"/>
      <c r="C240" s="735"/>
      <c r="D240" s="13"/>
      <c r="E240" s="9"/>
      <c r="F240" s="10"/>
      <c r="G240" s="9"/>
      <c r="H240" s="683"/>
      <c r="I240" s="866">
        <f>IF(F240="",0,IF(F240="Fremdpersonal",VLOOKUP(D240,Tariftabellen!$W$3:$Y$26,3,0),VLOOKUP(D240,Tariftabellen!$W$3:$Y$26,2,0)))</f>
        <v>0</v>
      </c>
      <c r="J240" s="684" t="str">
        <f t="shared" ca="1" si="44"/>
        <v/>
      </c>
      <c r="K240" s="626" t="str">
        <f t="shared" ca="1" si="45"/>
        <v/>
      </c>
      <c r="L240" s="739">
        <f t="shared" si="41"/>
        <v>0</v>
      </c>
      <c r="M240" s="836">
        <f>IF(H240&gt;0,($M$1*L240+('(A) AG-Anteil Soz.Vers.'!$C$8*'(A) Pers. paL'!$H240))*12,0)</f>
        <v>0</v>
      </c>
      <c r="N240" s="684">
        <f t="shared" ca="1" si="50"/>
        <v>0</v>
      </c>
      <c r="O240" s="685">
        <f>IF(OR(F240="Minijob",F240="Fremdpersonal",H240=0),0,IF((L240*12+M240+N240)&gt;'(A) AG-Anteil Soz.Vers.'!$C$33,'(A) AG-Anteil Soz.Vers.'!$C$33*$O$1,(L240*12+M240+N240)*$O$1))</f>
        <v>0</v>
      </c>
      <c r="P240" s="53">
        <f ca="1">IF(F240="Fremdpersonal",0,IF(F240="Minijob",L240*12*'(A) AG-Anteil Soz.Vers.'!$C$30,IF((L240*12+M240+N240)&gt;'(A) AG-Anteil Soz.Vers.'!$C$32,'(A) AG-Anteil Soz.Vers.'!$C$32*$P$1,(L240*12+M240+N240)*$P$1)))</f>
        <v>0</v>
      </c>
      <c r="Q240" s="684">
        <f t="shared" si="39"/>
        <v>0</v>
      </c>
      <c r="R240" s="836">
        <f t="shared" si="40"/>
        <v>0</v>
      </c>
      <c r="S240" s="686">
        <f t="shared" ca="1" si="51"/>
        <v>0</v>
      </c>
      <c r="T240" s="54"/>
    </row>
    <row r="241" spans="1:20">
      <c r="A241" s="735"/>
      <c r="B241" s="735"/>
      <c r="C241" s="735"/>
      <c r="D241" s="13"/>
      <c r="E241" s="9"/>
      <c r="F241" s="10"/>
      <c r="G241" s="9"/>
      <c r="H241" s="683"/>
      <c r="I241" s="866">
        <f>IF(F241="",0,IF(F241="Fremdpersonal",VLOOKUP(D241,Tariftabellen!$W$3:$Y$26,3,0),VLOOKUP(D241,Tariftabellen!$W$3:$Y$26,2,0)))</f>
        <v>0</v>
      </c>
      <c r="J241" s="684" t="str">
        <f t="shared" ca="1" si="44"/>
        <v/>
      </c>
      <c r="K241" s="626" t="str">
        <f t="shared" ca="1" si="45"/>
        <v/>
      </c>
      <c r="L241" s="739">
        <f t="shared" si="41"/>
        <v>0</v>
      </c>
      <c r="M241" s="836">
        <f>IF(H241&gt;0,($M$1*L241+('(A) AG-Anteil Soz.Vers.'!$C$8*'(A) Pers. paL'!$H241))*12,0)</f>
        <v>0</v>
      </c>
      <c r="N241" s="684">
        <f t="shared" ca="1" si="50"/>
        <v>0</v>
      </c>
      <c r="O241" s="685">
        <f>IF(OR(F241="Minijob",F241="Fremdpersonal",H241=0),0,IF((L241*12+M241+N241)&gt;'(A) AG-Anteil Soz.Vers.'!$C$33,'(A) AG-Anteil Soz.Vers.'!$C$33*$O$1,(L241*12+M241+N241)*$O$1))</f>
        <v>0</v>
      </c>
      <c r="P241" s="53">
        <f ca="1">IF(F241="Fremdpersonal",0,IF(F241="Minijob",L241*12*'(A) AG-Anteil Soz.Vers.'!$C$30,IF((L241*12+M241+N241)&gt;'(A) AG-Anteil Soz.Vers.'!$C$32,'(A) AG-Anteil Soz.Vers.'!$C$32*$P$1,(L241*12+M241+N241)*$P$1)))</f>
        <v>0</v>
      </c>
      <c r="Q241" s="684">
        <f t="shared" si="39"/>
        <v>0</v>
      </c>
      <c r="R241" s="836">
        <f t="shared" si="40"/>
        <v>0</v>
      </c>
      <c r="S241" s="686">
        <f t="shared" ca="1" si="51"/>
        <v>0</v>
      </c>
      <c r="T241" s="54"/>
    </row>
    <row r="242" spans="1:20">
      <c r="A242" s="735"/>
      <c r="B242" s="735"/>
      <c r="C242" s="735"/>
      <c r="D242" s="13"/>
      <c r="E242" s="9"/>
      <c r="F242" s="10"/>
      <c r="G242" s="9"/>
      <c r="H242" s="683"/>
      <c r="I242" s="866">
        <f>IF(F242="",0,IF(F242="Fremdpersonal",VLOOKUP(D242,Tariftabellen!$W$3:$Y$26,3,0),VLOOKUP(D242,Tariftabellen!$W$3:$Y$26,2,0)))</f>
        <v>0</v>
      </c>
      <c r="J242" s="684" t="str">
        <f t="shared" ca="1" si="44"/>
        <v/>
      </c>
      <c r="K242" s="626" t="str">
        <f t="shared" ca="1" si="45"/>
        <v/>
      </c>
      <c r="L242" s="739">
        <f t="shared" si="41"/>
        <v>0</v>
      </c>
      <c r="M242" s="836">
        <f>IF(H242&gt;0,($M$1*L242+('(A) AG-Anteil Soz.Vers.'!$C$8*'(A) Pers. paL'!$H242))*12,0)</f>
        <v>0</v>
      </c>
      <c r="N242" s="684">
        <f t="shared" ca="1" si="50"/>
        <v>0</v>
      </c>
      <c r="O242" s="685">
        <f>IF(OR(F242="Minijob",F242="Fremdpersonal",H242=0),0,IF((L242*12+M242+N242)&gt;'(A) AG-Anteil Soz.Vers.'!$C$33,'(A) AG-Anteil Soz.Vers.'!$C$33*$O$1,(L242*12+M242+N242)*$O$1))</f>
        <v>0</v>
      </c>
      <c r="P242" s="53">
        <f ca="1">IF(F242="Fremdpersonal",0,IF(F242="Minijob",L242*12*'(A) AG-Anteil Soz.Vers.'!$C$30,IF((L242*12+M242+N242)&gt;'(A) AG-Anteil Soz.Vers.'!$C$32,'(A) AG-Anteil Soz.Vers.'!$C$32*$P$1,(L242*12+M242+N242)*$P$1)))</f>
        <v>0</v>
      </c>
      <c r="Q242" s="684">
        <f t="shared" si="39"/>
        <v>0</v>
      </c>
      <c r="R242" s="836">
        <f t="shared" si="40"/>
        <v>0</v>
      </c>
      <c r="S242" s="686">
        <f t="shared" ca="1" si="51"/>
        <v>0</v>
      </c>
      <c r="T242" s="54"/>
    </row>
    <row r="243" spans="1:20">
      <c r="A243" s="735"/>
      <c r="B243" s="735"/>
      <c r="C243" s="735"/>
      <c r="D243" s="13"/>
      <c r="E243" s="9"/>
      <c r="F243" s="10"/>
      <c r="G243" s="9"/>
      <c r="H243" s="683"/>
      <c r="I243" s="866">
        <f>IF(F243="",0,IF(F243="Fremdpersonal",VLOOKUP(D243,Tariftabellen!$W$3:$Y$26,3,0),VLOOKUP(D243,Tariftabellen!$W$3:$Y$26,2,0)))</f>
        <v>0</v>
      </c>
      <c r="J243" s="684" t="str">
        <f t="shared" ca="1" si="44"/>
        <v/>
      </c>
      <c r="K243" s="626" t="str">
        <f t="shared" ca="1" si="45"/>
        <v/>
      </c>
      <c r="L243" s="739">
        <f t="shared" si="41"/>
        <v>0</v>
      </c>
      <c r="M243" s="836">
        <f>IF(H243&gt;0,($M$1*L243+('(A) AG-Anteil Soz.Vers.'!$C$8*'(A) Pers. paL'!$H243))*12,0)</f>
        <v>0</v>
      </c>
      <c r="N243" s="684">
        <f t="shared" ca="1" si="50"/>
        <v>0</v>
      </c>
      <c r="O243" s="685">
        <f>IF(OR(F243="Minijob",F243="Fremdpersonal",H243=0),0,IF((L243*12+M243+N243)&gt;'(A) AG-Anteil Soz.Vers.'!$C$33,'(A) AG-Anteil Soz.Vers.'!$C$33*$O$1,(L243*12+M243+N243)*$O$1))</f>
        <v>0</v>
      </c>
      <c r="P243" s="53">
        <f ca="1">IF(F243="Fremdpersonal",0,IF(F243="Minijob",L243*12*'(A) AG-Anteil Soz.Vers.'!$C$30,IF((L243*12+M243+N243)&gt;'(A) AG-Anteil Soz.Vers.'!$C$32,'(A) AG-Anteil Soz.Vers.'!$C$32*$P$1,(L243*12+M243+N243)*$P$1)))</f>
        <v>0</v>
      </c>
      <c r="Q243" s="684">
        <f t="shared" si="39"/>
        <v>0</v>
      </c>
      <c r="R243" s="836">
        <f t="shared" si="40"/>
        <v>0</v>
      </c>
      <c r="S243" s="686">
        <f t="shared" ca="1" si="51"/>
        <v>0</v>
      </c>
      <c r="T243" s="54"/>
    </row>
    <row r="244" spans="1:20">
      <c r="A244" s="735"/>
      <c r="B244" s="735"/>
      <c r="C244" s="735"/>
      <c r="D244" s="13"/>
      <c r="E244" s="9"/>
      <c r="F244" s="10"/>
      <c r="G244" s="9"/>
      <c r="H244" s="683"/>
      <c r="I244" s="866">
        <f>IF(F244="",0,IF(F244="Fremdpersonal",VLOOKUP(D244,Tariftabellen!$W$3:$Y$26,3,0),VLOOKUP(D244,Tariftabellen!$W$3:$Y$26,2,0)))</f>
        <v>0</v>
      </c>
      <c r="J244" s="684" t="str">
        <f t="shared" ref="J244:J264" ca="1" si="52">IF(ISERROR(VLOOKUP(F244,INDIRECT("Tab_"&amp;E244),G244+2,0)),"",VLOOKUP(F244,INDIRECT("Tab_"&amp;E244),G244+2,0)*(1+$J$1))</f>
        <v/>
      </c>
      <c r="K244" s="626" t="str">
        <f t="shared" ref="K244:K264" ca="1" si="53">IF(AND($K$1&gt;0,H244&gt;0),$K$1,IF(ISERROR(VLOOKUP(F244,INDIRECT("Tab_"&amp;E244),2,0)),"",VLOOKUP(F244,INDIRECT("Tab_"&amp;E244),2,0)))</f>
        <v/>
      </c>
      <c r="L244" s="739">
        <f t="shared" si="41"/>
        <v>0</v>
      </c>
      <c r="M244" s="836">
        <f>IF(H244&gt;0,($M$1*L244+('(A) AG-Anteil Soz.Vers.'!$C$8*'(A) Pers. paL'!$H244))*12,0)</f>
        <v>0</v>
      </c>
      <c r="N244" s="684">
        <f t="shared" ca="1" si="50"/>
        <v>0</v>
      </c>
      <c r="O244" s="685">
        <f>IF(OR(F244="Minijob",F244="Fremdpersonal",H244=0),0,IF((L244*12+M244+N244)&gt;'(A) AG-Anteil Soz.Vers.'!$C$33,'(A) AG-Anteil Soz.Vers.'!$C$33*$O$1,(L244*12+M244+N244)*$O$1))</f>
        <v>0</v>
      </c>
      <c r="P244" s="53">
        <f ca="1">IF(F244="Fremdpersonal",0,IF(F244="Minijob",L244*12*'(A) AG-Anteil Soz.Vers.'!$C$30,IF((L244*12+M244+N244)&gt;'(A) AG-Anteil Soz.Vers.'!$C$32,'(A) AG-Anteil Soz.Vers.'!$C$32*$P$1,(L244*12+M244+N244)*$P$1)))</f>
        <v>0</v>
      </c>
      <c r="Q244" s="684">
        <f t="shared" si="39"/>
        <v>0</v>
      </c>
      <c r="R244" s="836">
        <f t="shared" si="40"/>
        <v>0</v>
      </c>
      <c r="S244" s="686">
        <f t="shared" ca="1" si="51"/>
        <v>0</v>
      </c>
      <c r="T244" s="54"/>
    </row>
    <row r="245" spans="1:20">
      <c r="A245" s="735"/>
      <c r="B245" s="735"/>
      <c r="C245" s="735"/>
      <c r="D245" s="13"/>
      <c r="E245" s="9"/>
      <c r="F245" s="10"/>
      <c r="G245" s="9"/>
      <c r="H245" s="683"/>
      <c r="I245" s="866">
        <f>IF(F245="",0,IF(F245="Fremdpersonal",VLOOKUP(D245,Tariftabellen!$W$3:$Y$26,3,0),VLOOKUP(D245,Tariftabellen!$W$3:$Y$26,2,0)))</f>
        <v>0</v>
      </c>
      <c r="J245" s="684" t="str">
        <f t="shared" ca="1" si="52"/>
        <v/>
      </c>
      <c r="K245" s="626" t="str">
        <f t="shared" ca="1" si="53"/>
        <v/>
      </c>
      <c r="L245" s="739">
        <f t="shared" si="41"/>
        <v>0</v>
      </c>
      <c r="M245" s="836">
        <f>IF(H245&gt;0,($M$1*L245+('(A) AG-Anteil Soz.Vers.'!$C$8*'(A) Pers. paL'!$H245))*12,0)</f>
        <v>0</v>
      </c>
      <c r="N245" s="684">
        <f t="shared" ca="1" si="50"/>
        <v>0</v>
      </c>
      <c r="O245" s="685">
        <f>IF(OR(F245="Minijob",F245="Fremdpersonal",H245=0),0,IF((L245*12+M245+N245)&gt;'(A) AG-Anteil Soz.Vers.'!$C$33,'(A) AG-Anteil Soz.Vers.'!$C$33*$O$1,(L245*12+M245+N245)*$O$1))</f>
        <v>0</v>
      </c>
      <c r="P245" s="53">
        <f ca="1">IF(F245="Fremdpersonal",0,IF(F245="Minijob",L245*12*'(A) AG-Anteil Soz.Vers.'!$C$30,IF((L245*12+M245+N245)&gt;'(A) AG-Anteil Soz.Vers.'!$C$32,'(A) AG-Anteil Soz.Vers.'!$C$32*$P$1,(L245*12+M245+N245)*$P$1)))</f>
        <v>0</v>
      </c>
      <c r="Q245" s="684">
        <f t="shared" si="39"/>
        <v>0</v>
      </c>
      <c r="R245" s="836">
        <f t="shared" si="40"/>
        <v>0</v>
      </c>
      <c r="S245" s="686">
        <f t="shared" ca="1" si="51"/>
        <v>0</v>
      </c>
      <c r="T245" s="54"/>
    </row>
    <row r="246" spans="1:20">
      <c r="A246" s="735"/>
      <c r="B246" s="735"/>
      <c r="C246" s="735"/>
      <c r="D246" s="13"/>
      <c r="E246" s="9"/>
      <c r="F246" s="10"/>
      <c r="G246" s="9"/>
      <c r="H246" s="683"/>
      <c r="I246" s="866">
        <f>IF(F246="",0,IF(F246="Fremdpersonal",VLOOKUP(D246,Tariftabellen!$W$3:$Y$26,3,0),VLOOKUP(D246,Tariftabellen!$W$3:$Y$26,2,0)))</f>
        <v>0</v>
      </c>
      <c r="J246" s="684" t="str">
        <f t="shared" ca="1" si="52"/>
        <v/>
      </c>
      <c r="K246" s="626" t="str">
        <f t="shared" ca="1" si="53"/>
        <v/>
      </c>
      <c r="L246" s="739">
        <f t="shared" si="41"/>
        <v>0</v>
      </c>
      <c r="M246" s="836">
        <f>IF(H246&gt;0,($M$1*L246+('(A) AG-Anteil Soz.Vers.'!$C$8*'(A) Pers. paL'!$H246))*12,0)</f>
        <v>0</v>
      </c>
      <c r="N246" s="684">
        <f t="shared" ca="1" si="50"/>
        <v>0</v>
      </c>
      <c r="O246" s="685">
        <f>IF(OR(F246="Minijob",F246="Fremdpersonal",H246=0),0,IF((L246*12+M246+N246)&gt;'(A) AG-Anteil Soz.Vers.'!$C$33,'(A) AG-Anteil Soz.Vers.'!$C$33*$O$1,(L246*12+M246+N246)*$O$1))</f>
        <v>0</v>
      </c>
      <c r="P246" s="53">
        <f ca="1">IF(F246="Fremdpersonal",0,IF(F246="Minijob",L246*12*'(A) AG-Anteil Soz.Vers.'!$C$30,IF((L246*12+M246+N246)&gt;'(A) AG-Anteil Soz.Vers.'!$C$32,'(A) AG-Anteil Soz.Vers.'!$C$32*$P$1,(L246*12+M246+N246)*$P$1)))</f>
        <v>0</v>
      </c>
      <c r="Q246" s="684">
        <f t="shared" si="39"/>
        <v>0</v>
      </c>
      <c r="R246" s="836">
        <f t="shared" si="40"/>
        <v>0</v>
      </c>
      <c r="S246" s="686">
        <f t="shared" ca="1" si="51"/>
        <v>0</v>
      </c>
      <c r="T246" s="54"/>
    </row>
    <row r="247" spans="1:20">
      <c r="A247" s="735"/>
      <c r="B247" s="735"/>
      <c r="C247" s="735"/>
      <c r="D247" s="13"/>
      <c r="E247" s="9"/>
      <c r="F247" s="10"/>
      <c r="G247" s="9"/>
      <c r="H247" s="683"/>
      <c r="I247" s="866">
        <f>IF(F247="",0,IF(F247="Fremdpersonal",VLOOKUP(D247,Tariftabellen!$W$3:$Y$26,3,0),VLOOKUP(D247,Tariftabellen!$W$3:$Y$26,2,0)))</f>
        <v>0</v>
      </c>
      <c r="J247" s="684" t="str">
        <f t="shared" ca="1" si="52"/>
        <v/>
      </c>
      <c r="K247" s="626" t="str">
        <f t="shared" ca="1" si="53"/>
        <v/>
      </c>
      <c r="L247" s="739">
        <f t="shared" si="41"/>
        <v>0</v>
      </c>
      <c r="M247" s="836">
        <f>IF(H247&gt;0,($M$1*L247+('(A) AG-Anteil Soz.Vers.'!$C$8*'(A) Pers. paL'!$H247))*12,0)</f>
        <v>0</v>
      </c>
      <c r="N247" s="684">
        <f t="shared" ca="1" si="50"/>
        <v>0</v>
      </c>
      <c r="O247" s="685">
        <f>IF(OR(F247="Minijob",F247="Fremdpersonal",H247=0),0,IF((L247*12+M247+N247)&gt;'(A) AG-Anteil Soz.Vers.'!$C$33,'(A) AG-Anteil Soz.Vers.'!$C$33*$O$1,(L247*12+M247+N247)*$O$1))</f>
        <v>0</v>
      </c>
      <c r="P247" s="53">
        <f ca="1">IF(F247="Fremdpersonal",0,IF(F247="Minijob",L247*12*'(A) AG-Anteil Soz.Vers.'!$C$30,IF((L247*12+M247+N247)&gt;'(A) AG-Anteil Soz.Vers.'!$C$32,'(A) AG-Anteil Soz.Vers.'!$C$32*$P$1,(L247*12+M247+N247)*$P$1)))</f>
        <v>0</v>
      </c>
      <c r="Q247" s="684">
        <f t="shared" si="39"/>
        <v>0</v>
      </c>
      <c r="R247" s="836">
        <f t="shared" si="40"/>
        <v>0</v>
      </c>
      <c r="S247" s="686">
        <f t="shared" ca="1" si="51"/>
        <v>0</v>
      </c>
      <c r="T247" s="54"/>
    </row>
    <row r="248" spans="1:20">
      <c r="A248" s="735"/>
      <c r="B248" s="735"/>
      <c r="C248" s="735"/>
      <c r="D248" s="13"/>
      <c r="E248" s="9"/>
      <c r="F248" s="10"/>
      <c r="G248" s="9"/>
      <c r="H248" s="683"/>
      <c r="I248" s="866">
        <f>IF(F248="",0,IF(F248="Fremdpersonal",VLOOKUP(D248,Tariftabellen!$W$3:$Y$26,3,0),VLOOKUP(D248,Tariftabellen!$W$3:$Y$26,2,0)))</f>
        <v>0</v>
      </c>
      <c r="J248" s="684" t="str">
        <f t="shared" ca="1" si="52"/>
        <v/>
      </c>
      <c r="K248" s="626" t="str">
        <f t="shared" ca="1" si="53"/>
        <v/>
      </c>
      <c r="L248" s="739">
        <f t="shared" si="41"/>
        <v>0</v>
      </c>
      <c r="M248" s="836">
        <f>IF(H248&gt;0,($M$1*L248+('(A) AG-Anteil Soz.Vers.'!$C$8*'(A) Pers. paL'!$H248))*12,0)</f>
        <v>0</v>
      </c>
      <c r="N248" s="684">
        <f t="shared" ca="1" si="50"/>
        <v>0</v>
      </c>
      <c r="O248" s="685">
        <f>IF(OR(F248="Minijob",F248="Fremdpersonal",H248=0),0,IF((L248*12+M248+N248)&gt;'(A) AG-Anteil Soz.Vers.'!$C$33,'(A) AG-Anteil Soz.Vers.'!$C$33*$O$1,(L248*12+M248+N248)*$O$1))</f>
        <v>0</v>
      </c>
      <c r="P248" s="53">
        <f ca="1">IF(F248="Fremdpersonal",0,IF(F248="Minijob",L248*12*'(A) AG-Anteil Soz.Vers.'!$C$30,IF((L248*12+M248+N248)&gt;'(A) AG-Anteil Soz.Vers.'!$C$32,'(A) AG-Anteil Soz.Vers.'!$C$32*$P$1,(L248*12+M248+N248)*$P$1)))</f>
        <v>0</v>
      </c>
      <c r="Q248" s="684">
        <f t="shared" si="39"/>
        <v>0</v>
      </c>
      <c r="R248" s="836">
        <f t="shared" si="40"/>
        <v>0</v>
      </c>
      <c r="S248" s="686">
        <f t="shared" ca="1" si="51"/>
        <v>0</v>
      </c>
      <c r="T248" s="54"/>
    </row>
    <row r="249" spans="1:20">
      <c r="A249" s="735"/>
      <c r="B249" s="735"/>
      <c r="C249" s="735"/>
      <c r="D249" s="13"/>
      <c r="E249" s="9"/>
      <c r="F249" s="10"/>
      <c r="G249" s="9"/>
      <c r="H249" s="683"/>
      <c r="I249" s="866">
        <f>IF(F249="",0,IF(F249="Fremdpersonal",VLOOKUP(D249,Tariftabellen!$W$3:$Y$26,3,0),VLOOKUP(D249,Tariftabellen!$W$3:$Y$26,2,0)))</f>
        <v>0</v>
      </c>
      <c r="J249" s="684" t="str">
        <f t="shared" ca="1" si="52"/>
        <v/>
      </c>
      <c r="K249" s="626" t="str">
        <f t="shared" ca="1" si="53"/>
        <v/>
      </c>
      <c r="L249" s="739">
        <f t="shared" si="41"/>
        <v>0</v>
      </c>
      <c r="M249" s="836">
        <f>IF(H249&gt;0,($M$1*L249+('(A) AG-Anteil Soz.Vers.'!$C$8*'(A) Pers. paL'!$H249))*12,0)</f>
        <v>0</v>
      </c>
      <c r="N249" s="684">
        <f t="shared" ca="1" si="50"/>
        <v>0</v>
      </c>
      <c r="O249" s="685">
        <f>IF(OR(F249="Minijob",F249="Fremdpersonal",H249=0),0,IF((L249*12+M249+N249)&gt;'(A) AG-Anteil Soz.Vers.'!$C$33,'(A) AG-Anteil Soz.Vers.'!$C$33*$O$1,(L249*12+M249+N249)*$O$1))</f>
        <v>0</v>
      </c>
      <c r="P249" s="53">
        <f ca="1">IF(F249="Fremdpersonal",0,IF(F249="Minijob",L249*12*'(A) AG-Anteil Soz.Vers.'!$C$30,IF((L249*12+M249+N249)&gt;'(A) AG-Anteil Soz.Vers.'!$C$32,'(A) AG-Anteil Soz.Vers.'!$C$32*$P$1,(L249*12+M249+N249)*$P$1)))</f>
        <v>0</v>
      </c>
      <c r="Q249" s="684">
        <f t="shared" si="39"/>
        <v>0</v>
      </c>
      <c r="R249" s="836">
        <f t="shared" si="40"/>
        <v>0</v>
      </c>
      <c r="S249" s="686">
        <f t="shared" ca="1" si="51"/>
        <v>0</v>
      </c>
      <c r="T249" s="54"/>
    </row>
    <row r="250" spans="1:20">
      <c r="A250" s="735"/>
      <c r="B250" s="735"/>
      <c r="C250" s="737"/>
      <c r="D250" s="13"/>
      <c r="E250" s="9"/>
      <c r="F250" s="10"/>
      <c r="G250" s="9"/>
      <c r="H250" s="683"/>
      <c r="I250" s="866">
        <f>IF(F250="",0,IF(F250="Fremdpersonal",VLOOKUP(D250,Tariftabellen!$W$3:$Y$26,3,0),VLOOKUP(D250,Tariftabellen!$W$3:$Y$26,2,0)))</f>
        <v>0</v>
      </c>
      <c r="J250" s="684" t="str">
        <f t="shared" ca="1" si="52"/>
        <v/>
      </c>
      <c r="K250" s="626" t="str">
        <f t="shared" ca="1" si="53"/>
        <v/>
      </c>
      <c r="L250" s="739">
        <f t="shared" si="41"/>
        <v>0</v>
      </c>
      <c r="M250" s="836">
        <f>IF(H250&gt;0,($M$1*L250+('(A) AG-Anteil Soz.Vers.'!$C$8*'(A) Pers. paL'!$H250))*12,0)</f>
        <v>0</v>
      </c>
      <c r="N250" s="684">
        <f t="shared" ca="1" si="50"/>
        <v>0</v>
      </c>
      <c r="O250" s="685">
        <f>IF(OR(F250="Minijob",F250="Fremdpersonal",H250=0),0,IF((L250*12+M250+N250)&gt;'(A) AG-Anteil Soz.Vers.'!$C$33,'(A) AG-Anteil Soz.Vers.'!$C$33*$O$1,(L250*12+M250+N250)*$O$1))</f>
        <v>0</v>
      </c>
      <c r="P250" s="53">
        <f ca="1">IF(F250="Fremdpersonal",0,IF(F250="Minijob",L250*12*'(A) AG-Anteil Soz.Vers.'!$C$30,IF((L250*12+M250+N250)&gt;'(A) AG-Anteil Soz.Vers.'!$C$32,'(A) AG-Anteil Soz.Vers.'!$C$32*$P$1,(L250*12+M250+N250)*$P$1)))</f>
        <v>0</v>
      </c>
      <c r="Q250" s="684">
        <f t="shared" si="39"/>
        <v>0</v>
      </c>
      <c r="R250" s="836">
        <f t="shared" si="40"/>
        <v>0</v>
      </c>
      <c r="S250" s="686">
        <f t="shared" ca="1" si="51"/>
        <v>0</v>
      </c>
      <c r="T250" s="54"/>
    </row>
    <row r="251" spans="1:20">
      <c r="A251" s="735"/>
      <c r="B251" s="735"/>
      <c r="C251" s="735"/>
      <c r="D251" s="13"/>
      <c r="E251" s="9"/>
      <c r="F251" s="10"/>
      <c r="G251" s="9"/>
      <c r="H251" s="33"/>
      <c r="I251" s="866">
        <f>IF(F251="",0,IF(F251="Fremdpersonal",VLOOKUP(D251,Tariftabellen!$W$3:$Y$26,3,0),VLOOKUP(D251,Tariftabellen!$W$3:$Y$26,2,0)))</f>
        <v>0</v>
      </c>
      <c r="J251" s="539" t="str">
        <f t="shared" ca="1" si="52"/>
        <v/>
      </c>
      <c r="K251" s="626" t="str">
        <f t="shared" ca="1" si="53"/>
        <v/>
      </c>
      <c r="L251" s="739">
        <f t="shared" si="41"/>
        <v>0</v>
      </c>
      <c r="M251" s="836">
        <f>IF(H251&gt;0,($M$1*L251+('(A) AG-Anteil Soz.Vers.'!$C$8*'(A) Pers. paL'!$H251))*12,0)</f>
        <v>0</v>
      </c>
      <c r="N251" s="539">
        <f t="shared" ca="1" si="2"/>
        <v>0</v>
      </c>
      <c r="O251" s="53">
        <f>IF(OR(F251="Minijob",F251="Fremdpersonal",H251=0),0,IF((L251*12+M251+N251)&gt;'(A) AG-Anteil Soz.Vers.'!$C$33,'(A) AG-Anteil Soz.Vers.'!$C$33*$O$1,(L251*12+M251+N251)*$O$1))</f>
        <v>0</v>
      </c>
      <c r="P251" s="53">
        <f ca="1">IF(F251="Fremdpersonal",0,IF(F251="Minijob",L251*12*'(A) AG-Anteil Soz.Vers.'!$C$30,IF((L251*12+M251+N251)&gt;'(A) AG-Anteil Soz.Vers.'!$C$32,'(A) AG-Anteil Soz.Vers.'!$C$32*$P$1,(L251*12+M251+N251)*$P$1)))</f>
        <v>0</v>
      </c>
      <c r="Q251" s="539">
        <f t="shared" si="39"/>
        <v>0</v>
      </c>
      <c r="R251" s="836">
        <f t="shared" si="40"/>
        <v>0</v>
      </c>
      <c r="S251" s="629">
        <f t="shared" ca="1" si="5"/>
        <v>0</v>
      </c>
      <c r="T251" s="54"/>
    </row>
    <row r="252" spans="1:20">
      <c r="A252" s="735"/>
      <c r="B252" s="735"/>
      <c r="C252" s="735"/>
      <c r="D252" s="13"/>
      <c r="E252" s="9"/>
      <c r="F252" s="10"/>
      <c r="G252" s="9"/>
      <c r="H252" s="33"/>
      <c r="I252" s="866">
        <f>IF(F252="",0,IF(F252="Fremdpersonal",VLOOKUP(D252,Tariftabellen!$W$3:$Y$26,3,0),VLOOKUP(D252,Tariftabellen!$W$3:$Y$26,2,0)))</f>
        <v>0</v>
      </c>
      <c r="J252" s="539" t="str">
        <f t="shared" ca="1" si="52"/>
        <v/>
      </c>
      <c r="K252" s="626" t="str">
        <f t="shared" ca="1" si="53"/>
        <v/>
      </c>
      <c r="L252" s="739">
        <f t="shared" si="41"/>
        <v>0</v>
      </c>
      <c r="M252" s="836">
        <f>IF(H252&gt;0,($M$1*L252+('(A) AG-Anteil Soz.Vers.'!$C$8*'(A) Pers. paL'!$H252))*12,0)</f>
        <v>0</v>
      </c>
      <c r="N252" s="539">
        <f t="shared" ca="1" si="2"/>
        <v>0</v>
      </c>
      <c r="O252" s="53">
        <f>IF(OR(F252="Minijob",F252="Fremdpersonal",H252=0),0,IF((L252*12+M252+N252)&gt;'(A) AG-Anteil Soz.Vers.'!$C$33,'(A) AG-Anteil Soz.Vers.'!$C$33*$O$1,(L252*12+M252+N252)*$O$1))</f>
        <v>0</v>
      </c>
      <c r="P252" s="53">
        <f ca="1">IF(F252="Fremdpersonal",0,IF(F252="Minijob",L252*12*'(A) AG-Anteil Soz.Vers.'!$C$30,IF((L252*12+M252+N252)&gt;'(A) AG-Anteil Soz.Vers.'!$C$32,'(A) AG-Anteil Soz.Vers.'!$C$32*$P$1,(L252*12+M252+N252)*$P$1)))</f>
        <v>0</v>
      </c>
      <c r="Q252" s="539">
        <f t="shared" si="39"/>
        <v>0</v>
      </c>
      <c r="R252" s="836">
        <f t="shared" si="40"/>
        <v>0</v>
      </c>
      <c r="S252" s="629">
        <f t="shared" ca="1" si="5"/>
        <v>0</v>
      </c>
      <c r="T252" s="54"/>
    </row>
    <row r="253" spans="1:20">
      <c r="A253" s="735"/>
      <c r="B253" s="735"/>
      <c r="C253" s="735"/>
      <c r="D253" s="13"/>
      <c r="E253" s="9"/>
      <c r="F253" s="10"/>
      <c r="G253" s="9"/>
      <c r="H253" s="33"/>
      <c r="I253" s="866">
        <f>IF(F253="",0,IF(F253="Fremdpersonal",VLOOKUP(D253,Tariftabellen!$W$3:$Y$26,3,0),VLOOKUP(D253,Tariftabellen!$W$3:$Y$26,2,0)))</f>
        <v>0</v>
      </c>
      <c r="J253" s="539" t="str">
        <f t="shared" ca="1" si="52"/>
        <v/>
      </c>
      <c r="K253" s="626" t="str">
        <f t="shared" ca="1" si="53"/>
        <v/>
      </c>
      <c r="L253" s="739">
        <f t="shared" si="41"/>
        <v>0</v>
      </c>
      <c r="M253" s="836">
        <f>IF(H253&gt;0,($M$1*L253+('(A) AG-Anteil Soz.Vers.'!$C$8*'(A) Pers. paL'!$H253))*12,0)</f>
        <v>0</v>
      </c>
      <c r="N253" s="539">
        <f t="shared" ca="1" si="2"/>
        <v>0</v>
      </c>
      <c r="O253" s="53">
        <f>IF(OR(F253="Minijob",F253="Fremdpersonal",H253=0),0,IF((L253*12+M253+N253)&gt;'(A) AG-Anteil Soz.Vers.'!$C$33,'(A) AG-Anteil Soz.Vers.'!$C$33*$O$1,(L253*12+M253+N253)*$O$1))</f>
        <v>0</v>
      </c>
      <c r="P253" s="53">
        <f ca="1">IF(F253="Fremdpersonal",0,IF(F253="Minijob",L253*12*'(A) AG-Anteil Soz.Vers.'!$C$30,IF((L253*12+M253+N253)&gt;'(A) AG-Anteil Soz.Vers.'!$C$32,'(A) AG-Anteil Soz.Vers.'!$C$32*$P$1,(L253*12+M253+N253)*$P$1)))</f>
        <v>0</v>
      </c>
      <c r="Q253" s="539">
        <f t="shared" si="39"/>
        <v>0</v>
      </c>
      <c r="R253" s="836">
        <f t="shared" si="40"/>
        <v>0</v>
      </c>
      <c r="S253" s="629">
        <f t="shared" ca="1" si="5"/>
        <v>0</v>
      </c>
      <c r="T253" s="54"/>
    </row>
    <row r="254" spans="1:20">
      <c r="A254" s="735"/>
      <c r="B254" s="735"/>
      <c r="C254" s="735"/>
      <c r="D254" s="13"/>
      <c r="E254" s="9"/>
      <c r="F254" s="10"/>
      <c r="G254" s="9"/>
      <c r="H254" s="33"/>
      <c r="I254" s="866">
        <f>IF(F254="",0,IF(F254="Fremdpersonal",VLOOKUP(D254,Tariftabellen!$W$3:$Y$26,3,0),VLOOKUP(D254,Tariftabellen!$W$3:$Y$26,2,0)))</f>
        <v>0</v>
      </c>
      <c r="J254" s="539" t="str">
        <f t="shared" ca="1" si="52"/>
        <v/>
      </c>
      <c r="K254" s="626" t="str">
        <f t="shared" ca="1" si="53"/>
        <v/>
      </c>
      <c r="L254" s="739">
        <f t="shared" si="41"/>
        <v>0</v>
      </c>
      <c r="M254" s="836">
        <f>IF(H254&gt;0,($M$1*L254+('(A) AG-Anteil Soz.Vers.'!$C$8*'(A) Pers. paL'!$H254))*12,0)</f>
        <v>0</v>
      </c>
      <c r="N254" s="539">
        <f t="shared" ca="1" si="2"/>
        <v>0</v>
      </c>
      <c r="O254" s="53">
        <f>IF(OR(F254="Minijob",F254="Fremdpersonal",H254=0),0,IF((L254*12+M254+N254)&gt;'(A) AG-Anteil Soz.Vers.'!$C$33,'(A) AG-Anteil Soz.Vers.'!$C$33*$O$1,(L254*12+M254+N254)*$O$1))</f>
        <v>0</v>
      </c>
      <c r="P254" s="53">
        <f ca="1">IF(F254="Fremdpersonal",0,IF(F254="Minijob",L254*12*'(A) AG-Anteil Soz.Vers.'!$C$30,IF((L254*12+M254+N254)&gt;'(A) AG-Anteil Soz.Vers.'!$C$32,'(A) AG-Anteil Soz.Vers.'!$C$32*$P$1,(L254*12+M254+N254)*$P$1)))</f>
        <v>0</v>
      </c>
      <c r="Q254" s="539">
        <f t="shared" si="39"/>
        <v>0</v>
      </c>
      <c r="R254" s="836">
        <f t="shared" si="40"/>
        <v>0</v>
      </c>
      <c r="S254" s="629">
        <f t="shared" ca="1" si="5"/>
        <v>0</v>
      </c>
      <c r="T254" s="54"/>
    </row>
    <row r="255" spans="1:20">
      <c r="A255" s="735"/>
      <c r="B255" s="735"/>
      <c r="C255" s="735"/>
      <c r="D255" s="13"/>
      <c r="E255" s="9"/>
      <c r="F255" s="10"/>
      <c r="G255" s="9"/>
      <c r="H255" s="33"/>
      <c r="I255" s="866">
        <f>IF(F255="",0,IF(F255="Fremdpersonal",VLOOKUP(D255,Tariftabellen!$W$3:$Y$26,3,0),VLOOKUP(D255,Tariftabellen!$W$3:$Y$26,2,0)))</f>
        <v>0</v>
      </c>
      <c r="J255" s="539" t="str">
        <f t="shared" ca="1" si="52"/>
        <v/>
      </c>
      <c r="K255" s="626" t="str">
        <f t="shared" ca="1" si="53"/>
        <v/>
      </c>
      <c r="L255" s="739">
        <f t="shared" si="41"/>
        <v>0</v>
      </c>
      <c r="M255" s="836">
        <f>IF(H255&gt;0,($M$1*L255+('(A) AG-Anteil Soz.Vers.'!$C$8*'(A) Pers. paL'!$H255))*12,0)</f>
        <v>0</v>
      </c>
      <c r="N255" s="539">
        <f t="shared" ca="1" si="2"/>
        <v>0</v>
      </c>
      <c r="O255" s="53">
        <f>IF(OR(F255="Minijob",F255="Fremdpersonal",H255=0),0,IF((L255*12+M255+N255)&gt;'(A) AG-Anteil Soz.Vers.'!$C$33,'(A) AG-Anteil Soz.Vers.'!$C$33*$O$1,(L255*12+M255+N255)*$O$1))</f>
        <v>0</v>
      </c>
      <c r="P255" s="53">
        <f ca="1">IF(F255="Fremdpersonal",0,IF(F255="Minijob",L255*12*'(A) AG-Anteil Soz.Vers.'!$C$30,IF((L255*12+M255+N255)&gt;'(A) AG-Anteil Soz.Vers.'!$C$32,'(A) AG-Anteil Soz.Vers.'!$C$32*$P$1,(L255*12+M255+N255)*$P$1)))</f>
        <v>0</v>
      </c>
      <c r="Q255" s="539">
        <f t="shared" si="39"/>
        <v>0</v>
      </c>
      <c r="R255" s="836">
        <f t="shared" si="40"/>
        <v>0</v>
      </c>
      <c r="S255" s="629">
        <f t="shared" ca="1" si="5"/>
        <v>0</v>
      </c>
      <c r="T255" s="54"/>
    </row>
    <row r="256" spans="1:20">
      <c r="A256" s="735"/>
      <c r="B256" s="735"/>
      <c r="C256" s="735"/>
      <c r="D256" s="13"/>
      <c r="E256" s="9"/>
      <c r="F256" s="10"/>
      <c r="G256" s="9"/>
      <c r="H256" s="33"/>
      <c r="I256" s="866">
        <f>IF(F256="",0,IF(F256="Fremdpersonal",VLOOKUP(D256,Tariftabellen!$W$3:$Y$26,3,0),VLOOKUP(D256,Tariftabellen!$W$3:$Y$26,2,0)))</f>
        <v>0</v>
      </c>
      <c r="J256" s="539" t="str">
        <f t="shared" ca="1" si="52"/>
        <v/>
      </c>
      <c r="K256" s="626" t="str">
        <f t="shared" ca="1" si="53"/>
        <v/>
      </c>
      <c r="L256" s="739">
        <f t="shared" si="41"/>
        <v>0</v>
      </c>
      <c r="M256" s="836">
        <f>IF(H256&gt;0,($M$1*L256+('(A) AG-Anteil Soz.Vers.'!$C$8*'(A) Pers. paL'!$H256))*12,0)</f>
        <v>0</v>
      </c>
      <c r="N256" s="539">
        <f t="shared" ca="1" si="2"/>
        <v>0</v>
      </c>
      <c r="O256" s="53">
        <f>IF(OR(F256="Minijob",F256="Fremdpersonal",H256=0),0,IF((L256*12+M256+N256)&gt;'(A) AG-Anteil Soz.Vers.'!$C$33,'(A) AG-Anteil Soz.Vers.'!$C$33*$O$1,(L256*12+M256+N256)*$O$1))</f>
        <v>0</v>
      </c>
      <c r="P256" s="53">
        <f ca="1">IF(F256="Fremdpersonal",0,IF(F256="Minijob",L256*12*'(A) AG-Anteil Soz.Vers.'!$C$30,IF((L256*12+M256+N256)&gt;'(A) AG-Anteil Soz.Vers.'!$C$32,'(A) AG-Anteil Soz.Vers.'!$C$32*$P$1,(L256*12+M256+N256)*$P$1)))</f>
        <v>0</v>
      </c>
      <c r="Q256" s="539">
        <f t="shared" si="39"/>
        <v>0</v>
      </c>
      <c r="R256" s="836">
        <f t="shared" si="40"/>
        <v>0</v>
      </c>
      <c r="S256" s="629">
        <f t="shared" ca="1" si="5"/>
        <v>0</v>
      </c>
      <c r="T256" s="54"/>
    </row>
    <row r="257" spans="1:20">
      <c r="A257" s="735"/>
      <c r="B257" s="735"/>
      <c r="C257" s="735"/>
      <c r="D257" s="13"/>
      <c r="E257" s="9"/>
      <c r="F257" s="10"/>
      <c r="G257" s="9"/>
      <c r="H257" s="33"/>
      <c r="I257" s="866">
        <f>IF(F257="",0,IF(F257="Fremdpersonal",VLOOKUP(D257,Tariftabellen!$W$3:$Y$26,3,0),VLOOKUP(D257,Tariftabellen!$W$3:$Y$26,2,0)))</f>
        <v>0</v>
      </c>
      <c r="J257" s="539" t="str">
        <f t="shared" ca="1" si="52"/>
        <v/>
      </c>
      <c r="K257" s="626" t="str">
        <f t="shared" ca="1" si="53"/>
        <v/>
      </c>
      <c r="L257" s="739">
        <f t="shared" si="41"/>
        <v>0</v>
      </c>
      <c r="M257" s="836">
        <f>IF(H257&gt;0,($M$1*L257+('(A) AG-Anteil Soz.Vers.'!$C$8*'(A) Pers. paL'!$H257))*12,0)</f>
        <v>0</v>
      </c>
      <c r="N257" s="539">
        <f t="shared" ca="1" si="2"/>
        <v>0</v>
      </c>
      <c r="O257" s="53">
        <f>IF(OR(F257="Minijob",F257="Fremdpersonal",H257=0),0,IF((L257*12+M257+N257)&gt;'(A) AG-Anteil Soz.Vers.'!$C$33,'(A) AG-Anteil Soz.Vers.'!$C$33*$O$1,(L257*12+M257+N257)*$O$1))</f>
        <v>0</v>
      </c>
      <c r="P257" s="53">
        <f ca="1">IF(F257="Fremdpersonal",0,IF(F257="Minijob",L257*12*'(A) AG-Anteil Soz.Vers.'!$C$30,IF((L257*12+M257+N257)&gt;'(A) AG-Anteil Soz.Vers.'!$C$32,'(A) AG-Anteil Soz.Vers.'!$C$32*$P$1,(L257*12+M257+N257)*$P$1)))</f>
        <v>0</v>
      </c>
      <c r="Q257" s="539">
        <f t="shared" si="39"/>
        <v>0</v>
      </c>
      <c r="R257" s="836">
        <f t="shared" si="40"/>
        <v>0</v>
      </c>
      <c r="S257" s="629">
        <f t="shared" ca="1" si="5"/>
        <v>0</v>
      </c>
      <c r="T257" s="54"/>
    </row>
    <row r="258" spans="1:20">
      <c r="A258" s="735"/>
      <c r="B258" s="735"/>
      <c r="C258" s="735"/>
      <c r="D258" s="13"/>
      <c r="E258" s="9"/>
      <c r="F258" s="10"/>
      <c r="G258" s="9"/>
      <c r="H258" s="33"/>
      <c r="I258" s="866">
        <f>IF(F258="",0,IF(F258="Fremdpersonal",VLOOKUP(D258,Tariftabellen!$W$3:$Y$26,3,0),VLOOKUP(D258,Tariftabellen!$W$3:$Y$26,2,0)))</f>
        <v>0</v>
      </c>
      <c r="J258" s="539" t="str">
        <f t="shared" ca="1" si="52"/>
        <v/>
      </c>
      <c r="K258" s="626" t="str">
        <f t="shared" ca="1" si="53"/>
        <v/>
      </c>
      <c r="L258" s="739">
        <f t="shared" si="41"/>
        <v>0</v>
      </c>
      <c r="M258" s="836">
        <f>IF(H258&gt;0,($M$1*L258+('(A) AG-Anteil Soz.Vers.'!$C$8*'(A) Pers. paL'!$H258))*12,0)</f>
        <v>0</v>
      </c>
      <c r="N258" s="539">
        <f t="shared" ca="1" si="2"/>
        <v>0</v>
      </c>
      <c r="O258" s="53">
        <f>IF(OR(F258="Minijob",F258="Fremdpersonal",H258=0),0,IF((L258*12+M258+N258)&gt;'(A) AG-Anteil Soz.Vers.'!$C$33,'(A) AG-Anteil Soz.Vers.'!$C$33*$O$1,(L258*12+M258+N258)*$O$1))</f>
        <v>0</v>
      </c>
      <c r="P258" s="53">
        <f ca="1">IF(F258="Fremdpersonal",0,IF(F258="Minijob",L258*12*'(A) AG-Anteil Soz.Vers.'!$C$30,IF((L258*12+M258+N258)&gt;'(A) AG-Anteil Soz.Vers.'!$C$32,'(A) AG-Anteil Soz.Vers.'!$C$32*$P$1,(L258*12+M258+N258)*$P$1)))</f>
        <v>0</v>
      </c>
      <c r="Q258" s="539">
        <f t="shared" si="39"/>
        <v>0</v>
      </c>
      <c r="R258" s="836">
        <f t="shared" si="40"/>
        <v>0</v>
      </c>
      <c r="S258" s="629">
        <f t="shared" ca="1" si="5"/>
        <v>0</v>
      </c>
      <c r="T258" s="54"/>
    </row>
    <row r="259" spans="1:20">
      <c r="A259" s="735"/>
      <c r="B259" s="735"/>
      <c r="C259" s="735"/>
      <c r="D259" s="13"/>
      <c r="E259" s="9"/>
      <c r="F259" s="10"/>
      <c r="G259" s="9"/>
      <c r="H259" s="33"/>
      <c r="I259" s="866">
        <f>IF(F259="",0,IF(F259="Fremdpersonal",VLOOKUP(D259,Tariftabellen!$W$3:$Y$26,3,0),VLOOKUP(D259,Tariftabellen!$W$3:$Y$26,2,0)))</f>
        <v>0</v>
      </c>
      <c r="J259" s="539" t="str">
        <f t="shared" ca="1" si="52"/>
        <v/>
      </c>
      <c r="K259" s="626" t="str">
        <f t="shared" ca="1" si="53"/>
        <v/>
      </c>
      <c r="L259" s="739">
        <f t="shared" si="41"/>
        <v>0</v>
      </c>
      <c r="M259" s="836">
        <f>IF(H259&gt;0,($M$1*L259+('(A) AG-Anteil Soz.Vers.'!$C$8*'(A) Pers. paL'!$H259))*12,0)</f>
        <v>0</v>
      </c>
      <c r="N259" s="539">
        <f t="shared" ca="1" si="2"/>
        <v>0</v>
      </c>
      <c r="O259" s="53">
        <f>IF(OR(F259="Minijob",F259="Fremdpersonal",H259=0),0,IF((L259*12+M259+N259)&gt;'(A) AG-Anteil Soz.Vers.'!$C$33,'(A) AG-Anteil Soz.Vers.'!$C$33*$O$1,(L259*12+M259+N259)*$O$1))</f>
        <v>0</v>
      </c>
      <c r="P259" s="53">
        <f ca="1">IF(F259="Fremdpersonal",0,IF(F259="Minijob",L259*12*'(A) AG-Anteil Soz.Vers.'!$C$30,IF((L259*12+M259+N259)&gt;'(A) AG-Anteil Soz.Vers.'!$C$32,'(A) AG-Anteil Soz.Vers.'!$C$32*$P$1,(L259*12+M259+N259)*$P$1)))</f>
        <v>0</v>
      </c>
      <c r="Q259" s="539">
        <f t="shared" si="39"/>
        <v>0</v>
      </c>
      <c r="R259" s="836">
        <f t="shared" si="40"/>
        <v>0</v>
      </c>
      <c r="S259" s="629">
        <f t="shared" ca="1" si="5"/>
        <v>0</v>
      </c>
      <c r="T259" s="54"/>
    </row>
    <row r="260" spans="1:20">
      <c r="A260" s="735"/>
      <c r="B260" s="735"/>
      <c r="C260" s="735"/>
      <c r="D260" s="13"/>
      <c r="E260" s="9"/>
      <c r="F260" s="10"/>
      <c r="G260" s="9"/>
      <c r="H260" s="33"/>
      <c r="I260" s="866">
        <f>IF(F260="",0,IF(F260="Fremdpersonal",VLOOKUP(D260,Tariftabellen!$W$3:$Y$26,3,0),VLOOKUP(D260,Tariftabellen!$W$3:$Y$26,2,0)))</f>
        <v>0</v>
      </c>
      <c r="J260" s="539" t="str">
        <f t="shared" ca="1" si="52"/>
        <v/>
      </c>
      <c r="K260" s="626" t="str">
        <f t="shared" ca="1" si="53"/>
        <v/>
      </c>
      <c r="L260" s="739">
        <f t="shared" si="41"/>
        <v>0</v>
      </c>
      <c r="M260" s="836">
        <f>IF(H260&gt;0,($M$1*L260+('(A) AG-Anteil Soz.Vers.'!$C$8*'(A) Pers. paL'!$H260))*12,0)</f>
        <v>0</v>
      </c>
      <c r="N260" s="539">
        <f t="shared" ca="1" si="2"/>
        <v>0</v>
      </c>
      <c r="O260" s="53">
        <f>IF(OR(F260="Minijob",F260="Fremdpersonal",H260=0),0,IF((L260*12+M260+N260)&gt;'(A) AG-Anteil Soz.Vers.'!$C$33,'(A) AG-Anteil Soz.Vers.'!$C$33*$O$1,(L260*12+M260+N260)*$O$1))</f>
        <v>0</v>
      </c>
      <c r="P260" s="53">
        <f ca="1">IF(F260="Fremdpersonal",0,IF(F260="Minijob",L260*12*'(A) AG-Anteil Soz.Vers.'!$C$30,IF((L260*12+M260+N260)&gt;'(A) AG-Anteil Soz.Vers.'!$C$32,'(A) AG-Anteil Soz.Vers.'!$C$32*$P$1,(L260*12+M260+N260)*$P$1)))</f>
        <v>0</v>
      </c>
      <c r="Q260" s="539">
        <f t="shared" si="39"/>
        <v>0</v>
      </c>
      <c r="R260" s="836">
        <f t="shared" si="40"/>
        <v>0</v>
      </c>
      <c r="S260" s="629">
        <f t="shared" ca="1" si="5"/>
        <v>0</v>
      </c>
      <c r="T260" s="54"/>
    </row>
    <row r="261" spans="1:20">
      <c r="A261" s="735"/>
      <c r="B261" s="735"/>
      <c r="C261" s="735"/>
      <c r="D261" s="13"/>
      <c r="E261" s="9"/>
      <c r="F261" s="10"/>
      <c r="G261" s="9"/>
      <c r="H261" s="33"/>
      <c r="I261" s="866">
        <f>IF(F261="",0,IF(F261="Fremdpersonal",VLOOKUP(D261,Tariftabellen!$W$3:$Y$26,3,0),VLOOKUP(D261,Tariftabellen!$W$3:$Y$26,2,0)))</f>
        <v>0</v>
      </c>
      <c r="J261" s="539" t="str">
        <f t="shared" ca="1" si="52"/>
        <v/>
      </c>
      <c r="K261" s="626" t="str">
        <f t="shared" ca="1" si="53"/>
        <v/>
      </c>
      <c r="L261" s="739">
        <f t="shared" ref="L261:L264" si="54">IF(F261&gt;0,J261*H261,0)</f>
        <v>0</v>
      </c>
      <c r="M261" s="836">
        <f>IF(H261&gt;0,($M$1*L261+('(A) AG-Anteil Soz.Vers.'!$C$8*'(A) Pers. paL'!$H261))*12,0)</f>
        <v>0</v>
      </c>
      <c r="N261" s="539">
        <f t="shared" ca="1" si="2"/>
        <v>0</v>
      </c>
      <c r="O261" s="53">
        <f>IF(OR(F261="Minijob",F261="Fremdpersonal",H261=0),0,IF((L261*12+M261+N261)&gt;'(A) AG-Anteil Soz.Vers.'!$C$33,'(A) AG-Anteil Soz.Vers.'!$C$33*$O$1,(L261*12+M261+N261)*$O$1))</f>
        <v>0</v>
      </c>
      <c r="P261" s="53">
        <f ca="1">IF(F261="Fremdpersonal",0,IF(F261="Minijob",L261*12*'(A) AG-Anteil Soz.Vers.'!$C$30,IF((L261*12+M261+N261)&gt;'(A) AG-Anteil Soz.Vers.'!$C$32,'(A) AG-Anteil Soz.Vers.'!$C$32*$P$1,(L261*12+M261+N261)*$P$1)))</f>
        <v>0</v>
      </c>
      <c r="Q261" s="539">
        <f t="shared" si="39"/>
        <v>0</v>
      </c>
      <c r="R261" s="836">
        <f t="shared" si="40"/>
        <v>0</v>
      </c>
      <c r="S261" s="629">
        <f t="shared" ca="1" si="5"/>
        <v>0</v>
      </c>
      <c r="T261" s="54"/>
    </row>
    <row r="262" spans="1:20">
      <c r="A262" s="735"/>
      <c r="B262" s="735"/>
      <c r="C262" s="735"/>
      <c r="D262" s="13"/>
      <c r="E262" s="9"/>
      <c r="F262" s="10"/>
      <c r="G262" s="9"/>
      <c r="H262" s="33"/>
      <c r="I262" s="866">
        <f>IF(F262="",0,IF(F262="Fremdpersonal",VLOOKUP(D262,Tariftabellen!$W$3:$Y$26,3,0),VLOOKUP(D262,Tariftabellen!$W$3:$Y$26,2,0)))</f>
        <v>0</v>
      </c>
      <c r="J262" s="539" t="str">
        <f t="shared" ca="1" si="52"/>
        <v/>
      </c>
      <c r="K262" s="626" t="str">
        <f t="shared" ca="1" si="53"/>
        <v/>
      </c>
      <c r="L262" s="739">
        <f t="shared" si="54"/>
        <v>0</v>
      </c>
      <c r="M262" s="836">
        <f>IF(H262&gt;0,($M$1*L262+('(A) AG-Anteil Soz.Vers.'!$C$8*'(A) Pers. paL'!$H262))*12,0)</f>
        <v>0</v>
      </c>
      <c r="N262" s="539">
        <f t="shared" ca="1" si="2"/>
        <v>0</v>
      </c>
      <c r="O262" s="53">
        <f>IF(OR(F262="Minijob",F262="Fremdpersonal",H262=0),0,IF((L262*12+M262+N262)&gt;'(A) AG-Anteil Soz.Vers.'!$C$33,'(A) AG-Anteil Soz.Vers.'!$C$33*$O$1,(L262*12+M262+N262)*$O$1))</f>
        <v>0</v>
      </c>
      <c r="P262" s="53">
        <f ca="1">IF(F262="Fremdpersonal",0,IF(F262="Minijob",L262*12*'(A) AG-Anteil Soz.Vers.'!$C$30,IF((L262*12+M262+N262)&gt;'(A) AG-Anteil Soz.Vers.'!$C$32,'(A) AG-Anteil Soz.Vers.'!$C$32*$P$1,(L262*12+M262+N262)*$P$1)))</f>
        <v>0</v>
      </c>
      <c r="Q262" s="539">
        <f t="shared" si="39"/>
        <v>0</v>
      </c>
      <c r="R262" s="836">
        <f t="shared" si="40"/>
        <v>0</v>
      </c>
      <c r="S262" s="629">
        <f t="shared" ca="1" si="5"/>
        <v>0</v>
      </c>
      <c r="T262" s="54"/>
    </row>
    <row r="263" spans="1:20" ht="14.45" customHeight="1">
      <c r="A263" s="737"/>
      <c r="B263" s="737"/>
      <c r="C263" s="737"/>
      <c r="D263" s="30"/>
      <c r="E263" s="9"/>
      <c r="F263" s="32"/>
      <c r="G263" s="31"/>
      <c r="H263" s="553"/>
      <c r="I263" s="866">
        <f>IF(F263="",0,IF(F263="Fremdpersonal",VLOOKUP(D263,Tariftabellen!$W$3:$Y$26,3,0),VLOOKUP(D263,Tariftabellen!$W$3:$Y$26,2,0)))</f>
        <v>0</v>
      </c>
      <c r="J263" s="554" t="str">
        <f t="shared" ca="1" si="52"/>
        <v/>
      </c>
      <c r="K263" s="627" t="str">
        <f t="shared" ca="1" si="53"/>
        <v/>
      </c>
      <c r="L263" s="739">
        <f t="shared" si="54"/>
        <v>0</v>
      </c>
      <c r="M263" s="836">
        <f>IF(H263&gt;0,($M$1*L263+('(A) AG-Anteil Soz.Vers.'!$C$8*'(A) Pers. paL'!$H263))*12,0)</f>
        <v>0</v>
      </c>
      <c r="N263" s="554">
        <f t="shared" ca="1" si="2"/>
        <v>0</v>
      </c>
      <c r="O263" s="55">
        <f>IF(OR(F263="Minijob",F263="Fremdpersonal",H263=0),0,IF((L263*12+M263+N263)&gt;'(A) AG-Anteil Soz.Vers.'!$C$33,'(A) AG-Anteil Soz.Vers.'!$C$33*$O$1,(L263*12+M263+N263)*$O$1))</f>
        <v>0</v>
      </c>
      <c r="P263" s="53">
        <f ca="1">IF(F263="Fremdpersonal",0,IF(F263="Minijob",L263*12*'(A) AG-Anteil Soz.Vers.'!$C$30,IF((L263*12+M263+N263)&gt;'(A) AG-Anteil Soz.Vers.'!$C$32,'(A) AG-Anteil Soz.Vers.'!$C$32*$P$1,(L263*12+M263+N263)*$P$1)))</f>
        <v>0</v>
      </c>
      <c r="Q263" s="554">
        <f t="shared" si="39"/>
        <v>0</v>
      </c>
      <c r="R263" s="836">
        <f t="shared" si="40"/>
        <v>0</v>
      </c>
      <c r="S263" s="629">
        <f t="shared" ca="1" si="5"/>
        <v>0</v>
      </c>
      <c r="T263" s="54"/>
    </row>
    <row r="264" spans="1:20" ht="15.75" thickBot="1">
      <c r="A264" s="735"/>
      <c r="B264" s="735"/>
      <c r="C264" s="735"/>
      <c r="D264" s="13"/>
      <c r="E264" s="9"/>
      <c r="F264" s="10"/>
      <c r="G264" s="9"/>
      <c r="H264" s="683"/>
      <c r="I264" s="866">
        <f>IF(F264="",0,IF(F264="Fremdpersonal",VLOOKUP(D264,Tariftabellen!$W$3:$Y$26,3,0),VLOOKUP(D264,Tariftabellen!$W$3:$Y$26,2,0)))</f>
        <v>0</v>
      </c>
      <c r="J264" s="684" t="str">
        <f t="shared" ca="1" si="52"/>
        <v/>
      </c>
      <c r="K264" s="626" t="str">
        <f t="shared" ca="1" si="53"/>
        <v/>
      </c>
      <c r="L264" s="739">
        <f t="shared" si="54"/>
        <v>0</v>
      </c>
      <c r="M264" s="836">
        <f>IF(H264&gt;0,($M$1*L264+('(A) AG-Anteil Soz.Vers.'!$C$8*'(A) Pers. paL'!$H264))*12,0)</f>
        <v>0</v>
      </c>
      <c r="N264" s="684">
        <f t="shared" ca="1" si="2"/>
        <v>0</v>
      </c>
      <c r="O264" s="685">
        <f>IF(OR(F264="Minijob",F264="Fremdpersonal",H264=0),0,IF((L264*12+M264+N264)&gt;'(A) AG-Anteil Soz.Vers.'!$C$33,'(A) AG-Anteil Soz.Vers.'!$C$33*$O$1,(L264*12+M264+N264)*$O$1))</f>
        <v>0</v>
      </c>
      <c r="P264" s="53">
        <f ca="1">IF(F264="Fremdpersonal",0,IF(F264="Minijob",L264*12*'(A) AG-Anteil Soz.Vers.'!$C$30,IF((L264*12+M264+N264)&gt;'(A) AG-Anteil Soz.Vers.'!$C$32,'(A) AG-Anteil Soz.Vers.'!$C$32*$P$1,(L264*12+M264+N264)*$P$1)))</f>
        <v>0</v>
      </c>
      <c r="Q264" s="684">
        <f t="shared" si="39"/>
        <v>0</v>
      </c>
      <c r="R264" s="836">
        <f t="shared" si="40"/>
        <v>0</v>
      </c>
      <c r="S264" s="686">
        <f ca="1">(L264*12+SUM(M264:R264))</f>
        <v>0</v>
      </c>
      <c r="T264" s="40"/>
    </row>
    <row r="265" spans="1:20" ht="15.75" thickTop="1">
      <c r="A265" s="625" t="s">
        <v>443</v>
      </c>
      <c r="B265" s="625"/>
      <c r="C265" s="625"/>
      <c r="D265" s="555"/>
      <c r="E265" s="556"/>
      <c r="F265" s="556"/>
      <c r="G265" s="556"/>
      <c r="H265" s="738">
        <f>SUBTOTAL(109,'(A) Pers. paL'!$H$4:$H$264)</f>
        <v>0</v>
      </c>
      <c r="I265" s="622"/>
      <c r="J265" s="557"/>
      <c r="K265" s="558"/>
      <c r="L265" s="653">
        <f>SUBTOTAL(109,'(A) Pers. paL'!L4:L264)</f>
        <v>0</v>
      </c>
      <c r="M265" s="653">
        <f>SUBTOTAL(109,'(A) Pers. paL'!M4:M264)</f>
        <v>0</v>
      </c>
      <c r="N265" s="653">
        <f ca="1">SUBTOTAL(109,'(A) Pers. paL'!N4:N264)</f>
        <v>0</v>
      </c>
      <c r="O265" s="653">
        <f>SUBTOTAL(109,'(A) Pers. paL'!O4:O264)</f>
        <v>0</v>
      </c>
      <c r="P265" s="653">
        <f ca="1">SUBTOTAL(109,'(A) Pers. paL'!P4:P264)</f>
        <v>0</v>
      </c>
      <c r="Q265" s="653">
        <f>SUBTOTAL(109,'(A) Pers. paL'!Q4:Q264)</f>
        <v>0</v>
      </c>
      <c r="R265" s="653">
        <f>SUBTOTAL(109,'(A) Pers. paL'!R4:R264)</f>
        <v>0</v>
      </c>
      <c r="S265" s="654">
        <f ca="1">SUBTOTAL(109,'(A) Pers. paL'!S4:S264)</f>
        <v>0</v>
      </c>
      <c r="T265" s="40"/>
    </row>
    <row r="266" spans="1:20">
      <c r="A266" s="56"/>
      <c r="B266" s="56"/>
      <c r="C266" s="56"/>
      <c r="D266" s="56"/>
      <c r="E266" s="57"/>
      <c r="F266" s="58"/>
      <c r="G266" s="57"/>
      <c r="H266" s="548"/>
      <c r="I266" s="549"/>
      <c r="J266" s="550"/>
      <c r="K266" s="550"/>
      <c r="L266" s="551"/>
      <c r="M266" s="551"/>
      <c r="N266" s="551"/>
      <c r="O266" s="551"/>
      <c r="P266" s="550"/>
      <c r="Q266" s="551"/>
      <c r="R266" s="552"/>
      <c r="S266" s="60"/>
      <c r="T266" s="40"/>
    </row>
    <row r="267" spans="1:20">
      <c r="A267" s="541"/>
      <c r="B267" s="541"/>
      <c r="C267" s="541"/>
      <c r="D267" s="541"/>
      <c r="E267" s="542"/>
      <c r="F267" s="543"/>
      <c r="G267" s="542"/>
      <c r="H267" s="544"/>
      <c r="I267" s="544"/>
      <c r="J267" s="545"/>
      <c r="K267" s="545"/>
      <c r="L267" s="546"/>
      <c r="M267" s="546"/>
      <c r="N267" s="546"/>
      <c r="O267" s="546"/>
      <c r="P267" s="545"/>
      <c r="Q267" s="546"/>
      <c r="R267" s="547"/>
      <c r="S267" s="60"/>
      <c r="T267" s="40"/>
    </row>
    <row r="268" spans="1:20">
      <c r="A268" s="541"/>
      <c r="B268" s="541"/>
      <c r="C268" s="541"/>
      <c r="D268" s="541"/>
      <c r="E268" s="542"/>
      <c r="F268" s="543"/>
      <c r="G268" s="542"/>
      <c r="H268" s="544"/>
      <c r="I268" s="544"/>
      <c r="J268" s="545"/>
      <c r="K268" s="545"/>
      <c r="L268" s="546"/>
      <c r="M268" s="546"/>
      <c r="N268" s="546"/>
      <c r="O268" s="546"/>
      <c r="P268" s="545"/>
      <c r="Q268" s="546"/>
      <c r="R268" s="547"/>
      <c r="S268" s="60"/>
      <c r="T268" s="40"/>
    </row>
    <row r="269" spans="1:20">
      <c r="A269" s="541"/>
      <c r="B269" s="541"/>
      <c r="C269" s="541"/>
      <c r="D269" s="541"/>
      <c r="E269" s="542"/>
      <c r="F269" s="543"/>
      <c r="G269" s="542"/>
      <c r="H269" s="544"/>
      <c r="I269" s="544"/>
      <c r="J269" s="545"/>
      <c r="K269" s="545"/>
      <c r="L269" s="546"/>
      <c r="M269" s="546"/>
      <c r="N269" s="546"/>
      <c r="O269" s="546"/>
      <c r="P269" s="545"/>
      <c r="Q269" s="546"/>
      <c r="R269" s="547"/>
      <c r="S269" s="60"/>
      <c r="T269" s="40"/>
    </row>
    <row r="270" spans="1:20">
      <c r="A270" s="541"/>
      <c r="B270" s="541"/>
      <c r="C270" s="541"/>
      <c r="D270" s="541"/>
      <c r="E270" s="542"/>
      <c r="F270" s="543"/>
      <c r="G270" s="542"/>
      <c r="H270" s="544"/>
      <c r="I270" s="544"/>
      <c r="J270" s="545"/>
      <c r="K270" s="545"/>
      <c r="L270" s="546"/>
      <c r="M270" s="546"/>
      <c r="N270" s="546"/>
      <c r="O270" s="546"/>
      <c r="P270" s="545"/>
      <c r="Q270" s="546"/>
      <c r="R270" s="547"/>
      <c r="S270" s="60"/>
      <c r="T270" s="40"/>
    </row>
    <row r="271" spans="1:20">
      <c r="A271" s="60"/>
      <c r="B271" s="60"/>
      <c r="C271" s="60"/>
      <c r="D271" s="54"/>
      <c r="E271" s="60"/>
      <c r="F271" s="54"/>
      <c r="G271" s="54"/>
      <c r="H271" s="62"/>
      <c r="I271" s="62"/>
      <c r="J271" s="11"/>
      <c r="K271" s="11"/>
      <c r="L271" s="11"/>
      <c r="M271" s="11"/>
      <c r="N271" s="11"/>
      <c r="O271" s="11"/>
      <c r="P271" s="11"/>
      <c r="Q271" s="63"/>
      <c r="R271" s="11"/>
      <c r="S271" s="11"/>
      <c r="T271" s="40"/>
    </row>
    <row r="272" spans="1:20">
      <c r="A272" s="60"/>
      <c r="B272" s="60"/>
      <c r="C272" s="60"/>
      <c r="D272" s="60"/>
      <c r="E272" s="60"/>
      <c r="F272" s="60"/>
      <c r="G272" s="60"/>
      <c r="H272" s="60"/>
      <c r="I272" s="60"/>
      <c r="J272" s="60"/>
      <c r="K272" s="60"/>
      <c r="L272" s="60"/>
      <c r="M272" s="60"/>
      <c r="N272" s="60"/>
      <c r="O272" s="60"/>
      <c r="P272" s="60"/>
      <c r="Q272" s="60"/>
      <c r="R272" s="60"/>
      <c r="S272" s="60"/>
      <c r="T272" s="40"/>
    </row>
    <row r="273" spans="1:20">
      <c r="A273" s="60"/>
      <c r="B273" s="60"/>
      <c r="C273" s="60"/>
      <c r="D273" s="60"/>
      <c r="E273" s="60"/>
      <c r="F273" s="60"/>
      <c r="G273" s="60"/>
      <c r="H273" s="60"/>
      <c r="I273" s="60"/>
      <c r="J273" s="60"/>
      <c r="K273" s="60"/>
      <c r="L273" s="60"/>
      <c r="M273" s="60"/>
      <c r="N273" s="60"/>
      <c r="O273" s="60"/>
      <c r="P273" s="60"/>
      <c r="Q273" s="60"/>
      <c r="R273" s="60"/>
      <c r="S273" s="60"/>
      <c r="T273" s="40"/>
    </row>
    <row r="274" spans="1:20">
      <c r="A274" s="60"/>
      <c r="B274" s="60"/>
      <c r="C274" s="60"/>
      <c r="D274" s="60"/>
      <c r="E274" s="60"/>
      <c r="F274" s="60"/>
      <c r="G274" s="60"/>
      <c r="H274" s="60"/>
      <c r="I274" s="60"/>
      <c r="J274" s="60"/>
      <c r="K274" s="60"/>
      <c r="L274" s="60"/>
      <c r="M274" s="60"/>
      <c r="N274" s="60"/>
      <c r="O274" s="60"/>
      <c r="P274" s="60"/>
      <c r="Q274" s="60"/>
      <c r="R274" s="60"/>
      <c r="S274" s="60"/>
      <c r="T274" s="40"/>
    </row>
    <row r="275" spans="1:20">
      <c r="A275" s="60"/>
      <c r="B275" s="60"/>
      <c r="C275" s="60"/>
      <c r="D275" s="60"/>
      <c r="E275" s="60"/>
      <c r="F275" s="60"/>
      <c r="G275" s="60"/>
      <c r="H275" s="60"/>
      <c r="I275" s="60"/>
      <c r="J275" s="60"/>
      <c r="K275" s="60"/>
      <c r="L275" s="60"/>
      <c r="M275" s="60"/>
      <c r="N275" s="60"/>
      <c r="O275" s="60"/>
      <c r="P275" s="60"/>
      <c r="Q275" s="60"/>
      <c r="R275" s="60"/>
      <c r="S275" s="60"/>
      <c r="T275" s="40"/>
    </row>
    <row r="276" spans="1:20">
      <c r="A276" s="60"/>
      <c r="B276" s="60"/>
      <c r="C276" s="60"/>
      <c r="D276" s="60"/>
      <c r="E276" s="60"/>
      <c r="F276" s="60"/>
      <c r="G276" s="60"/>
      <c r="H276" s="60"/>
      <c r="I276" s="60"/>
      <c r="J276" s="60"/>
      <c r="K276" s="60"/>
      <c r="L276" s="60"/>
      <c r="M276" s="60"/>
      <c r="N276" s="60"/>
      <c r="O276" s="60"/>
      <c r="P276" s="60"/>
      <c r="Q276" s="60"/>
      <c r="R276" s="60"/>
      <c r="S276" s="60"/>
    </row>
    <row r="277" spans="1:20">
      <c r="A277" s="60"/>
      <c r="B277" s="60"/>
      <c r="C277" s="60"/>
      <c r="D277" s="60"/>
      <c r="E277" s="60"/>
      <c r="F277" s="60"/>
      <c r="G277" s="60"/>
      <c r="H277" s="60"/>
      <c r="I277" s="60"/>
      <c r="J277" s="60"/>
      <c r="K277" s="60"/>
      <c r="L277" s="60"/>
      <c r="M277" s="60"/>
      <c r="N277" s="60"/>
      <c r="O277" s="60"/>
      <c r="P277" s="60"/>
      <c r="Q277" s="60"/>
      <c r="R277" s="60"/>
      <c r="S277" s="60"/>
    </row>
    <row r="278" spans="1:20">
      <c r="A278" s="60"/>
      <c r="B278" s="60"/>
      <c r="C278" s="60"/>
      <c r="D278" s="60"/>
      <c r="E278" s="60"/>
      <c r="F278" s="60"/>
      <c r="G278" s="60"/>
      <c r="H278" s="60"/>
      <c r="I278" s="60"/>
      <c r="J278" s="60"/>
      <c r="K278" s="60"/>
      <c r="L278" s="60"/>
      <c r="M278" s="60"/>
      <c r="N278" s="60"/>
      <c r="O278" s="60"/>
      <c r="P278" s="60"/>
      <c r="Q278" s="60"/>
      <c r="R278" s="60"/>
      <c r="S278" s="60"/>
    </row>
    <row r="279" spans="1:20">
      <c r="A279" s="60"/>
      <c r="B279" s="60"/>
      <c r="C279" s="60"/>
      <c r="D279" s="60"/>
      <c r="E279" s="60"/>
      <c r="F279" s="60"/>
      <c r="G279" s="60"/>
      <c r="H279" s="60"/>
      <c r="I279" s="60"/>
      <c r="J279" s="60"/>
      <c r="K279" s="60"/>
      <c r="L279" s="60"/>
      <c r="M279" s="60"/>
      <c r="N279" s="60"/>
      <c r="O279" s="60"/>
      <c r="P279" s="60"/>
      <c r="Q279" s="60"/>
      <c r="R279" s="60"/>
      <c r="S279" s="60"/>
    </row>
    <row r="280" spans="1:20">
      <c r="A280" s="60"/>
      <c r="B280" s="60"/>
      <c r="C280" s="60"/>
      <c r="D280" s="60"/>
      <c r="E280" s="60"/>
      <c r="F280" s="60"/>
      <c r="G280" s="60"/>
      <c r="H280" s="60"/>
      <c r="I280" s="60"/>
      <c r="J280" s="60"/>
      <c r="K280" s="60"/>
      <c r="L280" s="60"/>
      <c r="M280" s="60"/>
      <c r="N280" s="60"/>
      <c r="O280" s="60"/>
      <c r="P280" s="60"/>
      <c r="Q280" s="60"/>
      <c r="R280" s="60"/>
      <c r="S280" s="60"/>
    </row>
    <row r="281" spans="1:20">
      <c r="A281" s="60"/>
      <c r="B281" s="60"/>
      <c r="C281" s="60"/>
      <c r="D281" s="60"/>
      <c r="E281" s="60"/>
      <c r="F281" s="60"/>
      <c r="G281" s="60"/>
      <c r="H281" s="60"/>
      <c r="I281" s="60"/>
      <c r="J281" s="60"/>
      <c r="K281" s="60"/>
      <c r="L281" s="60"/>
      <c r="M281" s="60"/>
      <c r="N281" s="60"/>
      <c r="O281" s="60"/>
      <c r="P281" s="60"/>
      <c r="Q281" s="60"/>
      <c r="R281" s="60"/>
      <c r="S281" s="60"/>
    </row>
    <row r="282" spans="1:20">
      <c r="A282" s="60"/>
      <c r="B282" s="60"/>
      <c r="C282" s="60"/>
      <c r="D282" s="60"/>
      <c r="E282" s="60"/>
      <c r="F282" s="60"/>
      <c r="G282" s="60"/>
      <c r="H282" s="60"/>
      <c r="I282" s="60"/>
      <c r="J282" s="60"/>
      <c r="K282" s="60"/>
      <c r="L282" s="60"/>
      <c r="M282" s="60"/>
      <c r="N282" s="60"/>
      <c r="O282" s="60"/>
      <c r="P282" s="60"/>
      <c r="Q282" s="60"/>
      <c r="R282" s="60"/>
      <c r="S282" s="60"/>
    </row>
    <row r="283" spans="1:20">
      <c r="A283" s="60"/>
      <c r="B283" s="60"/>
      <c r="C283" s="60"/>
      <c r="D283" s="60"/>
      <c r="E283" s="60"/>
      <c r="F283" s="60"/>
      <c r="G283" s="60"/>
      <c r="H283" s="60"/>
      <c r="I283" s="60"/>
      <c r="J283" s="60"/>
      <c r="K283" s="60"/>
      <c r="L283" s="60"/>
      <c r="M283" s="60"/>
      <c r="N283" s="60"/>
      <c r="O283" s="60"/>
      <c r="P283" s="60"/>
      <c r="Q283" s="60"/>
      <c r="R283" s="60"/>
      <c r="S283" s="60"/>
    </row>
    <row r="284" spans="1:20">
      <c r="A284" s="60"/>
      <c r="B284" s="60"/>
      <c r="C284" s="60"/>
      <c r="D284" s="60"/>
      <c r="E284" s="60"/>
      <c r="F284" s="60"/>
      <c r="G284" s="60"/>
      <c r="H284" s="60"/>
      <c r="I284" s="60"/>
      <c r="J284" s="60"/>
      <c r="K284" s="60"/>
      <c r="L284" s="60"/>
      <c r="M284" s="60"/>
      <c r="N284" s="60"/>
      <c r="O284" s="60"/>
      <c r="P284" s="60"/>
      <c r="Q284" s="60"/>
      <c r="R284" s="60"/>
      <c r="S284" s="60"/>
    </row>
    <row r="285" spans="1:20">
      <c r="A285" s="60"/>
      <c r="B285" s="60"/>
      <c r="C285" s="60"/>
      <c r="D285" s="60"/>
      <c r="E285" s="60"/>
      <c r="F285" s="60"/>
      <c r="G285" s="60"/>
      <c r="H285" s="60"/>
      <c r="I285" s="60"/>
      <c r="J285" s="60"/>
      <c r="K285" s="60"/>
      <c r="L285" s="60"/>
      <c r="M285" s="60"/>
      <c r="N285" s="60"/>
      <c r="O285" s="60"/>
      <c r="P285" s="60"/>
      <c r="Q285" s="60"/>
      <c r="R285" s="60"/>
      <c r="S285" s="60"/>
    </row>
    <row r="286" spans="1:20">
      <c r="A286" s="60"/>
      <c r="B286" s="60"/>
      <c r="C286" s="60"/>
      <c r="D286" s="60"/>
      <c r="E286" s="60"/>
      <c r="F286" s="60"/>
      <c r="G286" s="60"/>
      <c r="H286" s="60"/>
      <c r="I286" s="60"/>
      <c r="J286" s="60"/>
      <c r="K286" s="60"/>
      <c r="L286" s="60"/>
      <c r="M286" s="60"/>
      <c r="N286" s="60"/>
      <c r="O286" s="60"/>
      <c r="P286" s="60"/>
      <c r="Q286" s="60"/>
      <c r="R286" s="60"/>
      <c r="S286" s="60"/>
    </row>
    <row r="287" spans="1:20">
      <c r="A287" s="60"/>
      <c r="B287" s="60"/>
      <c r="C287" s="60"/>
      <c r="D287" s="60"/>
      <c r="E287" s="60"/>
      <c r="F287" s="60"/>
      <c r="G287" s="60"/>
      <c r="H287" s="60"/>
      <c r="I287" s="60"/>
      <c r="J287" s="60"/>
      <c r="K287" s="60"/>
      <c r="L287" s="60"/>
      <c r="M287" s="60"/>
      <c r="N287" s="60"/>
      <c r="O287" s="60"/>
      <c r="P287" s="60"/>
      <c r="Q287" s="60"/>
      <c r="R287" s="60"/>
      <c r="S287" s="60"/>
    </row>
    <row r="288" spans="1:20">
      <c r="A288" s="60"/>
      <c r="B288" s="60"/>
      <c r="C288" s="60"/>
      <c r="D288" s="60"/>
      <c r="E288" s="60"/>
      <c r="F288" s="60"/>
      <c r="G288" s="60"/>
      <c r="H288" s="60"/>
      <c r="I288" s="60"/>
      <c r="J288" s="60"/>
      <c r="K288" s="60"/>
      <c r="L288" s="60"/>
      <c r="M288" s="60"/>
      <c r="N288" s="60"/>
      <c r="O288" s="60"/>
      <c r="P288" s="60"/>
      <c r="Q288" s="60"/>
      <c r="R288" s="60"/>
      <c r="S288" s="60"/>
    </row>
    <row r="289" spans="1:19">
      <c r="A289" s="60"/>
      <c r="B289" s="60"/>
      <c r="C289" s="60"/>
      <c r="D289" s="60"/>
      <c r="E289" s="60"/>
      <c r="F289" s="60"/>
      <c r="G289" s="60"/>
      <c r="H289" s="60"/>
      <c r="I289" s="60"/>
      <c r="J289" s="60"/>
      <c r="K289" s="60"/>
      <c r="L289" s="60"/>
      <c r="M289" s="60"/>
      <c r="N289" s="60"/>
      <c r="O289" s="60"/>
      <c r="P289" s="60"/>
      <c r="Q289" s="60"/>
      <c r="R289" s="60"/>
      <c r="S289" s="60"/>
    </row>
    <row r="290" spans="1:19">
      <c r="A290" s="60"/>
      <c r="B290" s="60"/>
      <c r="C290" s="60"/>
      <c r="D290" s="60"/>
      <c r="E290" s="60"/>
      <c r="F290" s="60"/>
      <c r="G290" s="60"/>
      <c r="H290" s="60"/>
      <c r="I290" s="60"/>
      <c r="J290" s="60"/>
      <c r="K290" s="60"/>
      <c r="L290" s="60"/>
      <c r="M290" s="60"/>
      <c r="N290" s="60"/>
      <c r="O290" s="60"/>
      <c r="P290" s="60"/>
      <c r="Q290" s="60"/>
      <c r="R290" s="60"/>
      <c r="S290" s="60"/>
    </row>
    <row r="291" spans="1:19">
      <c r="A291" s="60"/>
      <c r="B291" s="60"/>
      <c r="C291" s="60"/>
      <c r="D291" s="60"/>
      <c r="E291" s="60"/>
      <c r="F291" s="60"/>
      <c r="G291" s="60"/>
      <c r="H291" s="60"/>
      <c r="I291" s="60"/>
      <c r="J291" s="60"/>
      <c r="K291" s="60"/>
      <c r="L291" s="60"/>
      <c r="M291" s="60"/>
      <c r="N291" s="60"/>
      <c r="O291" s="60"/>
      <c r="P291" s="60"/>
      <c r="Q291" s="60"/>
      <c r="R291" s="60"/>
      <c r="S291" s="60"/>
    </row>
    <row r="292" spans="1:19">
      <c r="A292" s="60"/>
      <c r="B292" s="60"/>
      <c r="C292" s="60"/>
      <c r="D292" s="60"/>
      <c r="E292" s="60"/>
      <c r="F292" s="60"/>
      <c r="G292" s="60"/>
      <c r="H292" s="60"/>
      <c r="I292" s="60"/>
      <c r="J292" s="60"/>
      <c r="K292" s="60"/>
      <c r="L292" s="60"/>
      <c r="M292" s="60"/>
      <c r="N292" s="60"/>
      <c r="O292" s="60"/>
      <c r="P292" s="60"/>
      <c r="Q292" s="60"/>
      <c r="R292" s="60"/>
      <c r="S292" s="60"/>
    </row>
    <row r="293" spans="1:19">
      <c r="A293" s="60"/>
      <c r="B293" s="60"/>
      <c r="C293" s="60"/>
      <c r="D293" s="60"/>
      <c r="E293" s="60"/>
      <c r="F293" s="60"/>
      <c r="G293" s="60"/>
      <c r="H293" s="60"/>
      <c r="I293" s="60"/>
      <c r="J293" s="60"/>
      <c r="K293" s="60"/>
      <c r="L293" s="60"/>
      <c r="M293" s="60"/>
      <c r="N293" s="60"/>
      <c r="O293" s="60"/>
      <c r="P293" s="60"/>
      <c r="Q293" s="60"/>
      <c r="R293" s="60"/>
      <c r="S293" s="60"/>
    </row>
    <row r="294" spans="1:19">
      <c r="A294" s="60"/>
      <c r="B294" s="60"/>
      <c r="C294" s="60"/>
      <c r="D294" s="60"/>
      <c r="E294" s="60"/>
      <c r="F294" s="60"/>
      <c r="G294" s="60"/>
      <c r="H294" s="60"/>
      <c r="I294" s="60"/>
      <c r="J294" s="60"/>
      <c r="K294" s="60"/>
      <c r="L294" s="60"/>
      <c r="M294" s="60"/>
      <c r="N294" s="60"/>
      <c r="O294" s="60"/>
      <c r="P294" s="60"/>
      <c r="Q294" s="60"/>
      <c r="R294" s="60"/>
      <c r="S294" s="60"/>
    </row>
    <row r="295" spans="1:19">
      <c r="A295" s="60"/>
      <c r="B295" s="60"/>
      <c r="C295" s="60"/>
      <c r="D295" s="60"/>
      <c r="E295" s="60"/>
      <c r="F295" s="60"/>
      <c r="G295" s="60"/>
      <c r="H295" s="60"/>
      <c r="I295" s="60"/>
      <c r="J295" s="60"/>
      <c r="K295" s="60"/>
      <c r="L295" s="60"/>
      <c r="M295" s="60"/>
      <c r="N295" s="60"/>
      <c r="O295" s="60"/>
      <c r="P295" s="60"/>
      <c r="Q295" s="60"/>
      <c r="R295" s="60"/>
      <c r="S295" s="60"/>
    </row>
    <row r="296" spans="1:19">
      <c r="A296" s="60"/>
      <c r="B296" s="60"/>
      <c r="C296" s="60"/>
      <c r="D296" s="60"/>
      <c r="E296" s="60"/>
      <c r="F296" s="60"/>
      <c r="G296" s="60"/>
      <c r="H296" s="60"/>
      <c r="I296" s="60"/>
      <c r="J296" s="60"/>
      <c r="K296" s="60"/>
      <c r="L296" s="60"/>
      <c r="M296" s="60"/>
      <c r="N296" s="60"/>
      <c r="O296" s="60"/>
      <c r="P296" s="60"/>
      <c r="Q296" s="60"/>
      <c r="R296" s="60"/>
      <c r="S296" s="60"/>
    </row>
    <row r="297" spans="1:19">
      <c r="A297" s="60"/>
      <c r="B297" s="60"/>
      <c r="C297" s="60"/>
      <c r="D297" s="60"/>
      <c r="E297" s="60"/>
      <c r="F297" s="60"/>
      <c r="G297" s="60"/>
      <c r="H297" s="60"/>
      <c r="I297" s="60"/>
      <c r="J297" s="60"/>
      <c r="K297" s="60"/>
      <c r="L297" s="60"/>
      <c r="M297" s="60"/>
      <c r="N297" s="60"/>
      <c r="O297" s="60"/>
      <c r="P297" s="60"/>
      <c r="Q297" s="60"/>
      <c r="R297" s="60"/>
      <c r="S297" s="60"/>
    </row>
    <row r="298" spans="1:19">
      <c r="A298" s="60"/>
      <c r="B298" s="60"/>
      <c r="C298" s="60"/>
      <c r="D298" s="60"/>
      <c r="E298" s="60"/>
      <c r="F298" s="60"/>
      <c r="G298" s="60"/>
      <c r="H298" s="60"/>
      <c r="I298" s="60"/>
      <c r="J298" s="60"/>
      <c r="K298" s="60"/>
      <c r="L298" s="60"/>
      <c r="M298" s="60"/>
      <c r="N298" s="60"/>
      <c r="O298" s="60"/>
      <c r="P298" s="60"/>
      <c r="Q298" s="60"/>
      <c r="R298" s="60"/>
      <c r="S298" s="60"/>
    </row>
  </sheetData>
  <sheetProtection algorithmName="SHA-512" hashValue="u1i9aeFVETmGsXlqOuVKeHfQNCXf6bI9Se++nPBBBCXztwQ+Uj5F46wB8afftKZgnqBXjl+NmsiMln66yU8Iyw==" saltValue="cEQKpW05/GwGkM07YP3k6Q==" spinCount="100000" sheet="1" formatCells="0" autoFilter="0"/>
  <conditionalFormatting sqref="K4:K264">
    <cfRule type="cellIs" dxfId="12" priority="3" operator="equal">
      <formula>0</formula>
    </cfRule>
  </conditionalFormatting>
  <conditionalFormatting sqref="A266:S298">
    <cfRule type="expression" dxfId="11" priority="1">
      <formula>(NOT($A266=""))</formula>
    </cfRule>
  </conditionalFormatting>
  <conditionalFormatting sqref="T264:T276">
    <cfRule type="expression" dxfId="10" priority="4">
      <formula>(NOT($A286=""))</formula>
    </cfRule>
  </conditionalFormatting>
  <dataValidations count="5">
    <dataValidation type="list" allowBlank="1" showInputMessage="1" showErrorMessage="1" sqref="F5:F264 F4" xr:uid="{93F1211C-5786-4C75-8F7B-70C650F9946D}">
      <formula1>INDIRECT(E4)</formula1>
    </dataValidation>
    <dataValidation type="list" allowBlank="1" showInputMessage="1" showErrorMessage="1" sqref="E4:E264" xr:uid="{014E88DA-5A06-4E4C-940E-9EAE442CECFF}">
      <formula1>Tarif</formula1>
    </dataValidation>
    <dataValidation allowBlank="1" showErrorMessage="1" prompt="Wert darf nicht größer 1 sein." sqref="G185:G250" xr:uid="{9E893119-0D4B-4586-BAA3-988EC4A33B2B}"/>
    <dataValidation type="decimal" allowBlank="1" showInputMessage="1" showErrorMessage="1" errorTitle="Falsche Eingabe!" error="Wert darf nicht größer 1 sein!" sqref="H4:H264" xr:uid="{A96A8F9C-F99F-4C1E-AAF3-83D4F225DB88}">
      <formula1>0.01</formula1>
      <formula2>1</formula2>
    </dataValidation>
    <dataValidation type="list" allowBlank="1" showInputMessage="1" showErrorMessage="1" sqref="D5:D264 D4" xr:uid="{54720315-58CC-417E-9D22-D110207455B7}">
      <formula1>Qualifikation_FL</formula1>
    </dataValidation>
  </dataValidations>
  <pageMargins left="0.70866141732283472" right="0.70866141732283472" top="0.78740157480314965" bottom="0.78740157480314965" header="0.31496062992125984" footer="0.31496062992125984"/>
  <pageSetup paperSize="9" pageOrder="overThenDown"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D36"/>
  <sheetViews>
    <sheetView showGridLines="0" topLeftCell="A7" zoomScale="120" zoomScaleNormal="120" workbookViewId="0">
      <selection activeCell="C23" sqref="C23"/>
    </sheetView>
  </sheetViews>
  <sheetFormatPr baseColWidth="10" defaultRowHeight="15"/>
  <cols>
    <col min="1" max="1" width="5.85546875" customWidth="1"/>
    <col min="2" max="2" width="30.7109375" customWidth="1"/>
    <col min="3" max="3" width="16.42578125" customWidth="1"/>
    <col min="4" max="4" width="43" customWidth="1"/>
    <col min="5" max="5" width="5.140625" customWidth="1"/>
  </cols>
  <sheetData>
    <row r="1" spans="1:4" ht="18.75">
      <c r="A1" s="1282" t="s">
        <v>487</v>
      </c>
      <c r="B1" s="1282"/>
      <c r="C1" s="1282"/>
      <c r="D1" s="1282"/>
    </row>
    <row r="2" spans="1:4" ht="15.75" thickBot="1">
      <c r="A2" s="1285" t="s">
        <v>0</v>
      </c>
      <c r="B2" s="1286"/>
      <c r="C2" s="769" t="s">
        <v>439</v>
      </c>
      <c r="D2" s="770" t="s">
        <v>440</v>
      </c>
    </row>
    <row r="3" spans="1:4">
      <c r="A3" s="1283"/>
      <c r="B3" s="1284"/>
      <c r="C3" s="759"/>
      <c r="D3" s="760"/>
    </row>
    <row r="4" spans="1:4">
      <c r="A4" s="1258"/>
      <c r="B4" s="1278"/>
      <c r="C4" s="761"/>
      <c r="D4" s="762"/>
    </row>
    <row r="5" spans="1:4">
      <c r="A5" s="1258"/>
      <c r="B5" s="1278"/>
      <c r="C5" s="761"/>
      <c r="D5" s="762"/>
    </row>
    <row r="6" spans="1:4">
      <c r="A6" s="1258"/>
      <c r="B6" s="1278"/>
      <c r="C6" s="763"/>
      <c r="D6" s="762"/>
    </row>
    <row r="7" spans="1:4" ht="15.75" thickBot="1">
      <c r="A7" s="1279"/>
      <c r="B7" s="1280"/>
      <c r="C7" s="764"/>
      <c r="D7" s="765"/>
    </row>
    <row r="8" spans="1:4">
      <c r="A8" s="1281" t="s">
        <v>458</v>
      </c>
      <c r="B8" s="1281"/>
      <c r="C8" s="749">
        <f>SUM(C3:C7)</f>
        <v>0</v>
      </c>
      <c r="D8" s="41"/>
    </row>
    <row r="9" spans="1:4" ht="9" customHeight="1">
      <c r="A9" s="41"/>
      <c r="B9" s="41"/>
      <c r="C9" s="41"/>
      <c r="D9" s="41"/>
    </row>
    <row r="10" spans="1:4" ht="18.75">
      <c r="A10" s="1282" t="s">
        <v>488</v>
      </c>
      <c r="B10" s="1282"/>
      <c r="C10" s="1282"/>
      <c r="D10" s="1282"/>
    </row>
    <row r="11" spans="1:4" ht="15.75" thickBot="1">
      <c r="A11" s="1285" t="s">
        <v>0</v>
      </c>
      <c r="B11" s="1286"/>
      <c r="C11" s="771" t="s">
        <v>489</v>
      </c>
      <c r="D11" s="770" t="s">
        <v>440</v>
      </c>
    </row>
    <row r="12" spans="1:4">
      <c r="A12" s="1283"/>
      <c r="B12" s="1284"/>
      <c r="C12" s="766"/>
      <c r="D12" s="760"/>
    </row>
    <row r="13" spans="1:4">
      <c r="A13" s="1258"/>
      <c r="B13" s="1278"/>
      <c r="C13" s="767"/>
      <c r="D13" s="762"/>
    </row>
    <row r="14" spans="1:4">
      <c r="A14" s="1258"/>
      <c r="B14" s="1278"/>
      <c r="C14" s="767"/>
      <c r="D14" s="762"/>
    </row>
    <row r="15" spans="1:4">
      <c r="A15" s="1258"/>
      <c r="B15" s="1278"/>
      <c r="C15" s="767"/>
      <c r="D15" s="762"/>
    </row>
    <row r="16" spans="1:4" ht="15.75" thickBot="1">
      <c r="A16" s="1279"/>
      <c r="B16" s="1280"/>
      <c r="C16" s="768"/>
      <c r="D16" s="765"/>
    </row>
    <row r="17" spans="1:4">
      <c r="A17" s="1281" t="s">
        <v>458</v>
      </c>
      <c r="B17" s="1281"/>
      <c r="C17" s="750">
        <f>SUM(C12:C16)</f>
        <v>0</v>
      </c>
      <c r="D17" s="41"/>
    </row>
    <row r="18" spans="1:4" ht="9.75" customHeight="1">
      <c r="A18" s="41"/>
      <c r="B18" s="41"/>
      <c r="C18" s="41"/>
      <c r="D18" s="41"/>
    </row>
    <row r="19" spans="1:4" ht="18.75">
      <c r="A19" s="751" t="s">
        <v>41</v>
      </c>
      <c r="B19" s="751"/>
      <c r="C19" s="751"/>
      <c r="D19" s="413"/>
    </row>
    <row r="20" spans="1:4" ht="15.75" thickBot="1">
      <c r="A20" s="748" t="s">
        <v>44</v>
      </c>
      <c r="B20" s="748" t="s">
        <v>45</v>
      </c>
      <c r="C20" s="772" t="s">
        <v>46</v>
      </c>
      <c r="D20" s="748" t="s">
        <v>440</v>
      </c>
    </row>
    <row r="21" spans="1:4">
      <c r="A21" s="41" t="s">
        <v>47</v>
      </c>
      <c r="B21" s="41" t="s">
        <v>48</v>
      </c>
      <c r="C21" s="773">
        <v>7.2999999999999995E-2</v>
      </c>
      <c r="D21" s="41" t="s">
        <v>55</v>
      </c>
    </row>
    <row r="22" spans="1:4">
      <c r="A22" s="41" t="s">
        <v>564</v>
      </c>
      <c r="B22" s="41" t="s">
        <v>565</v>
      </c>
      <c r="C22" s="1169">
        <v>8.5000000000000006E-3</v>
      </c>
      <c r="D22" s="41" t="s">
        <v>55</v>
      </c>
    </row>
    <row r="23" spans="1:4">
      <c r="A23" s="41" t="s">
        <v>49</v>
      </c>
      <c r="B23" s="41" t="s">
        <v>50</v>
      </c>
      <c r="C23" s="773">
        <v>9.2999999999999999E-2</v>
      </c>
      <c r="D23" s="41" t="s">
        <v>55</v>
      </c>
    </row>
    <row r="24" spans="1:4">
      <c r="A24" s="41" t="s">
        <v>51</v>
      </c>
      <c r="B24" s="41" t="s">
        <v>52</v>
      </c>
      <c r="C24" s="773">
        <v>1.2999999999999999E-2</v>
      </c>
      <c r="D24" s="41" t="s">
        <v>55</v>
      </c>
    </row>
    <row r="25" spans="1:4">
      <c r="A25" s="41" t="s">
        <v>53</v>
      </c>
      <c r="B25" s="41" t="s">
        <v>54</v>
      </c>
      <c r="C25" s="773">
        <v>1.7000000000000001E-2</v>
      </c>
      <c r="D25" s="41" t="s">
        <v>55</v>
      </c>
    </row>
    <row r="26" spans="1:4">
      <c r="A26" s="41" t="s">
        <v>57</v>
      </c>
      <c r="B26" s="41" t="s">
        <v>58</v>
      </c>
      <c r="C26" s="774"/>
      <c r="D26" s="41" t="s">
        <v>398</v>
      </c>
    </row>
    <row r="27" spans="1:4" ht="15.75" thickBot="1">
      <c r="A27" s="752" t="s">
        <v>59</v>
      </c>
      <c r="B27" s="752" t="s">
        <v>56</v>
      </c>
      <c r="C27" s="820">
        <v>5.9999999999999995E-4</v>
      </c>
      <c r="D27" s="752" t="s">
        <v>647</v>
      </c>
    </row>
    <row r="28" spans="1:4">
      <c r="A28" s="1281" t="s">
        <v>60</v>
      </c>
      <c r="B28" s="1281"/>
      <c r="C28" s="775">
        <f>SUM(C21:C27)</f>
        <v>0.2051</v>
      </c>
      <c r="D28" s="753"/>
    </row>
    <row r="29" spans="1:4" ht="9" customHeight="1">
      <c r="A29" s="41"/>
      <c r="B29" s="41"/>
      <c r="C29" s="776"/>
      <c r="D29" s="41"/>
    </row>
    <row r="30" spans="1:4" ht="18.75">
      <c r="A30" s="754" t="s">
        <v>519</v>
      </c>
      <c r="B30" s="755"/>
      <c r="C30" s="1170">
        <v>0.314</v>
      </c>
      <c r="D30" s="41"/>
    </row>
    <row r="31" spans="1:4">
      <c r="A31" s="41"/>
      <c r="B31" s="41"/>
      <c r="C31" s="776"/>
      <c r="D31" s="41"/>
    </row>
    <row r="32" spans="1:4">
      <c r="A32" s="41"/>
      <c r="B32" s="41" t="s">
        <v>211</v>
      </c>
      <c r="C32" s="1171">
        <v>90600</v>
      </c>
      <c r="D32" s="41"/>
    </row>
    <row r="33" spans="1:4">
      <c r="A33" s="41"/>
      <c r="B33" s="41" t="s">
        <v>212</v>
      </c>
      <c r="C33" s="1171">
        <v>62100</v>
      </c>
      <c r="D33" s="41"/>
    </row>
    <row r="34" spans="1:4" ht="9" customHeight="1">
      <c r="A34" s="41"/>
      <c r="B34" s="41"/>
      <c r="C34" s="41"/>
      <c r="D34" s="41"/>
    </row>
    <row r="35" spans="1:4">
      <c r="A35" s="756" t="s">
        <v>43</v>
      </c>
      <c r="B35" s="757">
        <v>45203</v>
      </c>
      <c r="C35" s="41"/>
      <c r="D35" s="41"/>
    </row>
    <row r="36" spans="1:4">
      <c r="A36" s="756" t="s">
        <v>42</v>
      </c>
      <c r="B36" s="758" t="s">
        <v>811</v>
      </c>
      <c r="C36" s="41"/>
      <c r="D36" s="41"/>
    </row>
  </sheetData>
  <sheetProtection algorithmName="SHA-512" hashValue="pUeL8sJgeP/8DAqGpL5FK5dp2ZYjnKcCUYZiU+iJDcISx8Z8MivYoKpeAEA80JlzBxArmxUYCeII9BkYyKFYGw==" saltValue="ruM03MxJHEOJoISVyZV3Zg==" spinCount="100000" sheet="1" formatCells="0"/>
  <mergeCells count="17">
    <mergeCell ref="A28:B28"/>
    <mergeCell ref="A10:D10"/>
    <mergeCell ref="A11:B11"/>
    <mergeCell ref="A12:B12"/>
    <mergeCell ref="A13:B13"/>
    <mergeCell ref="A14:B14"/>
    <mergeCell ref="A15:B15"/>
    <mergeCell ref="A16:B16"/>
    <mergeCell ref="A17:B17"/>
    <mergeCell ref="A6:B6"/>
    <mergeCell ref="A7:B7"/>
    <mergeCell ref="A8:B8"/>
    <mergeCell ref="A1:D1"/>
    <mergeCell ref="A3:B3"/>
    <mergeCell ref="A4:B4"/>
    <mergeCell ref="A5:B5"/>
    <mergeCell ref="A2:B2"/>
  </mergeCells>
  <hyperlinks>
    <hyperlink ref="B36" r:id="rId1" location=":~:text=Ab%202023%20betr%C3%A4gt%20der%20Beitragssatz%202%2C6%20Prozent.&amp;text=Umlagepflichtig%20sind%20grunds%C3%A4tzlich%20alle%20Arbeitgeber,Umlagesatz%20wieder%200%2C15%20Prozent." xr:uid="{CC541273-250B-42F1-8EC4-0D41DE5D01CB}"/>
  </hyperlinks>
  <pageMargins left="0.70866141732283472" right="0.70866141732283472" top="0.51181102362204722" bottom="0.51181102362204722" header="0.31496062992125984" footer="0.31496062992125984"/>
  <pageSetup paperSize="9" orientation="landscape" horizontalDpi="4294967295" verticalDpi="4294967295"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88B3D-C33B-4B26-AA9C-82C67CDE6D05}">
  <sheetPr codeName="Tabelle18"/>
  <dimension ref="A1:P31"/>
  <sheetViews>
    <sheetView zoomScale="110" zoomScaleNormal="110" workbookViewId="0">
      <pane ySplit="4" topLeftCell="A5" activePane="bottomLeft" state="frozen"/>
      <selection pane="bottomLeft" activeCell="C2" sqref="C2"/>
    </sheetView>
  </sheetViews>
  <sheetFormatPr baseColWidth="10" defaultColWidth="11.42578125" defaultRowHeight="15"/>
  <cols>
    <col min="1" max="1" width="12" style="559" customWidth="1"/>
    <col min="2" max="2" width="31.7109375" style="559" customWidth="1"/>
    <col min="3" max="3" width="14.5703125" style="559" customWidth="1"/>
    <col min="4" max="5" width="14.140625" style="559" customWidth="1"/>
    <col min="6" max="6" width="12.85546875" style="559" customWidth="1"/>
    <col min="7" max="7" width="22.28515625" style="559" customWidth="1"/>
    <col min="8" max="8" width="12.28515625" style="559" customWidth="1"/>
    <col min="9" max="12" width="11.42578125" style="559"/>
    <col min="13" max="13" width="22.7109375" style="970" customWidth="1"/>
    <col min="14" max="15" width="11.42578125" style="970"/>
    <col min="16" max="16384" width="11.42578125" style="559"/>
  </cols>
  <sheetData>
    <row r="1" spans="1:16">
      <c r="A1" s="1305" t="s">
        <v>847</v>
      </c>
      <c r="B1" s="1305"/>
      <c r="C1" s="1305"/>
      <c r="D1" s="1305"/>
      <c r="E1" s="1305"/>
      <c r="F1" s="1305"/>
      <c r="G1" s="1305"/>
    </row>
    <row r="3" spans="1:16" ht="15.75" thickBot="1">
      <c r="A3" s="1306" t="s">
        <v>669</v>
      </c>
      <c r="B3" s="1306"/>
      <c r="C3" s="1306"/>
      <c r="D3" s="1306"/>
      <c r="E3" s="1306"/>
      <c r="F3" s="1306"/>
      <c r="G3" s="1306"/>
      <c r="H3" s="777"/>
    </row>
    <row r="4" spans="1:16" ht="44.25" customHeight="1" thickBot="1">
      <c r="A4" s="1296" t="s">
        <v>646</v>
      </c>
      <c r="B4" s="1297"/>
      <c r="C4" s="1118" t="s">
        <v>505</v>
      </c>
      <c r="D4" s="851" t="s">
        <v>407</v>
      </c>
      <c r="E4" s="851" t="s">
        <v>781</v>
      </c>
      <c r="F4" s="851" t="s">
        <v>670</v>
      </c>
      <c r="G4" s="1119" t="s">
        <v>392</v>
      </c>
      <c r="H4" s="976"/>
    </row>
    <row r="5" spans="1:16" ht="24" customHeight="1">
      <c r="A5" s="1298" t="s">
        <v>351</v>
      </c>
      <c r="B5" s="1299"/>
      <c r="C5" s="778"/>
      <c r="D5" s="778"/>
      <c r="E5" s="778"/>
      <c r="F5" s="778"/>
      <c r="G5" s="779"/>
      <c r="H5" s="977"/>
    </row>
    <row r="6" spans="1:16" s="648" customFormat="1" ht="27" customHeight="1">
      <c r="A6" s="1302" t="s">
        <v>409</v>
      </c>
      <c r="B6" s="649" t="s">
        <v>648</v>
      </c>
      <c r="C6" s="780">
        <f>SUMIF('(A) Pers. BL'!$I$4:$I$122,Tariftabellen!X27,'(A) Pers. BL'!$H$4:$H$122)+SUMIF('(A) Pers. BL'!$I$4:$I$122,Tariftabellen!Y27,'(A) Pers. BL'!$H$4:$H$122)</f>
        <v>0</v>
      </c>
      <c r="D6" s="1042">
        <f>SUMIF('(A) Pers. BL'!$I$4:$I$122,Tariftabellen!X27,'(A) Pers. BL'!$S$4:$S$122)</f>
        <v>0</v>
      </c>
      <c r="E6" s="1042">
        <f>SUMIF('(A) Pers. BL'!$I$4:$I$122,Tariftabellen!Y27,'(A) Pers. BL'!$S$4:$S$122)</f>
        <v>0</v>
      </c>
      <c r="F6" s="1085">
        <f>IF(ISERROR((D6+E6)/C6),0,(D6+E6)/C6)</f>
        <v>0</v>
      </c>
      <c r="G6" s="785"/>
      <c r="H6" s="978"/>
      <c r="M6" s="971"/>
      <c r="N6" s="971"/>
      <c r="O6" s="971"/>
    </row>
    <row r="7" spans="1:16" s="648" customFormat="1" ht="27.6" customHeight="1">
      <c r="A7" s="1303"/>
      <c r="B7" s="560" t="s">
        <v>649</v>
      </c>
      <c r="C7" s="780">
        <f>SUMIF('(A) Pers. BL'!$I$4:$I$122,Tariftabellen!X30,'(A) Pers. BL'!$H$4:$H$122)+SUMIF('(A) Pers. BL'!$I$4:$I$122,Tariftabellen!Y30,'(A) Pers. BL'!$H$4:$H$122)</f>
        <v>0</v>
      </c>
      <c r="D7" s="1042">
        <f>SUMIF('(A) Pers. BL'!$I$4:$I$122,Tariftabellen!X30,'(A) Pers. BL'!$S$4:$S$122)</f>
        <v>0</v>
      </c>
      <c r="E7" s="1042">
        <f>SUMIF('(A) Pers. BL'!$I$4:$I$122,Tariftabellen!Y30,'(A) Pers. BL'!$S$4:$S$122)</f>
        <v>0</v>
      </c>
      <c r="F7" s="1085">
        <f t="shared" ref="F7:F31" si="0">IF(ISERROR((D7+E7)/C7),0,(D7+E7)/C7)</f>
        <v>0</v>
      </c>
      <c r="G7" s="785"/>
      <c r="H7" s="978"/>
      <c r="M7" s="971"/>
      <c r="N7" s="971"/>
      <c r="O7" s="971"/>
    </row>
    <row r="8" spans="1:16" s="648" customFormat="1" ht="27.6" customHeight="1">
      <c r="A8" s="1303"/>
      <c r="B8" s="649" t="s">
        <v>782</v>
      </c>
      <c r="C8" s="780">
        <f>SUMIF('(A) Pers. BL'!$I$4:$I$122,Tariftabellen!X31,'(A) Pers. BL'!$H$4:$H$122)+SUMIF('(A) Pers. BL'!$I$4:$I$122,Tariftabellen!Y31,'(A) Pers. BL'!$H$4:$H$122)</f>
        <v>0</v>
      </c>
      <c r="D8" s="1042">
        <f>SUMIF('(A) Pers. BL'!$I$4:$I$122,Tariftabellen!X31,'(A) Pers. BL'!$S$4:$S$122)</f>
        <v>0</v>
      </c>
      <c r="E8" s="1042">
        <f>SUMIF('(A) Pers. BL'!$I$4:$I$122,Tariftabellen!Y31,'(A) Pers. BL'!$S$4:$S$122)</f>
        <v>0</v>
      </c>
      <c r="F8" s="1085">
        <f t="shared" si="0"/>
        <v>0</v>
      </c>
      <c r="G8" s="785"/>
      <c r="H8" s="978"/>
      <c r="M8" s="971"/>
      <c r="N8" s="971"/>
      <c r="O8" s="971"/>
    </row>
    <row r="9" spans="1:16" ht="63.75">
      <c r="A9" s="1304"/>
      <c r="B9" s="560" t="s">
        <v>653</v>
      </c>
      <c r="C9" s="780">
        <f>(SUMIF('(A) Pers. BL'!$I$4:$I$122,Tariftabellen!$X37,'(A) Pers. BL'!$H$4:$HS$122)+SUMIF('(A) Pers. BL'!$I$4:$I$122,Tariftabellen!$X38,'(A) Pers. BL'!$H$4:$H$122)+SUMIF('(A) Pers. BL'!$I$4:$I$122,Tariftabellen!X39,'(A) Pers. BL'!$H$4:$H$122)+SUMIF('(A) Pers. BL'!$I$4:$I$122,Tariftabellen!$Y37,'(A) Pers. BL'!$H$4:$H$122)+SUMIF('(A) Pers. BL'!$I$4:$I$122,Tariftabellen!$Y38,'(A) Pers. BL'!$H$4:$H$122)+SUMIF('(A) Pers. BL'!$I$4:$I$122,Tariftabellen!$Y39,'(A) Pers. BL'!$H$4:$H$122))</f>
        <v>0</v>
      </c>
      <c r="D9" s="1042">
        <f>(SUMIF('(A) Pers. BL'!$I$4:$I$122,Tariftabellen!$X37,'(A) Pers. BL'!$S$4:$S$122)+SUMIF('(A) Pers. BL'!$I$4:$I$122,Tariftabellen!$X38,'(A) Pers. BL'!$S$4:$S$122)+SUMIF('(A) Pers. BL'!$I$4:$I$122,Tariftabellen!X39,'(A) Pers. BL'!$S$4:$S$122)+SUMIF('(A) Pers. BL'!$I$4:$I$122,Tariftabellen!$Y37,'(A) Pers. BL'!$S$4:$S$122)+SUMIF('(A) Pers. BL'!$I$4:$I$122,Tariftabellen!$Y38,'(A) Pers. BL'!$S$4:$S$122)+SUMIF('(A) Pers. BL'!$I$4:$I$122,Tariftabellen!$Y39,'(A) Pers. BL'!$S$4:$S$122))</f>
        <v>0</v>
      </c>
      <c r="E9" s="781">
        <f>SUMIF('(A) Pers. BL'!$I$4:$I$122,Tariftabellen!Y37,'(A) Pers. BL'!$S$4:$S$122)+SUMIF('(A) Pers. BL'!$I$4:$I$122,Tariftabellen!Y38,'(A) Pers. BL'!$S$4:$S$122)+SUMIF('(A) Pers. BL'!$I$4:$I$122,Tariftabellen!Y39,'(A) Pers. BL'!$S$4:$S$122)</f>
        <v>0</v>
      </c>
      <c r="F9" s="1085">
        <f t="shared" si="0"/>
        <v>0</v>
      </c>
      <c r="G9" s="975"/>
      <c r="H9" s="979"/>
    </row>
    <row r="10" spans="1:16" ht="14.45" customHeight="1">
      <c r="A10" s="1290" t="s">
        <v>645</v>
      </c>
      <c r="B10" s="561" t="s">
        <v>412</v>
      </c>
      <c r="C10" s="780">
        <f>SUMIF('(A) Pers. BL'!$I$4:$I$122,Tariftabellen!X42,'(A) Pers. BL'!$H$4:$H$122)+SUMIF('(A) Pers. BL'!$I$4:$I$122,Tariftabellen!Y42,'(A) Pers. BL'!$H$4:$H$122)</f>
        <v>0</v>
      </c>
      <c r="D10" s="781">
        <f>SUMIF('(A) Pers. BL'!$I$4:$I$122,Tariftabellen!X42,'(A) Pers. BL'!$S$4:$S122)</f>
        <v>0</v>
      </c>
      <c r="E10" s="781">
        <f>SUMIF('(A) Pers. BL'!$I$4:$I$122,Tariftabellen!Y42,'(A) Pers. BL'!$S$4:$S122)</f>
        <v>0</v>
      </c>
      <c r="F10" s="1085">
        <f t="shared" si="0"/>
        <v>0</v>
      </c>
      <c r="G10" s="786"/>
      <c r="H10" s="980"/>
    </row>
    <row r="11" spans="1:16">
      <c r="A11" s="1291"/>
      <c r="B11" s="561" t="s">
        <v>411</v>
      </c>
      <c r="C11" s="782">
        <f>SUMIF('(A) Pers. BL'!$I$4:$I$122,Tariftabellen!X43,'(A) Pers. BL'!$H$4:$H$122)+SUMIF('(A) Pers. BL'!$I$4:$I$122,Tariftabellen!Y43,'(A) Pers. BL'!$H$4:$H$122)</f>
        <v>0</v>
      </c>
      <c r="D11" s="781">
        <f>SUMIF('(A) Pers. BL'!$I$4:$I$122,Tariftabellen!X43,'(A) Pers. BL'!$S$4:$S123)</f>
        <v>0</v>
      </c>
      <c r="E11" s="781">
        <f>SUMIF('(A) Pers. BL'!$I$4:$I$122,Tariftabellen!Y43,'(A) Pers. BL'!$S$4:$S123)</f>
        <v>0</v>
      </c>
      <c r="F11" s="1085">
        <f t="shared" si="0"/>
        <v>0</v>
      </c>
      <c r="G11" s="786"/>
      <c r="H11" s="980"/>
    </row>
    <row r="12" spans="1:16">
      <c r="A12" s="1291"/>
      <c r="B12" s="561" t="s">
        <v>413</v>
      </c>
      <c r="C12" s="782">
        <f>SUMIF('(A) Pers. BL'!$I$4:$I$122,Tariftabellen!X44,'(A) Pers. BL'!$H$4:$H$122)+SUMIF('(A) Pers. BL'!$I$4:$I$122,Tariftabellen!Y44,'(A) Pers. BL'!$H$4:$H$122)</f>
        <v>0</v>
      </c>
      <c r="D12" s="781">
        <f>SUMIF('(A) Pers. BL'!$I$4:$I$122,Tariftabellen!X44,'(A) Pers. BL'!$S$4:$S124)</f>
        <v>0</v>
      </c>
      <c r="E12" s="781">
        <f>SUMIF('(A) Pers. BL'!$I$4:$I$122,Tariftabellen!Y44,'(A) Pers. BL'!$S$4:$S124)</f>
        <v>0</v>
      </c>
      <c r="F12" s="1085">
        <f t="shared" si="0"/>
        <v>0</v>
      </c>
      <c r="G12" s="786"/>
      <c r="H12" s="980"/>
    </row>
    <row r="13" spans="1:16" ht="15.75" thickBot="1">
      <c r="A13" s="1292"/>
      <c r="B13" s="1097" t="s">
        <v>651</v>
      </c>
      <c r="C13" s="782">
        <f>SUMIF('(A) Pers. BL'!$I$4:$I$122,Tariftabellen!X45,'(A) Pers. BL'!$H$4:$H$122)+SUMIF('(A) Pers. BL'!$I$4:$I$122,Tariftabellen!Y45,'(A) Pers. BL'!$H$4:$H$122)</f>
        <v>0</v>
      </c>
      <c r="D13" s="781">
        <f>SUMIF('(A) Pers. BL'!$I$4:$I$122,Tariftabellen!X45,'(A) Pers. BL'!$S$4:$S125)</f>
        <v>0</v>
      </c>
      <c r="E13" s="781">
        <f>SUMIF('(A) Pers. BL'!$I$4:$I$122,Tariftabellen!Y45,'(A) Pers. BL'!$S$4:$S125)</f>
        <v>0</v>
      </c>
      <c r="F13" s="1085">
        <f t="shared" si="0"/>
        <v>0</v>
      </c>
      <c r="G13" s="786"/>
      <c r="H13" s="980"/>
    </row>
    <row r="14" spans="1:16" ht="15.75" thickBot="1">
      <c r="A14" s="1115"/>
      <c r="B14" s="1098" t="s">
        <v>419</v>
      </c>
      <c r="C14" s="905">
        <f>SUMIF('(A) Pers. BL'!$I$4:$I$122,Tariftabellen!X46,'(A) Pers. BL'!$H$4:$H$122)+SUMIF('(A) Pers. BL'!$I$4:$I$122,Tariftabellen!Y46,'(A) Pers. BL'!$H$4:$H$122)</f>
        <v>0</v>
      </c>
      <c r="D14" s="906">
        <f>SUMIF('(A) Pers. BL'!$I$4:$I$122,Tariftabellen!X46,'(A) Pers. BL'!$S$4:$S126)</f>
        <v>0</v>
      </c>
      <c r="E14" s="906">
        <f>SUMIF('(A) Pers. BL'!$I$4:$I$122,Tariftabellen!Y46,'(A) Pers. BL'!$S$4:$S126)</f>
        <v>0</v>
      </c>
      <c r="F14" s="1116">
        <f t="shared" ref="F14" si="1">IF(ISERROR((D14+E14)/C14),0,(D14+E14)/C14)</f>
        <v>0</v>
      </c>
      <c r="G14" s="1117"/>
      <c r="H14" s="980"/>
      <c r="I14" s="1293" t="s">
        <v>791</v>
      </c>
      <c r="J14" s="1294"/>
      <c r="K14" s="1294"/>
      <c r="L14" s="1295"/>
    </row>
    <row r="15" spans="1:16" ht="37.15" customHeight="1" thickBot="1">
      <c r="A15" s="1300" t="s">
        <v>585</v>
      </c>
      <c r="B15" s="1301"/>
      <c r="C15" s="783"/>
      <c r="D15" s="616"/>
      <c r="E15" s="616"/>
      <c r="F15" s="562"/>
      <c r="G15" s="563"/>
      <c r="H15" s="981" t="s">
        <v>726</v>
      </c>
      <c r="I15" s="850" t="s">
        <v>671</v>
      </c>
      <c r="J15" s="851" t="s">
        <v>672</v>
      </c>
      <c r="K15" s="851" t="s">
        <v>673</v>
      </c>
      <c r="L15" s="1124" t="s">
        <v>674</v>
      </c>
    </row>
    <row r="16" spans="1:16" ht="25.5">
      <c r="A16" s="1287" t="s">
        <v>792</v>
      </c>
      <c r="B16" s="564" t="s">
        <v>528</v>
      </c>
      <c r="C16" s="782">
        <f>SUMIF('(A) Pers. paL'!$I$4:$I$264,Tariftabellen!X3,'(A) Pers. paL'!$H$4:$H$264)+SUMIF('(A) Pers. paL'!$I$4:$I$264,Tariftabellen!Y3,'(A) Pers. paL'!$H$4:$H$264)</f>
        <v>0</v>
      </c>
      <c r="D16" s="781">
        <f>SUMIF('(A) Pers. paL'!$I$4:$I$264,Tariftabellen!X3,'(A) Pers. paL'!$S$4:$S$264)</f>
        <v>0</v>
      </c>
      <c r="E16" s="781">
        <f>SUMIF('(A) Pers. paL'!$I$4:$I$264,Tariftabellen!Y3,'(A) Pers. paL'!$S$4:$S$264)</f>
        <v>0</v>
      </c>
      <c r="F16" s="852">
        <f t="shared" si="0"/>
        <v>0</v>
      </c>
      <c r="G16" s="787"/>
      <c r="H16" s="1120">
        <f>IF(ISERROR(F16*1.0264/'Netto JAZ'!$C$29),0,F16*1.0264/'Netto JAZ'!$C$29)</f>
        <v>0</v>
      </c>
      <c r="I16" s="900"/>
      <c r="J16" s="901"/>
      <c r="K16" s="901"/>
      <c r="L16" s="951"/>
      <c r="M16" s="1032" t="str">
        <f t="shared" ref="M16:M31" si="2">IF(SUM(I16:L16)=C16,"","Aufteilung prüfen!")</f>
        <v/>
      </c>
      <c r="N16" s="972">
        <f>IF(ISERROR(#REF!*$F16),0,#REF!*$F16*1.25)</f>
        <v>0</v>
      </c>
      <c r="O16" s="972">
        <f>IF(ISERROR(#REF!*$F16),0,#REF!*$F16)</f>
        <v>0</v>
      </c>
      <c r="P16" s="972">
        <f>IF(ISERROR(#REF!*$F16),0,#REF!*$F16)</f>
        <v>0</v>
      </c>
    </row>
    <row r="17" spans="1:16" ht="25.5">
      <c r="A17" s="1288"/>
      <c r="B17" s="564" t="s">
        <v>586</v>
      </c>
      <c r="C17" s="782">
        <f>SUMIF('(A) Pers. paL'!$I$4:$I$264,Tariftabellen!X6,'(A) Pers. paL'!$H$4:$H$264)+SUMIF('(A) Pers. paL'!$I$4:$I$264,Tariftabellen!Y6,'(A) Pers. paL'!$H$4:$H$264)</f>
        <v>0</v>
      </c>
      <c r="D17" s="781">
        <f>SUMIF('(A) Pers. paL'!$I$4:$I$264,Tariftabellen!X6,'(A) Pers. paL'!$S$4:$S$264)</f>
        <v>0</v>
      </c>
      <c r="E17" s="781">
        <f>SUMIF('(A) Pers. paL'!$I$4:$I$264,Tariftabellen!Y6,'(A) Pers. paL'!$S$4:$S$264)</f>
        <v>0</v>
      </c>
      <c r="F17" s="852">
        <f t="shared" si="0"/>
        <v>0</v>
      </c>
      <c r="G17" s="787"/>
      <c r="H17" s="1121">
        <f>IF(ISERROR(F17*1.0264/'Netto JAZ'!$C$29),0,F17*1.0264/'Netto JAZ'!$C$29)</f>
        <v>0</v>
      </c>
      <c r="I17" s="902"/>
      <c r="J17" s="903"/>
      <c r="K17" s="903"/>
      <c r="L17" s="904"/>
      <c r="M17" s="1032" t="str">
        <f t="shared" si="2"/>
        <v/>
      </c>
      <c r="N17" s="972">
        <f>IF(ISERROR(#REF!*$F17),0,#REF!*$F17*1.25)</f>
        <v>0</v>
      </c>
      <c r="O17" s="972">
        <f>IF(ISERROR(#REF!*$F17),0,#REF!*$F17)</f>
        <v>0</v>
      </c>
      <c r="P17" s="972">
        <f>IF(ISERROR(#REF!*$F17),0,#REF!*$F17)</f>
        <v>0</v>
      </c>
    </row>
    <row r="18" spans="1:16">
      <c r="A18" s="1288"/>
      <c r="B18" s="564" t="s">
        <v>801</v>
      </c>
      <c r="C18" s="782">
        <f>SUMIF('(A) Pers. paL'!$I$4:$I$264,Tariftabellen!X14,'(A) Pers. paL'!$H$4:$H$264)+SUMIF('(A) Pers. paL'!$I$4:$I$264,Tariftabellen!Y14,'(A) Pers. paL'!$H$4:$H$264)</f>
        <v>0</v>
      </c>
      <c r="D18" s="781">
        <f>SUMIF('(A) Pers. paL'!$I$4:$I$264,Tariftabellen!X14,'(A) Pers. paL'!$S$4:$S$264)</f>
        <v>0</v>
      </c>
      <c r="E18" s="781">
        <f>SUMIF('(A) Pers. paL'!$I$4:$I$264,Tariftabellen!Y14,'(A) Pers. paL'!$S$4:$S$264)</f>
        <v>0</v>
      </c>
      <c r="F18" s="852">
        <f t="shared" ref="F18:F19" si="3">IF(ISERROR((D18+E18)/C18),0,(D18+E18)/C18)</f>
        <v>0</v>
      </c>
      <c r="G18" s="787"/>
      <c r="H18" s="1121">
        <f>IF(ISERROR(F18*1.0264/'Netto JAZ'!$C$29),0,F18*1.0264/'Netto JAZ'!$C$29)</f>
        <v>0</v>
      </c>
      <c r="I18" s="902"/>
      <c r="J18" s="903"/>
      <c r="K18" s="903"/>
      <c r="L18" s="904"/>
      <c r="M18" s="1032" t="str">
        <f t="shared" si="2"/>
        <v/>
      </c>
      <c r="N18" s="972"/>
      <c r="O18" s="972"/>
      <c r="P18" s="972"/>
    </row>
    <row r="19" spans="1:16">
      <c r="A19" s="1288"/>
      <c r="B19" s="564" t="s">
        <v>802</v>
      </c>
      <c r="C19" s="782">
        <f>SUMIF('(A) Pers. paL'!$I$4:$I$264,Tariftabellen!X15,'(A) Pers. paL'!$H$4:$H$264)+SUMIF('(A) Pers. paL'!$I$4:$I$264,Tariftabellen!Y15,'(A) Pers. paL'!$H$4:$H$264)</f>
        <v>0</v>
      </c>
      <c r="D19" s="781">
        <f>SUMIF('(A) Pers. paL'!$I$4:$I$264,Tariftabellen!X15,'(A) Pers. paL'!$S$4:$S$264)</f>
        <v>0</v>
      </c>
      <c r="E19" s="781">
        <f>SUMIF('(A) Pers. paL'!$I$4:$I$264,Tariftabellen!Y15,'(A) Pers. paL'!$S$4:$S$264)</f>
        <v>0</v>
      </c>
      <c r="F19" s="852">
        <f t="shared" si="3"/>
        <v>0</v>
      </c>
      <c r="G19" s="787"/>
      <c r="H19" s="1121">
        <f>IF(ISERROR(F19*1.0264/'Netto JAZ'!$C$29),0,F19*1.0264/'Netto JAZ'!$C$29)</f>
        <v>0</v>
      </c>
      <c r="I19" s="902"/>
      <c r="J19" s="903"/>
      <c r="K19" s="903"/>
      <c r="L19" s="904"/>
      <c r="M19" s="1032" t="str">
        <f t="shared" si="2"/>
        <v/>
      </c>
      <c r="N19" s="972"/>
      <c r="O19" s="972"/>
      <c r="P19" s="972"/>
    </row>
    <row r="20" spans="1:16" ht="25.5">
      <c r="A20" s="1288"/>
      <c r="B20" s="564" t="s">
        <v>552</v>
      </c>
      <c r="C20" s="782">
        <f>SUMIF('(A) Pers. paL'!$I$4:$I$264,Tariftabellen!X8,'(A) Pers. paL'!$H$4:$H$264)+SUMIF('(A) Pers. paL'!$I$4:$I$264,Tariftabellen!Y8,'(A) Pers. paL'!$H$4:$H$264)</f>
        <v>0</v>
      </c>
      <c r="D20" s="781">
        <f>SUMIF('(A) Pers. paL'!$I$4:$I$264,Tariftabellen!X8,'(A) Pers. paL'!$S$4:$S$264)</f>
        <v>0</v>
      </c>
      <c r="E20" s="781">
        <f>SUMIF('(A) Pers. paL'!$I$4:$I$264,Tariftabellen!Y8,'(A) Pers. paL'!$S$4:$S$264)</f>
        <v>0</v>
      </c>
      <c r="F20" s="852">
        <f t="shared" si="0"/>
        <v>0</v>
      </c>
      <c r="G20" s="787"/>
      <c r="H20" s="1121">
        <f>IF(ISERROR(F20*1.0264/'Netto JAZ'!$C$29),0,F20*1.0264/'Netto JAZ'!$C$29)</f>
        <v>0</v>
      </c>
      <c r="I20" s="902"/>
      <c r="J20" s="903"/>
      <c r="K20" s="903"/>
      <c r="L20" s="904"/>
      <c r="M20" s="1032" t="str">
        <f t="shared" si="2"/>
        <v/>
      </c>
      <c r="N20" s="972">
        <f>IF(ISERROR(#REF!*$F20),0,#REF!*$F20*1.25)</f>
        <v>0</v>
      </c>
      <c r="O20" s="972">
        <f>IF(ISERROR(#REF!*$F20),0,#REF!*$F20)</f>
        <v>0</v>
      </c>
      <c r="P20" s="972">
        <f>IF(ISERROR(#REF!*$F20),0,#REF!*$F20)</f>
        <v>0</v>
      </c>
    </row>
    <row r="21" spans="1:16" ht="63.75">
      <c r="A21" s="1288"/>
      <c r="B21" s="784" t="s">
        <v>588</v>
      </c>
      <c r="C21" s="782">
        <f>SUMIF('(A) Pers. paL'!$I$4:$I$264,Tariftabellen!X16,'(A) Pers. paL'!$H$4:$H$264)+SUMIF('(A) Pers. paL'!$I$4:$I$264,Tariftabellen!Y16,'(A) Pers. paL'!$H$4:$H$264)</f>
        <v>0</v>
      </c>
      <c r="D21" s="781">
        <f>SUMIF('(A) Pers. paL'!$I$4:$I$264,Tariftabellen!X16,'(A) Pers. paL'!$S$4:$S$264)</f>
        <v>0</v>
      </c>
      <c r="E21" s="781">
        <f>SUMIF('(A) Pers. paL'!$I$4:$I$264,Tariftabellen!Y16,'(A) Pers. paL'!$S$4:$S$264)</f>
        <v>0</v>
      </c>
      <c r="F21" s="853">
        <f t="shared" si="0"/>
        <v>0</v>
      </c>
      <c r="G21" s="788"/>
      <c r="H21" s="1122">
        <f>IF(ISERROR(F21*1.0264/'Netto JAZ'!$C$29),0,F21*1.0264/'Netto JAZ'!$C$29)</f>
        <v>0</v>
      </c>
      <c r="I21" s="902"/>
      <c r="J21" s="903"/>
      <c r="K21" s="903"/>
      <c r="L21" s="904"/>
      <c r="M21" s="1032" t="str">
        <f t="shared" si="2"/>
        <v/>
      </c>
      <c r="N21" s="972">
        <f>IF(ISERROR(#REF!*$F21),0,#REF!*$F21*1.25)</f>
        <v>0</v>
      </c>
      <c r="O21" s="972">
        <f>IF(ISERROR(#REF!*$F21),0,#REF!*$F21)</f>
        <v>0</v>
      </c>
      <c r="P21" s="972">
        <f>IF(ISERROR(#REF!*$F21),0,#REF!*$F21)</f>
        <v>0</v>
      </c>
    </row>
    <row r="22" spans="1:16">
      <c r="A22" s="1288" t="s">
        <v>610</v>
      </c>
      <c r="B22" s="688" t="s">
        <v>196</v>
      </c>
      <c r="C22" s="782">
        <f>SUMIF('(A) Pers. paL'!$I$4:$I$264,Tariftabellen!X13,'(A) Pers. paL'!$H$4:$H$264)+SUMIF('(A) Pers. paL'!$I$4:$I$264,Tariftabellen!Y13,'(A) Pers. paL'!$H$4:$H$264)</f>
        <v>0</v>
      </c>
      <c r="D22" s="781">
        <f>SUMIF('(A) Pers. paL'!$I$4:$I$264,Tariftabellen!X13,'(A) Pers. paL'!$S$4:$S$264)</f>
        <v>0</v>
      </c>
      <c r="E22" s="781">
        <f>SUMIF('(A) Pers. paL'!$I$4:$I$264,Tariftabellen!Y13,'(A) Pers. paL'!$S$4:$S$264)</f>
        <v>0</v>
      </c>
      <c r="F22" s="852">
        <f t="shared" si="0"/>
        <v>0</v>
      </c>
      <c r="G22" s="787"/>
      <c r="H22" s="1121">
        <f>IF(ISERROR(F22*1.0264/'Netto JAZ'!$C$29),0,F22*1.0264/'Netto JAZ'!$C$29)</f>
        <v>0</v>
      </c>
      <c r="I22" s="902"/>
      <c r="J22" s="903"/>
      <c r="K22" s="903"/>
      <c r="L22" s="904"/>
      <c r="M22" s="1032" t="str">
        <f t="shared" si="2"/>
        <v/>
      </c>
      <c r="N22" s="972">
        <f>IF(ISERROR(#REF!*$F22),0,#REF!*$F22*1.25)</f>
        <v>0</v>
      </c>
      <c r="O22" s="972">
        <f>IF(ISERROR(#REF!*$F22),0,#REF!*$F22)</f>
        <v>0</v>
      </c>
      <c r="P22" s="972">
        <f>IF(ISERROR(#REF!*$F22),0,#REF!*$F22)</f>
        <v>0</v>
      </c>
    </row>
    <row r="23" spans="1:16">
      <c r="A23" s="1288"/>
      <c r="B23" s="564" t="s">
        <v>531</v>
      </c>
      <c r="C23" s="782">
        <f>SUMIF('(A) Pers. paL'!$I$4:$I$264,Tariftabellen!X20,'(A) Pers. paL'!$H$4:$H$264)+SUMIF('(A) Pers. paL'!$I$4:$I$264,Tariftabellen!Y20,'(A) Pers. paL'!$H$4:$H$264)</f>
        <v>0</v>
      </c>
      <c r="D23" s="781">
        <f>SUMIF('(A) Pers. paL'!$I$4:$I$264,Tariftabellen!X20,'(A) Pers. paL'!$S$4:$S$264)</f>
        <v>0</v>
      </c>
      <c r="E23" s="781">
        <f>SUMIF('(A) Pers. paL'!$I$4:$I$264,Tariftabellen!Y20,'(A) Pers. paL'!$S$4:$S$264)</f>
        <v>0</v>
      </c>
      <c r="F23" s="852">
        <f t="shared" si="0"/>
        <v>0</v>
      </c>
      <c r="G23" s="787"/>
      <c r="H23" s="1121">
        <f>IF(ISERROR(F23*1.0264/'Netto JAZ'!$C$29),0,F23*1.0264/'Netto JAZ'!$C$29)</f>
        <v>0</v>
      </c>
      <c r="I23" s="902"/>
      <c r="J23" s="903"/>
      <c r="K23" s="903"/>
      <c r="L23" s="904"/>
      <c r="M23" s="1032" t="str">
        <f t="shared" si="2"/>
        <v/>
      </c>
      <c r="N23" s="972">
        <f>IF(ISERROR(#REF!*$F23),0,#REF!*$F23*1.25)</f>
        <v>0</v>
      </c>
      <c r="O23" s="972">
        <f>IF(ISERROR(#REF!*$F23),0,#REF!*$F23)</f>
        <v>0</v>
      </c>
      <c r="P23" s="972">
        <f>IF(ISERROR(#REF!*$F23),0,#REF!*$F23)</f>
        <v>0</v>
      </c>
    </row>
    <row r="24" spans="1:16">
      <c r="A24" s="1288"/>
      <c r="B24" s="564" t="s">
        <v>534</v>
      </c>
      <c r="C24" s="782">
        <f>SUMIF('(A) Pers. paL'!$I$4:$I$264,Tariftabellen!X21,'(A) Pers. paL'!$H$4:$H$264)+SUMIF('(A) Pers. paL'!$I$4:$I$264,Tariftabellen!Y21,'(A) Pers. paL'!$H$4:$H$264)</f>
        <v>0</v>
      </c>
      <c r="D24" s="781">
        <f>SUMIF('(A) Pers. paL'!$I$4:$I$264,Tariftabellen!X21,'(A) Pers. paL'!$S$4:$S$264)</f>
        <v>0</v>
      </c>
      <c r="E24" s="781">
        <f>SUMIF('(A) Pers. paL'!$I$4:$I$264,Tariftabellen!Y21,'(A) Pers. paL'!$S$4:$S$264)</f>
        <v>0</v>
      </c>
      <c r="F24" s="852">
        <f t="shared" si="0"/>
        <v>0</v>
      </c>
      <c r="G24" s="787"/>
      <c r="H24" s="1121">
        <f>IF(ISERROR(F24*1.0264/'Netto JAZ'!$C$29),0,F24*1.0264/'Netto JAZ'!$C$29)</f>
        <v>0</v>
      </c>
      <c r="I24" s="902"/>
      <c r="J24" s="903"/>
      <c r="K24" s="903"/>
      <c r="L24" s="904"/>
      <c r="M24" s="1032" t="str">
        <f t="shared" si="2"/>
        <v/>
      </c>
      <c r="N24" s="972">
        <f>IF(ISERROR(#REF!*$F24),0,#REF!*$F24*1.25)</f>
        <v>0</v>
      </c>
      <c r="O24" s="972">
        <f>IF(ISERROR(#REF!*$F24),0,#REF!*$F24)</f>
        <v>0</v>
      </c>
      <c r="P24" s="972">
        <f>IF(ISERROR(#REF!*$F24),0,#REF!*$F24)</f>
        <v>0</v>
      </c>
    </row>
    <row r="25" spans="1:16">
      <c r="A25" s="1287" t="s">
        <v>643</v>
      </c>
      <c r="B25" s="784" t="s">
        <v>569</v>
      </c>
      <c r="C25" s="782">
        <f>SUMIF('(A) Pers. paL'!$I$4:$I$264,Tariftabellen!X11,'(A) Pers. paL'!$H$4:$H$264)+SUMIF('(A) Pers. paL'!$I$4:$I$264,Tariftabellen!Y11,'(A) Pers. paL'!$H$4:$H$264)</f>
        <v>0</v>
      </c>
      <c r="D25" s="781">
        <f>SUMIF('(A) Pers. paL'!$I$4:$I$264,Tariftabellen!X11,'(A) Pers. paL'!$S$4:$S$264)+SUMIF('(A) Pers. paL'!$I$4:$I$264,Tariftabellen!Y11,'(A) Pers. paL'!$S$4:$S$264)</f>
        <v>0</v>
      </c>
      <c r="E25" s="781">
        <f ca="1">SUMIF('(A) Pers. paL'!$I$4:$I$264,Tariftabellen!Y11,'(A) Pers. paL'!$S$4:$S$264)+SUMIF('(A) Pers. paL'!$I$4:$I$264,Tariftabellen!Z11,'(A) Pers. paL'!$S$4:$S$264)</f>
        <v>0</v>
      </c>
      <c r="F25" s="852">
        <f t="shared" ca="1" si="0"/>
        <v>0</v>
      </c>
      <c r="G25" s="787"/>
      <c r="H25" s="1121">
        <f ca="1">IF(ISERROR(F25*1.0264/'Netto JAZ'!$C$29),0,F25*1.0264/'Netto JAZ'!$C$29)</f>
        <v>0</v>
      </c>
      <c r="I25" s="902"/>
      <c r="J25" s="903"/>
      <c r="K25" s="903"/>
      <c r="L25" s="904"/>
      <c r="M25" s="1032" t="str">
        <f t="shared" si="2"/>
        <v/>
      </c>
      <c r="N25" s="972">
        <f ca="1">IF(ISERROR(#REF!*$F25),0,#REF!*$F25*1.25)</f>
        <v>0</v>
      </c>
      <c r="O25" s="972">
        <f ca="1">IF(ISERROR(#REF!*$F25),0,#REF!*$F25)</f>
        <v>0</v>
      </c>
      <c r="P25" s="972">
        <f ca="1">IF(ISERROR(#REF!*$F25),0,#REF!*$F25)</f>
        <v>0</v>
      </c>
    </row>
    <row r="26" spans="1:16" ht="13.15" customHeight="1">
      <c r="A26" s="1288"/>
      <c r="B26" s="784" t="s">
        <v>529</v>
      </c>
      <c r="C26" s="782">
        <f>SUMIF('(A) Pers. paL'!$I$4:$I$264,Tariftabellen!X12,'(A) Pers. paL'!$H$4:$H$264)+SUMIF('(A) Pers. paL'!$I$4:$I$264,Tariftabellen!Y12,'(A) Pers. paL'!$H$4:$H$264)</f>
        <v>0</v>
      </c>
      <c r="D26" s="781">
        <f>SUMIF('(A) Pers. paL'!$I$4:$I$264,Tariftabellen!X12,'(A) Pers. paL'!$S$4:$S$264)</f>
        <v>0</v>
      </c>
      <c r="E26" s="781">
        <f>SUMIF('(A) Pers. paL'!$I$4:$I$264,Tariftabellen!Y12,'(A) Pers. paL'!$S$4:$S$264)</f>
        <v>0</v>
      </c>
      <c r="F26" s="852">
        <f t="shared" si="0"/>
        <v>0</v>
      </c>
      <c r="G26" s="787"/>
      <c r="H26" s="1121">
        <f>IF(ISERROR(F26*1.0264/'Netto JAZ'!$C$29),0,F26*1.0264/'Netto JAZ'!$C$29)</f>
        <v>0</v>
      </c>
      <c r="I26" s="902"/>
      <c r="J26" s="903"/>
      <c r="K26" s="903"/>
      <c r="L26" s="904"/>
      <c r="M26" s="1032" t="str">
        <f t="shared" si="2"/>
        <v/>
      </c>
      <c r="N26" s="972">
        <f>IF(ISERROR(#REF!*$F26),0,#REF!*$F26*1.25)</f>
        <v>0</v>
      </c>
      <c r="O26" s="972">
        <f>IF(ISERROR(#REF!*$F26),0,#REF!*$F26)</f>
        <v>0</v>
      </c>
      <c r="P26" s="972">
        <f>IF(ISERROR(#REF!*$F26),0,#REF!*$F26)</f>
        <v>0</v>
      </c>
    </row>
    <row r="27" spans="1:16">
      <c r="A27" s="1288"/>
      <c r="B27" s="564" t="s">
        <v>532</v>
      </c>
      <c r="C27" s="782">
        <f>SUMIF('(A) Pers. paL'!$I$4:$I$264,Tariftabellen!X22,'(A) Pers. paL'!$H$4:$H$264)+SUMIF('(A) Pers. paL'!$I$4:$I$264,Tariftabellen!Y22,'(A) Pers. paL'!$H$4:$H$264)</f>
        <v>0</v>
      </c>
      <c r="D27" s="781">
        <f>SUMIF('(A) Pers. paL'!$I$4:$I$264,Tariftabellen!X22,'(A) Pers. paL'!$S$4:$S$264)</f>
        <v>0</v>
      </c>
      <c r="E27" s="781">
        <f>SUMIF('(A) Pers. paL'!$I$4:$I$264,Tariftabellen!Y22,'(A) Pers. paL'!$S$4:$S$264)</f>
        <v>0</v>
      </c>
      <c r="F27" s="852">
        <f t="shared" si="0"/>
        <v>0</v>
      </c>
      <c r="G27" s="787"/>
      <c r="H27" s="1121">
        <f>IF(ISERROR(F27*1.0264/'Netto JAZ'!$C$29),0,F27*1.0264/'Netto JAZ'!$C$29)</f>
        <v>0</v>
      </c>
      <c r="I27" s="902"/>
      <c r="J27" s="903"/>
      <c r="K27" s="903"/>
      <c r="L27" s="904"/>
      <c r="M27" s="1032" t="str">
        <f t="shared" si="2"/>
        <v/>
      </c>
      <c r="N27" s="972">
        <f>IF(ISERROR(#REF!*$F27),0,#REF!*$F27*1.25)</f>
        <v>0</v>
      </c>
      <c r="O27" s="972">
        <f>IF(ISERROR(#REF!*$F27),0,#REF!*$F27)</f>
        <v>0</v>
      </c>
      <c r="P27" s="972">
        <f>IF(ISERROR(#REF!*$F27),0,#REF!*$F27)</f>
        <v>0</v>
      </c>
    </row>
    <row r="28" spans="1:16">
      <c r="A28" s="1287" t="s">
        <v>644</v>
      </c>
      <c r="B28" s="564" t="s">
        <v>594</v>
      </c>
      <c r="C28" s="782">
        <f>SUMIF('(A) Pers. paL'!$I$4:$I$264,Tariftabellen!X23,'(A) Pers. paL'!$H$4:$H$264)+SUMIF('(A) Pers. paL'!$I$4:$I$264,Tariftabellen!Y23,'(A) Pers. paL'!$H$4:$H$264)</f>
        <v>0</v>
      </c>
      <c r="D28" s="781">
        <f>SUMIF('(A) Pers. paL'!$I$4:$I$264,Tariftabellen!X23,'(A) Pers. paL'!$S$4:$S$264)</f>
        <v>0</v>
      </c>
      <c r="E28" s="781">
        <f>SUMIF('(A) Pers. paL'!$I$4:$I$264,Tariftabellen!Y23,'(A) Pers. paL'!$S$4:$S$264)</f>
        <v>0</v>
      </c>
      <c r="F28" s="852">
        <f t="shared" si="0"/>
        <v>0</v>
      </c>
      <c r="G28" s="787"/>
      <c r="H28" s="1121">
        <f>IF(ISERROR(F28*1.0264/'Netto JAZ'!$C$29),0,F28*1.0264/'Netto JAZ'!$C$29)</f>
        <v>0</v>
      </c>
      <c r="I28" s="902"/>
      <c r="J28" s="903"/>
      <c r="K28" s="903"/>
      <c r="L28" s="904"/>
      <c r="M28" s="1032" t="str">
        <f t="shared" si="2"/>
        <v/>
      </c>
      <c r="N28" s="972">
        <f>IF(ISERROR(#REF!*$F28),0,#REF!*$F28*1.25)</f>
        <v>0</v>
      </c>
      <c r="O28" s="972">
        <f>IF(ISERROR(#REF!*$F28),0,#REF!*$F28)</f>
        <v>0</v>
      </c>
      <c r="P28" s="972">
        <f>IF(ISERROR(#REF!*$F28),0,#REF!*$F28)</f>
        <v>0</v>
      </c>
    </row>
    <row r="29" spans="1:16">
      <c r="A29" s="1288"/>
      <c r="B29" s="564" t="s">
        <v>482</v>
      </c>
      <c r="C29" s="782">
        <f>SUMIF('(A) Pers. paL'!$I$4:$I$264,Tariftabellen!X24,'(A) Pers. paL'!$H$4:$H$264)+SUMIF('(A) Pers. paL'!$I$4:$I$264,Tariftabellen!Y24,'(A) Pers. paL'!$H$4:$H$264)</f>
        <v>0</v>
      </c>
      <c r="D29" s="781">
        <f>SUMIF('(A) Pers. paL'!$I$4:$I$264,Tariftabellen!X24,'(A) Pers. paL'!$S$4:$S$264)</f>
        <v>0</v>
      </c>
      <c r="E29" s="781">
        <f>SUMIF('(A) Pers. paL'!$I$4:$I$264,Tariftabellen!Y24,'(A) Pers. paL'!$S$4:$S$264)</f>
        <v>0</v>
      </c>
      <c r="F29" s="852">
        <f t="shared" si="0"/>
        <v>0</v>
      </c>
      <c r="G29" s="787"/>
      <c r="H29" s="1121">
        <f>IF(ISERROR(F29*1.0264/'Netto JAZ'!$C$29),0,F29*1.0264/'Netto JAZ'!$C$29)</f>
        <v>0</v>
      </c>
      <c r="I29" s="902"/>
      <c r="J29" s="903"/>
      <c r="K29" s="903"/>
      <c r="L29" s="904"/>
      <c r="M29" s="1032" t="str">
        <f t="shared" si="2"/>
        <v/>
      </c>
      <c r="N29" s="972">
        <f>IF(ISERROR(#REF!*$F29),0,#REF!*$F29*1.25)</f>
        <v>0</v>
      </c>
      <c r="O29" s="972">
        <f>IF(ISERROR(#REF!*$F29),0,#REF!*$F29)</f>
        <v>0</v>
      </c>
      <c r="P29" s="972">
        <f>IF(ISERROR(#REF!*$F29),0,#REF!*$F29)</f>
        <v>0</v>
      </c>
    </row>
    <row r="30" spans="1:16">
      <c r="A30" s="1288"/>
      <c r="B30" s="564" t="s">
        <v>530</v>
      </c>
      <c r="C30" s="782">
        <f>SUMIF('(A) Pers. paL'!$I$4:$I$264,Tariftabellen!X25,'(A) Pers. paL'!$H$4:$H$264)+SUMIF('(A) Pers. paL'!$I$4:$I$264,Tariftabellen!Y25,'(A) Pers. paL'!$H$4:$H$264)</f>
        <v>0</v>
      </c>
      <c r="D30" s="781">
        <f>SUMIF('(A) Pers. paL'!$I$4:$I$264,Tariftabellen!X25,'(A) Pers. paL'!$S$4:$S$264)</f>
        <v>0</v>
      </c>
      <c r="E30" s="781">
        <f>SUMIF('(A) Pers. paL'!$I$4:$I$264,Tariftabellen!Y25,'(A) Pers. paL'!$S$4:$S$264)</f>
        <v>0</v>
      </c>
      <c r="F30" s="852">
        <f t="shared" si="0"/>
        <v>0</v>
      </c>
      <c r="G30" s="787"/>
      <c r="H30" s="1121">
        <f>IF(ISERROR(F30*1.0264/'Netto JAZ'!$C$29),0,F30*1.0264/'Netto JAZ'!$C$29)</f>
        <v>0</v>
      </c>
      <c r="I30" s="902"/>
      <c r="J30" s="903"/>
      <c r="K30" s="903"/>
      <c r="L30" s="904"/>
      <c r="M30" s="1032" t="str">
        <f t="shared" si="2"/>
        <v/>
      </c>
      <c r="N30" s="972">
        <f>IF(ISERROR(#REF!*$F30),0,#REF!*$F30*1.25)</f>
        <v>0</v>
      </c>
      <c r="O30" s="972">
        <f>IF(ISERROR(#REF!*$F30),0,#REF!*$F30)</f>
        <v>0</v>
      </c>
      <c r="P30" s="972">
        <f>IF(ISERROR(#REF!*$F30),0,#REF!*$F30)</f>
        <v>0</v>
      </c>
    </row>
    <row r="31" spans="1:16" ht="15.75" thickBot="1">
      <c r="A31" s="1289"/>
      <c r="B31" s="663" t="s">
        <v>337</v>
      </c>
      <c r="C31" s="905">
        <f>SUMIF('(A) Pers. paL'!$I$4:$I$264,Tariftabellen!X26,'(A) Pers. paL'!$H$4:$H$264)+SUMIF('(A) Pers. paL'!$I$4:$I$264,Tariftabellen!Y26,'(A) Pers. paL'!$H$4:$H$264)</f>
        <v>0</v>
      </c>
      <c r="D31" s="906">
        <f>SUMIF('(A) Pers. paL'!$I$4:$I$264,Tariftabellen!X26,'(A) Pers. paL'!$S$4:$S$264)</f>
        <v>0</v>
      </c>
      <c r="E31" s="906">
        <f>SUMIF('(A) Pers. paL'!$I$4:$I$264,Tariftabellen!Y26,'(A) Pers. paL'!$S$4:$S$264)</f>
        <v>0</v>
      </c>
      <c r="F31" s="907">
        <f t="shared" si="0"/>
        <v>0</v>
      </c>
      <c r="G31" s="908"/>
      <c r="H31" s="1123">
        <f>IF(ISERROR(F31*1.0264/'Netto JAZ'!$C$29),0,F31*1.0264/'Netto JAZ'!$C$29)</f>
        <v>0</v>
      </c>
      <c r="I31" s="909"/>
      <c r="J31" s="910"/>
      <c r="K31" s="910"/>
      <c r="L31" s="911"/>
      <c r="M31" s="1032" t="str">
        <f t="shared" si="2"/>
        <v/>
      </c>
      <c r="N31" s="972">
        <f>IF(ISERROR(#REF!*$F31),0,#REF!*$F31*1.25)</f>
        <v>0</v>
      </c>
      <c r="O31" s="972">
        <f>IF(ISERROR(#REF!*$F31),0,#REF!*$F31)</f>
        <v>0</v>
      </c>
      <c r="P31" s="972">
        <f>IF(ISERROR(#REF!*$F31),0,#REF!*$F31)</f>
        <v>0</v>
      </c>
    </row>
  </sheetData>
  <sheetProtection algorithmName="SHA-512" hashValue="/2y3n/Od3VD90rbv49wMV2DaZ94Q6TSakFcdC9P5Y8/UnJopHEQIvilBc6K9RUxQ+gJqaZY9rhq9SFwCFCTudA==" saltValue="GedgNwSh8k33VsZcaMj9KQ==" spinCount="100000" sheet="1" formatCells="0"/>
  <mergeCells count="12">
    <mergeCell ref="A1:G1"/>
    <mergeCell ref="A3:G3"/>
    <mergeCell ref="A16:A21"/>
    <mergeCell ref="A22:A24"/>
    <mergeCell ref="A25:A27"/>
    <mergeCell ref="A28:A31"/>
    <mergeCell ref="A10:A13"/>
    <mergeCell ref="I14:L14"/>
    <mergeCell ref="A4:B4"/>
    <mergeCell ref="A5:B5"/>
    <mergeCell ref="A15:B15"/>
    <mergeCell ref="A6:A9"/>
  </mergeCells>
  <pageMargins left="0.51181102362204722" right="0.51181102362204722" top="0.78740157480314965" bottom="0.78740157480314965" header="0.31496062992125984" footer="0.31496062992125984"/>
  <pageSetup paperSize="9" orientation="landscape" r:id="rId1"/>
  <rowBreaks count="1" manualBreakCount="1">
    <brk id="1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9147F-38CD-4FC5-88FD-8C5CE6A22D84}">
  <dimension ref="A1:P31"/>
  <sheetViews>
    <sheetView zoomScale="110" zoomScaleNormal="110" workbookViewId="0">
      <pane ySplit="4" topLeftCell="A5" activePane="bottomLeft" state="frozen"/>
      <selection pane="bottomLeft" sqref="A1:G1"/>
    </sheetView>
  </sheetViews>
  <sheetFormatPr baseColWidth="10" defaultColWidth="11.42578125" defaultRowHeight="15"/>
  <cols>
    <col min="1" max="1" width="12" style="559" customWidth="1"/>
    <col min="2" max="2" width="31.140625" style="559" customWidth="1"/>
    <col min="3" max="3" width="14.5703125" style="559" customWidth="1"/>
    <col min="4" max="5" width="14.140625" style="559" customWidth="1"/>
    <col min="6" max="6" width="12.28515625" style="559" customWidth="1"/>
    <col min="7" max="7" width="21.28515625" style="559" customWidth="1"/>
    <col min="8" max="8" width="12.42578125" style="559" customWidth="1"/>
    <col min="9" max="12" width="11.42578125" style="559"/>
    <col min="13" max="13" width="22.7109375" style="970" customWidth="1"/>
    <col min="14" max="15" width="11.42578125" style="970"/>
    <col min="16" max="16384" width="11.42578125" style="559"/>
  </cols>
  <sheetData>
    <row r="1" spans="1:16">
      <c r="A1" s="1305" t="s">
        <v>847</v>
      </c>
      <c r="B1" s="1305"/>
      <c r="C1" s="1305"/>
      <c r="D1" s="1305"/>
      <c r="E1" s="1305"/>
      <c r="F1" s="1305"/>
      <c r="G1" s="1305"/>
    </row>
    <row r="3" spans="1:16" ht="15.75" thickBot="1">
      <c r="A3" s="1306" t="s">
        <v>669</v>
      </c>
      <c r="B3" s="1306"/>
      <c r="C3" s="1306"/>
      <c r="D3" s="1306"/>
      <c r="E3" s="1306"/>
      <c r="F3" s="1306"/>
      <c r="G3" s="1306"/>
      <c r="H3" s="777"/>
    </row>
    <row r="4" spans="1:16" ht="44.25" customHeight="1" thickBot="1">
      <c r="A4" s="1296" t="s">
        <v>646</v>
      </c>
      <c r="B4" s="1297"/>
      <c r="C4" s="1118" t="s">
        <v>505</v>
      </c>
      <c r="D4" s="851" t="s">
        <v>407</v>
      </c>
      <c r="E4" s="851" t="s">
        <v>781</v>
      </c>
      <c r="F4" s="851" t="s">
        <v>670</v>
      </c>
      <c r="G4" s="1119" t="s">
        <v>392</v>
      </c>
      <c r="H4" s="976"/>
    </row>
    <row r="5" spans="1:16" ht="24" customHeight="1">
      <c r="A5" s="1298" t="s">
        <v>351</v>
      </c>
      <c r="B5" s="1299"/>
      <c r="C5" s="778"/>
      <c r="D5" s="778"/>
      <c r="E5" s="778"/>
      <c r="F5" s="778"/>
      <c r="G5" s="779"/>
      <c r="H5" s="977"/>
    </row>
    <row r="6" spans="1:16" s="648" customFormat="1" ht="27" customHeight="1">
      <c r="A6" s="1292" t="s">
        <v>409</v>
      </c>
      <c r="B6" s="649" t="s">
        <v>648</v>
      </c>
      <c r="C6" s="1075"/>
      <c r="D6" s="1076"/>
      <c r="E6" s="1076"/>
      <c r="F6" s="1085">
        <f>IF(ISERROR((D6+E6)/C6),0,(D6+E6)/C6)</f>
        <v>0</v>
      </c>
      <c r="G6" s="785"/>
      <c r="H6" s="978"/>
      <c r="M6" s="971"/>
      <c r="N6" s="971"/>
      <c r="O6" s="971"/>
    </row>
    <row r="7" spans="1:16" s="648" customFormat="1" ht="27.6" customHeight="1">
      <c r="A7" s="1310"/>
      <c r="B7" s="560" t="s">
        <v>649</v>
      </c>
      <c r="C7" s="1075"/>
      <c r="D7" s="1076"/>
      <c r="E7" s="1076"/>
      <c r="F7" s="1085">
        <f t="shared" ref="F7:F31" si="0">IF(ISERROR((D7+E7)/C7),0,(D7+E7)/C7)</f>
        <v>0</v>
      </c>
      <c r="G7" s="785"/>
      <c r="H7" s="978"/>
      <c r="M7" s="971"/>
      <c r="N7" s="971"/>
      <c r="O7" s="971"/>
    </row>
    <row r="8" spans="1:16" s="648" customFormat="1" ht="27.6" customHeight="1">
      <c r="A8" s="1310"/>
      <c r="B8" s="649" t="s">
        <v>782</v>
      </c>
      <c r="C8" s="1075"/>
      <c r="D8" s="1076"/>
      <c r="E8" s="1076"/>
      <c r="F8" s="1085">
        <f t="shared" si="0"/>
        <v>0</v>
      </c>
      <c r="G8" s="785"/>
      <c r="H8" s="978"/>
      <c r="M8" s="971"/>
      <c r="N8" s="971"/>
      <c r="O8" s="971"/>
    </row>
    <row r="9" spans="1:16" ht="63.75">
      <c r="A9" s="1311"/>
      <c r="B9" s="560" t="s">
        <v>653</v>
      </c>
      <c r="C9" s="1077"/>
      <c r="D9" s="1072"/>
      <c r="E9" s="1072"/>
      <c r="F9" s="1085">
        <f t="shared" si="0"/>
        <v>0</v>
      </c>
      <c r="G9" s="975"/>
      <c r="H9" s="979"/>
    </row>
    <row r="10" spans="1:16" ht="14.45" customHeight="1">
      <c r="A10" s="1290" t="s">
        <v>645</v>
      </c>
      <c r="B10" s="561" t="s">
        <v>412</v>
      </c>
      <c r="C10" s="1077"/>
      <c r="D10" s="1072"/>
      <c r="E10" s="1072"/>
      <c r="F10" s="1085">
        <f t="shared" si="0"/>
        <v>0</v>
      </c>
      <c r="G10" s="786"/>
      <c r="H10" s="980"/>
    </row>
    <row r="11" spans="1:16">
      <c r="A11" s="1291"/>
      <c r="B11" s="561" t="s">
        <v>411</v>
      </c>
      <c r="C11" s="1071"/>
      <c r="D11" s="1072"/>
      <c r="E11" s="1072"/>
      <c r="F11" s="1085">
        <f t="shared" si="0"/>
        <v>0</v>
      </c>
      <c r="G11" s="786"/>
      <c r="H11" s="980"/>
    </row>
    <row r="12" spans="1:16">
      <c r="A12" s="1291"/>
      <c r="B12" s="561" t="s">
        <v>413</v>
      </c>
      <c r="C12" s="1071"/>
      <c r="D12" s="1072"/>
      <c r="E12" s="1072"/>
      <c r="F12" s="1085">
        <f t="shared" si="0"/>
        <v>0</v>
      </c>
      <c r="G12" s="786"/>
      <c r="H12" s="980"/>
    </row>
    <row r="13" spans="1:16">
      <c r="A13" s="1292"/>
      <c r="B13" s="561" t="s">
        <v>651</v>
      </c>
      <c r="C13" s="1071"/>
      <c r="D13" s="1072"/>
      <c r="E13" s="1072"/>
      <c r="F13" s="1085">
        <f t="shared" si="0"/>
        <v>0</v>
      </c>
      <c r="G13" s="786"/>
      <c r="H13" s="980"/>
    </row>
    <row r="14" spans="1:16" ht="15.75" thickBot="1">
      <c r="A14" s="1115"/>
      <c r="B14" s="1130" t="s">
        <v>419</v>
      </c>
      <c r="C14" s="1073"/>
      <c r="D14" s="1074"/>
      <c r="E14" s="1074"/>
      <c r="F14" s="1116">
        <f t="shared" si="0"/>
        <v>0</v>
      </c>
      <c r="G14" s="1117"/>
      <c r="H14" s="980"/>
    </row>
    <row r="15" spans="1:16" ht="39" customHeight="1" thickBot="1">
      <c r="A15" s="1308" t="s">
        <v>585</v>
      </c>
      <c r="B15" s="1309"/>
      <c r="C15" s="1128"/>
      <c r="D15" s="1129"/>
      <c r="E15" s="1129"/>
      <c r="F15" s="851"/>
      <c r="G15" s="1119"/>
      <c r="H15" s="981" t="s">
        <v>726</v>
      </c>
      <c r="I15" s="850" t="s">
        <v>671</v>
      </c>
      <c r="J15" s="851" t="s">
        <v>672</v>
      </c>
      <c r="K15" s="851" t="s">
        <v>673</v>
      </c>
      <c r="L15" s="1119" t="s">
        <v>674</v>
      </c>
    </row>
    <row r="16" spans="1:16" ht="25.5">
      <c r="A16" s="1307" t="s">
        <v>792</v>
      </c>
      <c r="B16" s="1125" t="s">
        <v>528</v>
      </c>
      <c r="C16" s="1112"/>
      <c r="D16" s="1113"/>
      <c r="E16" s="1113"/>
      <c r="F16" s="1126">
        <f t="shared" si="0"/>
        <v>0</v>
      </c>
      <c r="G16" s="1127"/>
      <c r="H16" s="1120">
        <f>IF(ISERROR(F16*1.0264/'Netto JAZ'!$C$29),0,F16*1.0264/'Netto JAZ'!$C$29)</f>
        <v>0</v>
      </c>
      <c r="I16" s="900"/>
      <c r="J16" s="901"/>
      <c r="K16" s="901"/>
      <c r="L16" s="951"/>
      <c r="M16" s="1032" t="str">
        <f t="shared" ref="M16:M31" si="1">IF(SUM(I16:L16)=C16,"","Aufteilung prüfen!")</f>
        <v/>
      </c>
      <c r="N16" s="972">
        <f>IF(ISERROR(#REF!*$F16),0,#REF!*$F16*1.25)</f>
        <v>0</v>
      </c>
      <c r="O16" s="972">
        <f>IF(ISERROR(#REF!*$F16),0,#REF!*$F16)</f>
        <v>0</v>
      </c>
      <c r="P16" s="972">
        <f>IF(ISERROR(#REF!*$F16),0,#REF!*$F16)</f>
        <v>0</v>
      </c>
    </row>
    <row r="17" spans="1:16" ht="25.5">
      <c r="A17" s="1288"/>
      <c r="B17" s="564" t="s">
        <v>586</v>
      </c>
      <c r="C17" s="1071"/>
      <c r="D17" s="1072"/>
      <c r="E17" s="1072"/>
      <c r="F17" s="852">
        <f t="shared" si="0"/>
        <v>0</v>
      </c>
      <c r="G17" s="787"/>
      <c r="H17" s="1121">
        <f>IF(ISERROR(F17*1.0264/'Netto JAZ'!$C$29),0,F17*1.0264/'Netto JAZ'!$C$29)</f>
        <v>0</v>
      </c>
      <c r="I17" s="902"/>
      <c r="J17" s="903"/>
      <c r="K17" s="903"/>
      <c r="L17" s="904"/>
      <c r="M17" s="1032" t="str">
        <f t="shared" si="1"/>
        <v/>
      </c>
      <c r="N17" s="972">
        <f>IF(ISERROR(#REF!*$F17),0,#REF!*$F17*1.25)</f>
        <v>0</v>
      </c>
      <c r="O17" s="972">
        <f>IF(ISERROR(#REF!*$F17),0,#REF!*$F17)</f>
        <v>0</v>
      </c>
      <c r="P17" s="972">
        <f>IF(ISERROR(#REF!*$F17),0,#REF!*$F17)</f>
        <v>0</v>
      </c>
    </row>
    <row r="18" spans="1:16">
      <c r="A18" s="1288"/>
      <c r="B18" s="564" t="s">
        <v>801</v>
      </c>
      <c r="C18" s="1071"/>
      <c r="D18" s="1072"/>
      <c r="E18" s="1072"/>
      <c r="F18" s="852">
        <f t="shared" si="0"/>
        <v>0</v>
      </c>
      <c r="G18" s="787"/>
      <c r="H18" s="1121">
        <f>IF(ISERROR(F18*1.0264/'Netto JAZ'!$C$29),0,F18*1.0264/'Netto JAZ'!$C$29)</f>
        <v>0</v>
      </c>
      <c r="I18" s="902"/>
      <c r="J18" s="903"/>
      <c r="K18" s="903"/>
      <c r="L18" s="904"/>
      <c r="M18" s="1032" t="str">
        <f t="shared" si="1"/>
        <v/>
      </c>
      <c r="N18" s="972"/>
      <c r="O18" s="972"/>
      <c r="P18" s="972"/>
    </row>
    <row r="19" spans="1:16">
      <c r="A19" s="1288"/>
      <c r="B19" s="564" t="s">
        <v>802</v>
      </c>
      <c r="C19" s="1071"/>
      <c r="D19" s="1072"/>
      <c r="E19" s="1072"/>
      <c r="F19" s="852">
        <f t="shared" si="0"/>
        <v>0</v>
      </c>
      <c r="G19" s="787"/>
      <c r="H19" s="1121">
        <f>IF(ISERROR(F19*1.0264/'Netto JAZ'!$C$29),0,F19*1.0264/'Netto JAZ'!$C$29)</f>
        <v>0</v>
      </c>
      <c r="I19" s="902"/>
      <c r="J19" s="903"/>
      <c r="K19" s="903"/>
      <c r="L19" s="904"/>
      <c r="M19" s="1032" t="str">
        <f t="shared" si="1"/>
        <v/>
      </c>
      <c r="N19" s="972"/>
      <c r="O19" s="972"/>
      <c r="P19" s="972"/>
    </row>
    <row r="20" spans="1:16" ht="25.5">
      <c r="A20" s="1288"/>
      <c r="B20" s="564" t="s">
        <v>552</v>
      </c>
      <c r="C20" s="1071"/>
      <c r="D20" s="1072"/>
      <c r="E20" s="1072"/>
      <c r="F20" s="852">
        <f t="shared" si="0"/>
        <v>0</v>
      </c>
      <c r="G20" s="787"/>
      <c r="H20" s="1121">
        <f>IF(ISERROR(F20*1.0264/'Netto JAZ'!$C$29),0,F20*1.0264/'Netto JAZ'!$C$29)</f>
        <v>0</v>
      </c>
      <c r="I20" s="902"/>
      <c r="J20" s="903"/>
      <c r="K20" s="903"/>
      <c r="L20" s="904"/>
      <c r="M20" s="1032" t="str">
        <f t="shared" si="1"/>
        <v/>
      </c>
      <c r="N20" s="972">
        <f>IF(ISERROR(#REF!*$F20),0,#REF!*$F20*1.25)</f>
        <v>0</v>
      </c>
      <c r="O20" s="972">
        <f>IF(ISERROR(#REF!*$F20),0,#REF!*$F20)</f>
        <v>0</v>
      </c>
      <c r="P20" s="972">
        <f>IF(ISERROR(#REF!*$F20),0,#REF!*$F20)</f>
        <v>0</v>
      </c>
    </row>
    <row r="21" spans="1:16" ht="63.75">
      <c r="A21" s="1288"/>
      <c r="B21" s="784" t="s">
        <v>588</v>
      </c>
      <c r="C21" s="1071"/>
      <c r="D21" s="1072"/>
      <c r="E21" s="1072"/>
      <c r="F21" s="853">
        <f t="shared" si="0"/>
        <v>0</v>
      </c>
      <c r="G21" s="788"/>
      <c r="H21" s="1122">
        <f>IF(ISERROR(F21*1.0264/'Netto JAZ'!$C$29),0,F21*1.0264/'Netto JAZ'!$C$29)</f>
        <v>0</v>
      </c>
      <c r="I21" s="902"/>
      <c r="J21" s="903"/>
      <c r="K21" s="903"/>
      <c r="L21" s="904"/>
      <c r="M21" s="1032" t="str">
        <f t="shared" si="1"/>
        <v/>
      </c>
      <c r="N21" s="972">
        <f>IF(ISERROR(#REF!*$F21),0,#REF!*$F21*1.25)</f>
        <v>0</v>
      </c>
      <c r="O21" s="972">
        <f>IF(ISERROR(#REF!*$F21),0,#REF!*$F21)</f>
        <v>0</v>
      </c>
      <c r="P21" s="972">
        <f>IF(ISERROR(#REF!*$F21),0,#REF!*$F21)</f>
        <v>0</v>
      </c>
    </row>
    <row r="22" spans="1:16">
      <c r="A22" s="1288" t="s">
        <v>610</v>
      </c>
      <c r="B22" s="688" t="s">
        <v>196</v>
      </c>
      <c r="C22" s="1071"/>
      <c r="D22" s="1072"/>
      <c r="E22" s="1072"/>
      <c r="F22" s="852">
        <f t="shared" si="0"/>
        <v>0</v>
      </c>
      <c r="G22" s="787"/>
      <c r="H22" s="1121">
        <f>IF(ISERROR(F22*1.0264/'Netto JAZ'!$C$29),0,F22*1.0264/'Netto JAZ'!$C$29)</f>
        <v>0</v>
      </c>
      <c r="I22" s="902"/>
      <c r="J22" s="903"/>
      <c r="K22" s="903"/>
      <c r="L22" s="904"/>
      <c r="M22" s="1032" t="str">
        <f t="shared" si="1"/>
        <v/>
      </c>
      <c r="N22" s="972">
        <f>IF(ISERROR(#REF!*$F22),0,#REF!*$F22*1.25)</f>
        <v>0</v>
      </c>
      <c r="O22" s="972">
        <f>IF(ISERROR(#REF!*$F22),0,#REF!*$F22)</f>
        <v>0</v>
      </c>
      <c r="P22" s="972">
        <f>IF(ISERROR(#REF!*$F22),0,#REF!*$F22)</f>
        <v>0</v>
      </c>
    </row>
    <row r="23" spans="1:16">
      <c r="A23" s="1288"/>
      <c r="B23" s="564" t="s">
        <v>531</v>
      </c>
      <c r="C23" s="1071"/>
      <c r="D23" s="1072"/>
      <c r="E23" s="1072"/>
      <c r="F23" s="852">
        <f t="shared" si="0"/>
        <v>0</v>
      </c>
      <c r="G23" s="787"/>
      <c r="H23" s="1121">
        <f>IF(ISERROR(F23*1.0264/'Netto JAZ'!$C$29),0,F23*1.0264/'Netto JAZ'!$C$29)</f>
        <v>0</v>
      </c>
      <c r="I23" s="902"/>
      <c r="J23" s="903"/>
      <c r="K23" s="903"/>
      <c r="L23" s="904"/>
      <c r="M23" s="1032" t="str">
        <f t="shared" si="1"/>
        <v/>
      </c>
      <c r="N23" s="972">
        <f>IF(ISERROR(#REF!*$F23),0,#REF!*$F23*1.25)</f>
        <v>0</v>
      </c>
      <c r="O23" s="972">
        <f>IF(ISERROR(#REF!*$F23),0,#REF!*$F23)</f>
        <v>0</v>
      </c>
      <c r="P23" s="972">
        <f>IF(ISERROR(#REF!*$F23),0,#REF!*$F23)</f>
        <v>0</v>
      </c>
    </row>
    <row r="24" spans="1:16">
      <c r="A24" s="1288"/>
      <c r="B24" s="564" t="s">
        <v>534</v>
      </c>
      <c r="C24" s="1071"/>
      <c r="D24" s="1072"/>
      <c r="E24" s="1072"/>
      <c r="F24" s="852">
        <f t="shared" si="0"/>
        <v>0</v>
      </c>
      <c r="G24" s="787"/>
      <c r="H24" s="1121">
        <f>IF(ISERROR(F24*1.0264/'Netto JAZ'!$C$29),0,F24*1.0264/'Netto JAZ'!$C$29)</f>
        <v>0</v>
      </c>
      <c r="I24" s="902"/>
      <c r="J24" s="903"/>
      <c r="K24" s="903"/>
      <c r="L24" s="904"/>
      <c r="M24" s="1032" t="str">
        <f t="shared" si="1"/>
        <v/>
      </c>
      <c r="N24" s="972">
        <f>IF(ISERROR(#REF!*$F24),0,#REF!*$F24*1.25)</f>
        <v>0</v>
      </c>
      <c r="O24" s="972">
        <f>IF(ISERROR(#REF!*$F24),0,#REF!*$F24)</f>
        <v>0</v>
      </c>
      <c r="P24" s="972">
        <f>IF(ISERROR(#REF!*$F24),0,#REF!*$F24)</f>
        <v>0</v>
      </c>
    </row>
    <row r="25" spans="1:16">
      <c r="A25" s="1287" t="s">
        <v>643</v>
      </c>
      <c r="B25" s="784" t="s">
        <v>569</v>
      </c>
      <c r="C25" s="1071"/>
      <c r="D25" s="1072"/>
      <c r="E25" s="1072"/>
      <c r="F25" s="852">
        <f t="shared" si="0"/>
        <v>0</v>
      </c>
      <c r="G25" s="787"/>
      <c r="H25" s="1121">
        <f>IF(ISERROR(F25*1.0264/'Netto JAZ'!$C$29),0,F25*1.0264/'Netto JAZ'!$C$29)</f>
        <v>0</v>
      </c>
      <c r="I25" s="902"/>
      <c r="J25" s="903"/>
      <c r="K25" s="903"/>
      <c r="L25" s="904"/>
      <c r="M25" s="1032" t="str">
        <f t="shared" si="1"/>
        <v/>
      </c>
      <c r="N25" s="972">
        <f>IF(ISERROR(#REF!*$F25),0,#REF!*$F25*1.25)</f>
        <v>0</v>
      </c>
      <c r="O25" s="972">
        <f>IF(ISERROR(#REF!*$F25),0,#REF!*$F25)</f>
        <v>0</v>
      </c>
      <c r="P25" s="972">
        <f>IF(ISERROR(#REF!*$F25),0,#REF!*$F25)</f>
        <v>0</v>
      </c>
    </row>
    <row r="26" spans="1:16" ht="13.15" customHeight="1">
      <c r="A26" s="1288"/>
      <c r="B26" s="784" t="s">
        <v>529</v>
      </c>
      <c r="C26" s="1071"/>
      <c r="D26" s="1072"/>
      <c r="E26" s="1072"/>
      <c r="F26" s="852">
        <f t="shared" si="0"/>
        <v>0</v>
      </c>
      <c r="G26" s="787"/>
      <c r="H26" s="1121">
        <f>IF(ISERROR(F26*1.0264/'Netto JAZ'!$C$29),0,F26*1.0264/'Netto JAZ'!$C$29)</f>
        <v>0</v>
      </c>
      <c r="I26" s="902"/>
      <c r="J26" s="903"/>
      <c r="K26" s="903"/>
      <c r="L26" s="904"/>
      <c r="M26" s="1032" t="str">
        <f t="shared" si="1"/>
        <v/>
      </c>
      <c r="N26" s="972">
        <f>IF(ISERROR(#REF!*$F26),0,#REF!*$F26*1.25)</f>
        <v>0</v>
      </c>
      <c r="O26" s="972">
        <f>IF(ISERROR(#REF!*$F26),0,#REF!*$F26)</f>
        <v>0</v>
      </c>
      <c r="P26" s="972">
        <f>IF(ISERROR(#REF!*$F26),0,#REF!*$F26)</f>
        <v>0</v>
      </c>
    </row>
    <row r="27" spans="1:16">
      <c r="A27" s="1288"/>
      <c r="B27" s="564" t="s">
        <v>532</v>
      </c>
      <c r="C27" s="1071"/>
      <c r="D27" s="1072"/>
      <c r="E27" s="1072"/>
      <c r="F27" s="852">
        <f t="shared" si="0"/>
        <v>0</v>
      </c>
      <c r="G27" s="787"/>
      <c r="H27" s="1121">
        <f>IF(ISERROR(F27*1.0264/'Netto JAZ'!$C$29),0,F27*1.0264/'Netto JAZ'!$C$29)</f>
        <v>0</v>
      </c>
      <c r="I27" s="902"/>
      <c r="J27" s="903"/>
      <c r="K27" s="903"/>
      <c r="L27" s="904"/>
      <c r="M27" s="1032" t="str">
        <f t="shared" si="1"/>
        <v/>
      </c>
      <c r="N27" s="972">
        <f>IF(ISERROR(#REF!*$F27),0,#REF!*$F27*1.25)</f>
        <v>0</v>
      </c>
      <c r="O27" s="972">
        <f>IF(ISERROR(#REF!*$F27),0,#REF!*$F27)</f>
        <v>0</v>
      </c>
      <c r="P27" s="972">
        <f>IF(ISERROR(#REF!*$F27),0,#REF!*$F27)</f>
        <v>0</v>
      </c>
    </row>
    <row r="28" spans="1:16">
      <c r="A28" s="1287" t="s">
        <v>644</v>
      </c>
      <c r="B28" s="564" t="s">
        <v>594</v>
      </c>
      <c r="C28" s="1071"/>
      <c r="D28" s="1072"/>
      <c r="E28" s="1072"/>
      <c r="F28" s="852">
        <f t="shared" si="0"/>
        <v>0</v>
      </c>
      <c r="G28" s="787"/>
      <c r="H28" s="1121">
        <f>IF(ISERROR(F28*1.0264/'Netto JAZ'!$C$29),0,F28*1.0264/'Netto JAZ'!$C$29)</f>
        <v>0</v>
      </c>
      <c r="I28" s="902"/>
      <c r="J28" s="903"/>
      <c r="K28" s="903"/>
      <c r="L28" s="904"/>
      <c r="M28" s="1032" t="str">
        <f t="shared" si="1"/>
        <v/>
      </c>
      <c r="N28" s="972">
        <f>IF(ISERROR(#REF!*$F28),0,#REF!*$F28*1.25)</f>
        <v>0</v>
      </c>
      <c r="O28" s="972">
        <f>IF(ISERROR(#REF!*$F28),0,#REF!*$F28)</f>
        <v>0</v>
      </c>
      <c r="P28" s="972">
        <f>IF(ISERROR(#REF!*$F28),0,#REF!*$F28)</f>
        <v>0</v>
      </c>
    </row>
    <row r="29" spans="1:16">
      <c r="A29" s="1288"/>
      <c r="B29" s="564" t="s">
        <v>482</v>
      </c>
      <c r="C29" s="1071"/>
      <c r="D29" s="1072"/>
      <c r="E29" s="1072"/>
      <c r="F29" s="852">
        <f t="shared" si="0"/>
        <v>0</v>
      </c>
      <c r="G29" s="787"/>
      <c r="H29" s="1121">
        <f>IF(ISERROR(F29*1.0264/'Netto JAZ'!$C$29),0,F29*1.0264/'Netto JAZ'!$C$29)</f>
        <v>0</v>
      </c>
      <c r="I29" s="902"/>
      <c r="J29" s="903"/>
      <c r="K29" s="903"/>
      <c r="L29" s="904"/>
      <c r="M29" s="1032" t="str">
        <f t="shared" si="1"/>
        <v/>
      </c>
      <c r="N29" s="972">
        <f>IF(ISERROR(#REF!*$F29),0,#REF!*$F29*1.25)</f>
        <v>0</v>
      </c>
      <c r="O29" s="972">
        <f>IF(ISERROR(#REF!*$F29),0,#REF!*$F29)</f>
        <v>0</v>
      </c>
      <c r="P29" s="972">
        <f>IF(ISERROR(#REF!*$F29),0,#REF!*$F29)</f>
        <v>0</v>
      </c>
    </row>
    <row r="30" spans="1:16">
      <c r="A30" s="1288"/>
      <c r="B30" s="564" t="s">
        <v>530</v>
      </c>
      <c r="C30" s="1071"/>
      <c r="D30" s="1072"/>
      <c r="E30" s="1072"/>
      <c r="F30" s="852">
        <f t="shared" si="0"/>
        <v>0</v>
      </c>
      <c r="G30" s="787"/>
      <c r="H30" s="1121">
        <f>IF(ISERROR(F30*1.0264/'Netto JAZ'!$C$29),0,F30*1.0264/'Netto JAZ'!$C$29)</f>
        <v>0</v>
      </c>
      <c r="I30" s="902"/>
      <c r="J30" s="903"/>
      <c r="K30" s="903"/>
      <c r="L30" s="904"/>
      <c r="M30" s="1032" t="str">
        <f t="shared" si="1"/>
        <v/>
      </c>
      <c r="N30" s="972">
        <f>IF(ISERROR(#REF!*$F30),0,#REF!*$F30*1.25)</f>
        <v>0</v>
      </c>
      <c r="O30" s="972">
        <f>IF(ISERROR(#REF!*$F30),0,#REF!*$F30)</f>
        <v>0</v>
      </c>
      <c r="P30" s="972">
        <f>IF(ISERROR(#REF!*$F30),0,#REF!*$F30)</f>
        <v>0</v>
      </c>
    </row>
    <row r="31" spans="1:16" ht="15.75" thickBot="1">
      <c r="A31" s="1289"/>
      <c r="B31" s="663" t="s">
        <v>337</v>
      </c>
      <c r="C31" s="1073"/>
      <c r="D31" s="1074"/>
      <c r="E31" s="1074"/>
      <c r="F31" s="907">
        <f t="shared" si="0"/>
        <v>0</v>
      </c>
      <c r="G31" s="908"/>
      <c r="H31" s="1123">
        <f>IF(ISERROR(F31*1.0264/'Netto JAZ'!$C$29),0,F31*1.0264/'Netto JAZ'!$C$29)</f>
        <v>0</v>
      </c>
      <c r="I31" s="909"/>
      <c r="J31" s="910"/>
      <c r="K31" s="910"/>
      <c r="L31" s="911"/>
      <c r="M31" s="1032" t="str">
        <f t="shared" si="1"/>
        <v/>
      </c>
      <c r="N31" s="972">
        <f>IF(ISERROR(#REF!*$F31),0,#REF!*$F31*1.25)</f>
        <v>0</v>
      </c>
      <c r="O31" s="972">
        <f>IF(ISERROR(#REF!*$F31),0,#REF!*$F31)</f>
        <v>0</v>
      </c>
      <c r="P31" s="972">
        <f>IF(ISERROR(#REF!*$F31),0,#REF!*$F31)</f>
        <v>0</v>
      </c>
    </row>
  </sheetData>
  <sheetProtection algorithmName="SHA-512" hashValue="RFwdl6AIduZNvrknCMwGzTX56V1krHaknmn6zJVipj7mq6pXnIpn7XUBA0r6hFybK38zRJlITbIdoRLA/iBGqQ==" saltValue="zX6CJklTsxwWIyUlGgHDOQ==" spinCount="100000" sheet="1" formatCells="0"/>
  <mergeCells count="11">
    <mergeCell ref="A1:G1"/>
    <mergeCell ref="A3:G3"/>
    <mergeCell ref="A4:B4"/>
    <mergeCell ref="A5:B5"/>
    <mergeCell ref="A6:A9"/>
    <mergeCell ref="A10:A13"/>
    <mergeCell ref="A16:A21"/>
    <mergeCell ref="A22:A24"/>
    <mergeCell ref="A25:A27"/>
    <mergeCell ref="A28:A31"/>
    <mergeCell ref="A15:B15"/>
  </mergeCells>
  <printOptions headings="1"/>
  <pageMargins left="0.51181102362204722" right="0.51181102362204722" top="0.78740157480314965" bottom="0.78740157480314965" header="0.31496062992125984" footer="0.31496062992125984"/>
  <pageSetup paperSize="9" orientation="landscape" r:id="rId1"/>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66</vt:i4>
      </vt:variant>
    </vt:vector>
  </HeadingPairs>
  <TitlesOfParts>
    <vt:vector size="84" baseType="lpstr">
      <vt:lpstr>Erläuterungen</vt:lpstr>
      <vt:lpstr>Basis</vt:lpstr>
      <vt:lpstr>Struktur</vt:lpstr>
      <vt:lpstr>Netto JAZ</vt:lpstr>
      <vt:lpstr>(A) Pers. BL</vt:lpstr>
      <vt:lpstr>(A) Pers. paL</vt:lpstr>
      <vt:lpstr>(A) AG-Anteil Soz.Vers.</vt:lpstr>
      <vt:lpstr>(A) Personal</vt:lpstr>
      <vt:lpstr>(B) Personal</vt:lpstr>
      <vt:lpstr>Beförderung</vt:lpstr>
      <vt:lpstr>Investdaten</vt:lpstr>
      <vt:lpstr>Miete-Pacht-Leasing</vt:lpstr>
      <vt:lpstr>Darlehen</vt:lpstr>
      <vt:lpstr>Basisleistung</vt:lpstr>
      <vt:lpstr>persabh. Leistung</vt:lpstr>
      <vt:lpstr>Instandhaltung</vt:lpstr>
      <vt:lpstr>Tariftabellen</vt:lpstr>
      <vt:lpstr>Berechnungsdaten</vt:lpstr>
      <vt:lpstr>AVb_Parität</vt:lpstr>
      <vt:lpstr>AVR</vt:lpstr>
      <vt:lpstr>AWO_gGmbH_A</vt:lpstr>
      <vt:lpstr>AWO_gGmbH_B</vt:lpstr>
      <vt:lpstr>AWO_gGmbH_P</vt:lpstr>
      <vt:lpstr>Caritas_Anl._33</vt:lpstr>
      <vt:lpstr>Caritas_RK_Ost</vt:lpstr>
      <vt:lpstr>DRK</vt:lpstr>
      <vt:lpstr>'(A) AG-Anteil Soz.Vers.'!Druckbereich</vt:lpstr>
      <vt:lpstr>'(A) Pers. BL'!Druckbereich</vt:lpstr>
      <vt:lpstr>'(A) Pers. paL'!Druckbereich</vt:lpstr>
      <vt:lpstr>'(A) Personal'!Druckbereich</vt:lpstr>
      <vt:lpstr>'(B) Personal'!Druckbereich</vt:lpstr>
      <vt:lpstr>Basis!Druckbereich</vt:lpstr>
      <vt:lpstr>Basisleistung!Druckbereich</vt:lpstr>
      <vt:lpstr>Investdaten!Druckbereich</vt:lpstr>
      <vt:lpstr>'Miete-Pacht-Leasing'!Druckbereich</vt:lpstr>
      <vt:lpstr>'Netto JAZ'!Druckbereich</vt:lpstr>
      <vt:lpstr>'persabh. Leistung'!Druckbereich</vt:lpstr>
      <vt:lpstr>Struktur!Druckbereich</vt:lpstr>
      <vt:lpstr>'(A) Pers. BL'!Drucktitel</vt:lpstr>
      <vt:lpstr>'(A) Pers. paL'!Drucktitel</vt:lpstr>
      <vt:lpstr>Darlehen!Drucktitel</vt:lpstr>
      <vt:lpstr>Instandhaltung!Drucktitel</vt:lpstr>
      <vt:lpstr>Investdaten!Drucktitel</vt:lpstr>
      <vt:lpstr>'Miete-Pacht-Leasing'!Drucktitel</vt:lpstr>
      <vt:lpstr>EKZins</vt:lpstr>
      <vt:lpstr>Funktion1</vt:lpstr>
      <vt:lpstr>Grp._Übergr._Dst.</vt:lpstr>
      <vt:lpstr>Hauswirtschaft</vt:lpstr>
      <vt:lpstr>KTD</vt:lpstr>
      <vt:lpstr>Leitung_Verw.</vt:lpstr>
      <vt:lpstr>Ohne_anderer_Tarif</vt:lpstr>
      <vt:lpstr>Peko_Betr</vt:lpstr>
      <vt:lpstr>Pflegedienste</vt:lpstr>
      <vt:lpstr>Qualifikation_FL</vt:lpstr>
      <vt:lpstr>RTV_Mürwiker</vt:lpstr>
      <vt:lpstr>Sonstiges_Pers.</vt:lpstr>
      <vt:lpstr>Tab_AVB_Parität</vt:lpstr>
      <vt:lpstr>Tab_AVR</vt:lpstr>
      <vt:lpstr>Tab_AWO_gGmbH_A</vt:lpstr>
      <vt:lpstr>Tab_AWO_gGmbH_B</vt:lpstr>
      <vt:lpstr>Tab_AWO_gGmbH_P</vt:lpstr>
      <vt:lpstr>Tab_Caritas_Anl._33</vt:lpstr>
      <vt:lpstr>Tab_Caritas_RK_Ost</vt:lpstr>
      <vt:lpstr>Tab_DRK</vt:lpstr>
      <vt:lpstr>Tab_KTD</vt:lpstr>
      <vt:lpstr>Tab_RTV_Mürwiker</vt:lpstr>
      <vt:lpstr>Tab_TV_AVH</vt:lpstr>
      <vt:lpstr>Tab_TVKB</vt:lpstr>
      <vt:lpstr>Tab_TVL</vt:lpstr>
      <vt:lpstr>Tab_TVL_S</vt:lpstr>
      <vt:lpstr>Tab_TVöd_Bund</vt:lpstr>
      <vt:lpstr>Tab_TVöD_SuE</vt:lpstr>
      <vt:lpstr>Tab_TVöD_VKA</vt:lpstr>
      <vt:lpstr>Tarif</vt:lpstr>
      <vt:lpstr>TV_AVH</vt:lpstr>
      <vt:lpstr>TVKB</vt:lpstr>
      <vt:lpstr>TVL</vt:lpstr>
      <vt:lpstr>TVL_S</vt:lpstr>
      <vt:lpstr>TVöD_Bund</vt:lpstr>
      <vt:lpstr>TVöD_SuE</vt:lpstr>
      <vt:lpstr>TVöD_VKA</vt:lpstr>
      <vt:lpstr>VergGruppe</vt:lpstr>
      <vt:lpstr>Vorhalteleistungen</vt:lpstr>
      <vt:lpstr>Wirtschaftsdienst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Samsung</dc:creator>
  <cp:lastModifiedBy>Thomas Fauck</cp:lastModifiedBy>
  <cp:lastPrinted>2023-04-14T11:20:56Z</cp:lastPrinted>
  <dcterms:created xsi:type="dcterms:W3CDTF">2013-09-05T06:51:36Z</dcterms:created>
  <dcterms:modified xsi:type="dcterms:W3CDTF">2024-03-26T15:01:01Z</dcterms:modified>
</cp:coreProperties>
</file>