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KOSOZ-FILE01\Officedaten\fauck\Documents\Allgemein\Kalkulationen\2022\"/>
    </mc:Choice>
  </mc:AlternateContent>
  <xr:revisionPtr revIDLastSave="0" documentId="8_{C294D1AE-245F-4859-8889-2630578D067F}" xr6:coauthVersionLast="36" xr6:coauthVersionMax="36" xr10:uidLastSave="{00000000-0000-0000-0000-000000000000}"/>
  <bookViews>
    <workbookView xWindow="0" yWindow="0" windowWidth="23040" windowHeight="9060" xr2:uid="{0432E65E-2166-4753-9CF2-6D13E7372C81}"/>
  </bookViews>
  <sheets>
    <sheet name="Basis" sheetId="2" r:id="rId1"/>
    <sheet name="Daten aus VV" sheetId="7" r:id="rId2"/>
    <sheet name="Strom" sheetId="4" r:id="rId3"/>
    <sheet name="Heizung" sheetId="6" r:id="rId4"/>
    <sheet name="Wertetabelle" sheetId="5" r:id="rId5"/>
  </sheets>
  <definedNames>
    <definedName name="Ende">44926</definedName>
    <definedName name="Prozent_Heiz">'Daten aus VV'!$C$7/('Daten aus VV'!$C$7+'Daten aus VV'!$C$8)</definedName>
    <definedName name="Prozent_Strom">'Daten aus VV'!$C$8/('Daten aus VV'!$C$7+'Daten aus VV'!$C$8)</definedName>
    <definedName name="VerbTag_Strom">Strom!$B$3/365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6" l="1"/>
  <c r="G35" i="4"/>
  <c r="C20" i="6"/>
  <c r="H6" i="7" l="1"/>
  <c r="B4" i="4"/>
  <c r="E38" i="6" l="1"/>
  <c r="E37" i="4"/>
  <c r="E37" i="6"/>
  <c r="C23" i="6"/>
  <c r="C24" i="6"/>
  <c r="C25" i="6"/>
  <c r="C26" i="6"/>
  <c r="C27" i="6"/>
  <c r="C28" i="6"/>
  <c r="C29" i="6"/>
  <c r="D30" i="6" l="1"/>
  <c r="D30" i="4"/>
  <c r="B22" i="2"/>
  <c r="C12" i="7" l="1"/>
  <c r="C14" i="7" s="1"/>
  <c r="C15" i="7" s="1"/>
  <c r="H5" i="7" s="1"/>
  <c r="B4" i="6"/>
  <c r="G34" i="6" l="1"/>
  <c r="G34" i="4"/>
  <c r="E30" i="6"/>
  <c r="C30" i="6"/>
  <c r="B29" i="2"/>
  <c r="C15" i="5"/>
  <c r="D15" i="5"/>
  <c r="E15" i="5"/>
  <c r="F15" i="5"/>
  <c r="G15" i="5"/>
  <c r="H15" i="5"/>
  <c r="I15" i="5"/>
  <c r="J15" i="5"/>
  <c r="K15" i="5"/>
  <c r="L15" i="5"/>
  <c r="M15" i="5"/>
  <c r="B15" i="5"/>
  <c r="G30" i="6"/>
  <c r="G29" i="6"/>
  <c r="G28" i="6"/>
  <c r="G27" i="6"/>
  <c r="G26" i="6"/>
  <c r="G25" i="6"/>
  <c r="G24" i="6"/>
  <c r="G23" i="6"/>
  <c r="B28" i="2"/>
  <c r="M13" i="5" l="1"/>
  <c r="M14" i="5" s="1"/>
  <c r="L13" i="5"/>
  <c r="L14" i="5" s="1"/>
  <c r="K13" i="5"/>
  <c r="K14" i="5" s="1"/>
  <c r="J13" i="5"/>
  <c r="I13" i="5"/>
  <c r="I14" i="5" s="1"/>
  <c r="H13" i="5"/>
  <c r="H14" i="5" s="1"/>
  <c r="G13" i="5"/>
  <c r="G14" i="5" s="1"/>
  <c r="F13" i="5"/>
  <c r="F14" i="5" s="1"/>
  <c r="E13" i="5"/>
  <c r="E14" i="5" s="1"/>
  <c r="D13" i="5"/>
  <c r="D14" i="5" s="1"/>
  <c r="C13" i="5"/>
  <c r="C14" i="5" s="1"/>
  <c r="B13" i="5"/>
  <c r="B14" i="5" s="1"/>
  <c r="C19" i="6" l="1"/>
  <c r="J14" i="5"/>
  <c r="J16" i="5" s="1"/>
  <c r="E16" i="5"/>
  <c r="M16" i="5"/>
  <c r="H16" i="5"/>
  <c r="C16" i="5"/>
  <c r="K16" i="5"/>
  <c r="D16" i="5"/>
  <c r="L16" i="5"/>
  <c r="G16" i="5"/>
  <c r="I16" i="5"/>
  <c r="F16" i="5"/>
  <c r="B16" i="5"/>
  <c r="C5" i="5"/>
  <c r="D5" i="5"/>
  <c r="E5" i="5"/>
  <c r="F5" i="5"/>
  <c r="G5" i="5"/>
  <c r="H5" i="5"/>
  <c r="I5" i="5"/>
  <c r="J5" i="5"/>
  <c r="K5" i="5"/>
  <c r="L5" i="5"/>
  <c r="M5" i="5"/>
  <c r="B5" i="5"/>
  <c r="C6" i="5"/>
  <c r="D6" i="5"/>
  <c r="E6" i="5"/>
  <c r="F6" i="5"/>
  <c r="G6" i="5"/>
  <c r="H6" i="5"/>
  <c r="I6" i="5"/>
  <c r="J6" i="5"/>
  <c r="K6" i="5"/>
  <c r="L6" i="5"/>
  <c r="M6" i="5"/>
  <c r="B6" i="5"/>
  <c r="C4" i="5"/>
  <c r="D4" i="5"/>
  <c r="E4" i="5"/>
  <c r="F4" i="5"/>
  <c r="G4" i="5"/>
  <c r="H4" i="5"/>
  <c r="I4" i="5"/>
  <c r="J4" i="5"/>
  <c r="K4" i="5"/>
  <c r="L4" i="5"/>
  <c r="M4" i="5"/>
  <c r="B4" i="5"/>
  <c r="J7" i="5" l="1"/>
  <c r="L7" i="5"/>
  <c r="K7" i="5"/>
  <c r="I7" i="5"/>
  <c r="D7" i="5"/>
  <c r="E19" i="6"/>
  <c r="C19" i="4"/>
  <c r="C20" i="4" s="1"/>
  <c r="C21" i="4" s="1"/>
  <c r="C7" i="5"/>
  <c r="F7" i="5"/>
  <c r="M7" i="5"/>
  <c r="E7" i="5"/>
  <c r="G7" i="5"/>
  <c r="H7" i="5"/>
  <c r="B7" i="5"/>
  <c r="C21" i="6" l="1"/>
  <c r="C22" i="6" s="1"/>
  <c r="E20" i="6"/>
  <c r="D20" i="6" s="1"/>
  <c r="D19" i="6"/>
  <c r="C22" i="4"/>
  <c r="E19" i="4"/>
  <c r="D19" i="4" s="1"/>
  <c r="E21" i="6" l="1"/>
  <c r="D21" i="6" s="1"/>
  <c r="G20" i="6"/>
  <c r="G19" i="6"/>
  <c r="C23" i="4"/>
  <c r="E20" i="4"/>
  <c r="G19" i="4"/>
  <c r="E22" i="6" l="1"/>
  <c r="G22" i="6" s="1"/>
  <c r="G20" i="4"/>
  <c r="D20" i="4"/>
  <c r="G21" i="6"/>
  <c r="C24" i="4"/>
  <c r="C25" i="4" s="1"/>
  <c r="C26" i="4" s="1"/>
  <c r="C27" i="4" s="1"/>
  <c r="E21" i="4"/>
  <c r="D21" i="4" s="1"/>
  <c r="G31" i="6" l="1"/>
  <c r="G33" i="6" s="1"/>
  <c r="G37" i="6" s="1"/>
  <c r="G38" i="6" s="1"/>
  <c r="E23" i="6"/>
  <c r="D23" i="6" s="1"/>
  <c r="D22" i="6"/>
  <c r="C28" i="4"/>
  <c r="C29" i="4" s="1"/>
  <c r="E22" i="4"/>
  <c r="D22" i="4" s="1"/>
  <c r="G21" i="4"/>
  <c r="C29" i="2" l="1"/>
  <c r="E24" i="6"/>
  <c r="E25" i="6" s="1"/>
  <c r="E23" i="4"/>
  <c r="C30" i="4"/>
  <c r="C31" i="4" s="1"/>
  <c r="G22" i="4"/>
  <c r="D24" i="6" l="1"/>
  <c r="E26" i="6"/>
  <c r="D26" i="6" s="1"/>
  <c r="D25" i="6"/>
  <c r="E24" i="4"/>
  <c r="D24" i="4" s="1"/>
  <c r="D23" i="4"/>
  <c r="C31" i="6"/>
  <c r="G24" i="4"/>
  <c r="E25" i="4"/>
  <c r="D25" i="4" s="1"/>
  <c r="G23" i="4"/>
  <c r="E27" i="6" l="1"/>
  <c r="D27" i="6" s="1"/>
  <c r="G25" i="4"/>
  <c r="E26" i="4"/>
  <c r="E28" i="6" l="1"/>
  <c r="E29" i="6" s="1"/>
  <c r="E27" i="4"/>
  <c r="D27" i="4" s="1"/>
  <c r="D26" i="4"/>
  <c r="G26" i="4"/>
  <c r="G27" i="4"/>
  <c r="E28" i="4"/>
  <c r="D28" i="4" s="1"/>
  <c r="D28" i="6" l="1"/>
  <c r="E31" i="6"/>
  <c r="D31" i="6" s="1"/>
  <c r="D29" i="6"/>
  <c r="G28" i="4"/>
  <c r="E29" i="4"/>
  <c r="D29" i="4" s="1"/>
  <c r="G29" i="4" l="1"/>
  <c r="E30" i="4"/>
  <c r="G30" i="4" s="1"/>
  <c r="G31" i="4" l="1"/>
  <c r="G33" i="4" s="1"/>
  <c r="E31" i="4"/>
  <c r="D31" i="4" s="1"/>
  <c r="G37" i="4" l="1"/>
  <c r="G38" i="4" s="1"/>
  <c r="C28" i="2" s="1"/>
  <c r="H4" i="7"/>
  <c r="H8" i="7" s="1"/>
  <c r="H10" i="7" s="1"/>
</calcChain>
</file>

<file path=xl/sharedStrings.xml><?xml version="1.0" encoding="utf-8"?>
<sst xmlns="http://schemas.openxmlformats.org/spreadsheetml/2006/main" count="105" uniqueCount="74">
  <si>
    <t>Heizung</t>
  </si>
  <si>
    <t>Strom</t>
  </si>
  <si>
    <t>Getätigte/ geplante Maßnahmen zur Energieeinsparung</t>
  </si>
  <si>
    <t>Maßnahme</t>
  </si>
  <si>
    <t>Einsparung in %</t>
  </si>
  <si>
    <t>Verbrauchskalkulation für 2022</t>
  </si>
  <si>
    <t>Verbrauch</t>
  </si>
  <si>
    <t>F2018</t>
  </si>
  <si>
    <t>Angebotsjahr:</t>
  </si>
  <si>
    <t>Az.:</t>
  </si>
  <si>
    <t>Name:</t>
  </si>
  <si>
    <t>Straße:</t>
  </si>
  <si>
    <t>PLZ / Ort:</t>
  </si>
  <si>
    <t xml:space="preserve">Telefon / Fax </t>
  </si>
  <si>
    <t>Email - Adresse</t>
  </si>
  <si>
    <t>Rechtsform (z.B. gGmbH, e.V.)</t>
  </si>
  <si>
    <t>Name des Leistungsangebotes:</t>
  </si>
  <si>
    <t>Telefon / Fax</t>
  </si>
  <si>
    <t>Landkreis / kreisfreie Stadt:</t>
  </si>
  <si>
    <t>Standorte, ggf. Anlage beifügen</t>
  </si>
  <si>
    <t>Der Unterzeichner versichert mit seiner Unterschrift, dass keine Änderungen an hinterlegten Formeln oder anderen fest hinterlegten und geschützten Angaben, ohne ausdrücklichen Hinweis und entsprechende Kennzeichnung und Erläuterung, vorgenommen wurden.</t>
  </si>
  <si>
    <t>Für den Leistungserbringer:</t>
  </si>
  <si>
    <t>Ort, Datum</t>
  </si>
  <si>
    <t>Unterschrift / Stempel</t>
  </si>
  <si>
    <t>Belegungstage lt. VV 2022</t>
  </si>
  <si>
    <t>Fachleistungsstunden lt. VV 2022</t>
  </si>
  <si>
    <t>Berechnung Mehrkosten Strom</t>
  </si>
  <si>
    <t>Betrag in Vergütung 2022</t>
  </si>
  <si>
    <t>ab Datum</t>
  </si>
  <si>
    <t>Preis gültig ab Datum</t>
  </si>
  <si>
    <t>Betrag</t>
  </si>
  <si>
    <t>Grundpreis/ Monat</t>
  </si>
  <si>
    <t>Monat</t>
  </si>
  <si>
    <t>Tage</t>
  </si>
  <si>
    <t>Einsparung %</t>
  </si>
  <si>
    <t>Verbrauch neu</t>
  </si>
  <si>
    <t>Einsparung
in %</t>
  </si>
  <si>
    <t>Summe</t>
  </si>
  <si>
    <t>Differenz zur Vergütung</t>
  </si>
  <si>
    <t>Laufzeit Vergütung von/ bis</t>
  </si>
  <si>
    <t>Energiezuschlag ab Datum</t>
  </si>
  <si>
    <t>Zuschläge gültig bis 31.12.2022</t>
  </si>
  <si>
    <t>Verbrauch kWh in 2021</t>
  </si>
  <si>
    <t>Verbrauch kWh
ohne Einsparung</t>
  </si>
  <si>
    <t>Verbrauch kWh
mit Einsparung</t>
  </si>
  <si>
    <t>Preis pro kWh</t>
  </si>
  <si>
    <t>Verbrauch in 2021</t>
  </si>
  <si>
    <t>Preis pro
kWh/ Ltr.</t>
  </si>
  <si>
    <t>Verbrauch kWh/ Ltr.
ohne Einsparung</t>
  </si>
  <si>
    <t>Verbrauch kWh/ Ltr.
mit Einsparung</t>
  </si>
  <si>
    <t>Berechnung Mehrkosten Heizung</t>
  </si>
  <si>
    <t>Beträge in Vergütungsvereinbarung 2022</t>
  </si>
  <si>
    <t>Summe übrige Sachkosten</t>
  </si>
  <si>
    <t>Sachkostensteigerung 2022 in %</t>
  </si>
  <si>
    <t>SK-Steigerung ohne Heizung
und Strom nominal</t>
  </si>
  <si>
    <t>Für Angebote des gemeinschaftlichen Wohnens</t>
  </si>
  <si>
    <t>KdU über 125% (x für ja)</t>
  </si>
  <si>
    <t>Abgestimmte Fachleistungsfläche</t>
  </si>
  <si>
    <t>Energiezuschlag bis 31.12.2022 FL</t>
  </si>
  <si>
    <t>Indexorientierte SK-Steigerung
ohne Heizung und Strom in %</t>
  </si>
  <si>
    <t>Indexorientierte SK-Steigerung
ohne Heizung und Strom nominal</t>
  </si>
  <si>
    <t>abzgl. anteilige Sachkostendifferenz</t>
  </si>
  <si>
    <t>Auslastungsquote lt. VV 2022</t>
  </si>
  <si>
    <t>Platzzahl lt. VV lt. VV 2022</t>
  </si>
  <si>
    <t>Stand: 30.09.2022</t>
  </si>
  <si>
    <t>Angebot zur Vereinbarung eines Energiekosten-zuschlags zu einer Vergütung nach § 125 Abs.1 Nr. 2 SGB IX</t>
  </si>
  <si>
    <r>
      <t xml:space="preserve">Gesamtvolumen der VV 2022
</t>
    </r>
    <r>
      <rPr>
        <sz val="9"/>
        <color theme="1"/>
        <rFont val="Arial"/>
        <family val="2"/>
      </rPr>
      <t>(Summe Personal-, Sach- und Investitionskosten)</t>
    </r>
  </si>
  <si>
    <t>Einsparungen durch Personalvakanzen</t>
  </si>
  <si>
    <t>abzgl. Einsparungen Personalvakanzen</t>
  </si>
  <si>
    <t>Sachkostendifferenz</t>
  </si>
  <si>
    <t>Mehrkosten Energie</t>
  </si>
  <si>
    <t>abzgl. Sachkostendifferenz</t>
  </si>
  <si>
    <t xml:space="preserve">Verbleibende Mehrkosten Energie </t>
  </si>
  <si>
    <t>%-tualer Anteil Mehrkosten Energie
am Gesamtvolumen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</si>
</sst>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0%;[Red]\-0.00%"/>
    <numFmt numFmtId="166" formatCode="0.000000%"/>
    <numFmt numFmtId="167" formatCode="#,##0.0000000"/>
    <numFmt numFmtId="168" formatCode="mmmm"/>
    <numFmt numFmtId="169" formatCode="0.000%"/>
    <numFmt numFmtId="170" formatCode="#,##0\ \ \ "/>
    <numFmt numFmtId="171" formatCode="_-* #,##0.00\ &quot;DM&quot;_-;\-* #,##0.00\ &quot;DM&quot;_-;_-* &quot;-&quot;??\ &quot;DM&quot;_-;_-@_-"/>
    <numFmt numFmtId="172" formatCode="#,##0.000\ &quot;€&quot;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MetaBook-Roman"/>
    </font>
    <font>
      <sz val="9"/>
      <color theme="1"/>
      <name val="Segoe UI"/>
      <family val="2"/>
      <charset val="1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Border="0"/>
    <xf numFmtId="0" fontId="8" fillId="0" borderId="0" applyBorder="0"/>
    <xf numFmtId="171" fontId="8" fillId="0" borderId="0" applyFont="0" applyFill="0" applyBorder="0" applyAlignment="0" applyProtection="0"/>
    <xf numFmtId="0" fontId="8" fillId="0" borderId="0" applyBorder="0"/>
    <xf numFmtId="44" fontId="20" fillId="0" borderId="0" applyFont="0" applyFill="0" applyBorder="0" applyAlignment="0" applyProtection="0"/>
    <xf numFmtId="0" fontId="8" fillId="0" borderId="0" applyBorder="0"/>
    <xf numFmtId="0" fontId="8" fillId="0" borderId="0" applyBorder="0"/>
    <xf numFmtId="0" fontId="21" fillId="0" borderId="0"/>
    <xf numFmtId="43" fontId="21" fillId="0" borderId="0" applyFont="0" applyFill="0" applyBorder="0" applyAlignment="0" applyProtection="0"/>
  </cellStyleXfs>
  <cellXfs count="242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4" fontId="0" fillId="0" borderId="0" xfId="0" applyNumberFormat="1" applyFont="1"/>
    <xf numFmtId="4" fontId="3" fillId="0" borderId="11" xfId="0" applyNumberFormat="1" applyFont="1" applyBorder="1"/>
    <xf numFmtId="14" fontId="5" fillId="0" borderId="0" xfId="0" applyNumberFormat="1" applyFont="1" applyFill="1" applyAlignment="1" applyProtection="1">
      <alignment vertical="center"/>
    </xf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0" fontId="9" fillId="3" borderId="1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10" fillId="0" borderId="27" xfId="0" applyFont="1" applyFill="1" applyBorder="1" applyAlignment="1" applyProtection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49" fontId="8" fillId="4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 wrapText="1"/>
    </xf>
    <xf numFmtId="0" fontId="6" fillId="0" borderId="33" xfId="0" applyFont="1" applyFill="1" applyBorder="1" applyAlignment="1" applyProtection="1">
      <alignment vertical="center" wrapText="1"/>
    </xf>
    <xf numFmtId="0" fontId="6" fillId="5" borderId="39" xfId="0" applyFont="1" applyFill="1" applyBorder="1" applyAlignment="1" applyProtection="1">
      <alignment vertical="center" wrapText="1"/>
    </xf>
    <xf numFmtId="9" fontId="0" fillId="0" borderId="0" xfId="0" applyNumberFormat="1"/>
    <xf numFmtId="0" fontId="8" fillId="0" borderId="0" xfId="0" applyFont="1" applyFill="1" applyBorder="1" applyAlignment="1" applyProtection="1">
      <alignment vertical="center"/>
    </xf>
    <xf numFmtId="43" fontId="8" fillId="0" borderId="0" xfId="1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NumberFormat="1" applyBorder="1" applyAlignment="1">
      <alignment horizontal="right" indent="10"/>
    </xf>
    <xf numFmtId="0" fontId="0" fillId="0" borderId="0" xfId="0" applyNumberFormat="1" applyBorder="1" applyAlignment="1">
      <alignment horizontal="right" indent="8"/>
    </xf>
    <xf numFmtId="0" fontId="15" fillId="0" borderId="45" xfId="0" applyFont="1" applyFill="1" applyBorder="1" applyAlignment="1" applyProtection="1">
      <alignment vertical="top"/>
    </xf>
    <xf numFmtId="164" fontId="8" fillId="0" borderId="46" xfId="0" applyNumberFormat="1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0" fillId="0" borderId="45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top" wrapText="1"/>
    </xf>
    <xf numFmtId="0" fontId="13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right" indent="5"/>
    </xf>
    <xf numFmtId="164" fontId="13" fillId="0" borderId="19" xfId="0" applyNumberFormat="1" applyFont="1" applyFill="1" applyBorder="1" applyAlignment="1" applyProtection="1">
      <alignment horizontal="right" indent="5"/>
      <protection locked="0"/>
    </xf>
    <xf numFmtId="166" fontId="0" fillId="0" borderId="0" xfId="0" applyNumberFormat="1"/>
    <xf numFmtId="0" fontId="0" fillId="0" borderId="0" xfId="0" applyNumberFormat="1"/>
    <xf numFmtId="14" fontId="0" fillId="0" borderId="0" xfId="0" applyNumberFormat="1"/>
    <xf numFmtId="167" fontId="0" fillId="0" borderId="0" xfId="0" applyNumberFormat="1"/>
    <xf numFmtId="164" fontId="0" fillId="0" borderId="0" xfId="0" applyNumberFormat="1"/>
    <xf numFmtId="0" fontId="17" fillId="0" borderId="0" xfId="0" applyFont="1"/>
    <xf numFmtId="168" fontId="16" fillId="0" borderId="0" xfId="0" applyNumberFormat="1" applyFont="1"/>
    <xf numFmtId="0" fontId="18" fillId="0" borderId="12" xfId="0" applyFont="1" applyBorder="1" applyAlignment="1">
      <alignment horizontal="center" vertical="top"/>
    </xf>
    <xf numFmtId="4" fontId="18" fillId="0" borderId="13" xfId="0" applyNumberFormat="1" applyFont="1" applyBorder="1" applyAlignment="1">
      <alignment horizontal="center" vertical="top"/>
    </xf>
    <xf numFmtId="4" fontId="18" fillId="0" borderId="13" xfId="0" applyNumberFormat="1" applyFont="1" applyBorder="1" applyAlignment="1">
      <alignment horizontal="center" vertical="top" wrapText="1"/>
    </xf>
    <xf numFmtId="4" fontId="18" fillId="0" borderId="9" xfId="0" applyNumberFormat="1" applyFont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right" indent="3"/>
    </xf>
    <xf numFmtId="4" fontId="3" fillId="0" borderId="15" xfId="0" applyNumberFormat="1" applyFont="1" applyBorder="1" applyAlignment="1">
      <alignment horizontal="right" indent="3"/>
    </xf>
    <xf numFmtId="4" fontId="18" fillId="0" borderId="50" xfId="0" applyNumberFormat="1" applyFont="1" applyBorder="1" applyAlignment="1">
      <alignment horizontal="right" indent="2"/>
    </xf>
    <xf numFmtId="0" fontId="6" fillId="0" borderId="49" xfId="0" applyFont="1" applyFill="1" applyBorder="1" applyAlignment="1" applyProtection="1">
      <alignment horizontal="left" vertical="center"/>
    </xf>
    <xf numFmtId="0" fontId="14" fillId="0" borderId="49" xfId="0" applyFont="1" applyFill="1" applyBorder="1"/>
    <xf numFmtId="0" fontId="14" fillId="0" borderId="49" xfId="0" applyFont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0" fontId="6" fillId="5" borderId="27" xfId="0" applyFont="1" applyFill="1" applyBorder="1" applyAlignment="1" applyProtection="1">
      <alignment vertical="center" wrapText="1"/>
    </xf>
    <xf numFmtId="0" fontId="6" fillId="5" borderId="29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horizontal="left" vertical="center" wrapText="1"/>
    </xf>
    <xf numFmtId="49" fontId="8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>
      <alignment horizontal="center"/>
    </xf>
    <xf numFmtId="169" fontId="3" fillId="0" borderId="17" xfId="0" applyNumberFormat="1" applyFont="1" applyBorder="1" applyAlignment="1">
      <alignment horizontal="right" indent="3"/>
    </xf>
    <xf numFmtId="169" fontId="3" fillId="0" borderId="15" xfId="0" applyNumberFormat="1" applyFont="1" applyBorder="1" applyAlignment="1">
      <alignment horizontal="right" indent="3"/>
    </xf>
    <xf numFmtId="164" fontId="3" fillId="0" borderId="10" xfId="0" applyNumberFormat="1" applyFont="1" applyBorder="1" applyAlignment="1">
      <alignment horizontal="right" indent="2"/>
    </xf>
    <xf numFmtId="164" fontId="3" fillId="0" borderId="11" xfId="0" applyNumberFormat="1" applyFont="1" applyBorder="1" applyAlignment="1">
      <alignment horizontal="right" indent="2"/>
    </xf>
    <xf numFmtId="164" fontId="18" fillId="0" borderId="8" xfId="0" applyNumberFormat="1" applyFont="1" applyBorder="1" applyAlignment="1">
      <alignment horizontal="right" indent="2"/>
    </xf>
    <xf numFmtId="164" fontId="18" fillId="0" borderId="50" xfId="0" applyNumberFormat="1" applyFont="1" applyBorder="1" applyAlignment="1">
      <alignment horizontal="right" indent="4"/>
    </xf>
    <xf numFmtId="4" fontId="18" fillId="0" borderId="50" xfId="0" applyNumberFormat="1" applyFont="1" applyBorder="1" applyAlignment="1">
      <alignment horizontal="right" indent="3"/>
    </xf>
    <xf numFmtId="164" fontId="3" fillId="0" borderId="10" xfId="0" applyNumberFormat="1" applyFont="1" applyBorder="1" applyAlignment="1">
      <alignment horizontal="right" indent="3"/>
    </xf>
    <xf numFmtId="164" fontId="3" fillId="0" borderId="11" xfId="0" applyNumberFormat="1" applyFont="1" applyBorder="1" applyAlignment="1">
      <alignment horizontal="right" indent="3"/>
    </xf>
    <xf numFmtId="164" fontId="18" fillId="0" borderId="8" xfId="0" applyNumberFormat="1" applyFont="1" applyBorder="1" applyAlignment="1">
      <alignment horizontal="right" indent="3"/>
    </xf>
    <xf numFmtId="4" fontId="3" fillId="0" borderId="1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2" xfId="0" applyBorder="1"/>
    <xf numFmtId="0" fontId="0" fillId="0" borderId="16" xfId="0" applyBorder="1"/>
    <xf numFmtId="4" fontId="0" fillId="0" borderId="17" xfId="0" applyNumberFormat="1" applyBorder="1"/>
    <xf numFmtId="4" fontId="0" fillId="0" borderId="10" xfId="0" applyNumberFormat="1" applyBorder="1"/>
    <xf numFmtId="10" fontId="0" fillId="0" borderId="17" xfId="0" applyNumberFormat="1" applyBorder="1"/>
    <xf numFmtId="10" fontId="0" fillId="0" borderId="10" xfId="0" applyNumberFormat="1" applyBorder="1"/>
    <xf numFmtId="0" fontId="0" fillId="0" borderId="14" xfId="0" applyBorder="1"/>
    <xf numFmtId="4" fontId="0" fillId="0" borderId="15" xfId="0" applyNumberFormat="1" applyBorder="1"/>
    <xf numFmtId="4" fontId="0" fillId="0" borderId="11" xfId="0" applyNumberFormat="1" applyBorder="1"/>
    <xf numFmtId="168" fontId="1" fillId="0" borderId="50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10" fontId="18" fillId="0" borderId="50" xfId="0" applyNumberFormat="1" applyFont="1" applyBorder="1" applyAlignment="1">
      <alignment horizontal="right" indent="2"/>
    </xf>
    <xf numFmtId="10" fontId="18" fillId="0" borderId="50" xfId="0" applyNumberFormat="1" applyFont="1" applyBorder="1" applyAlignment="1">
      <alignment horizontal="right" indent="3"/>
    </xf>
    <xf numFmtId="0" fontId="18" fillId="0" borderId="0" xfId="0" applyFont="1"/>
    <xf numFmtId="0" fontId="4" fillId="0" borderId="0" xfId="0" applyFont="1"/>
    <xf numFmtId="0" fontId="4" fillId="0" borderId="0" xfId="0" applyFont="1" applyAlignment="1">
      <alignment horizontal="right" inden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4" fillId="0" borderId="9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vertical="center"/>
    </xf>
    <xf numFmtId="4" fontId="0" fillId="0" borderId="17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horizontal="right" vertical="center" indent="2"/>
    </xf>
    <xf numFmtId="164" fontId="19" fillId="0" borderId="53" xfId="0" applyNumberFormat="1" applyFont="1" applyBorder="1" applyAlignment="1">
      <alignment horizontal="right" vertical="center" indent="2"/>
    </xf>
    <xf numFmtId="164" fontId="19" fillId="0" borderId="8" xfId="0" applyNumberFormat="1" applyFont="1" applyBorder="1" applyAlignment="1">
      <alignment horizontal="right" vertical="center" indent="1"/>
    </xf>
    <xf numFmtId="164" fontId="4" fillId="0" borderId="10" xfId="0" applyNumberFormat="1" applyFont="1" applyBorder="1" applyAlignment="1">
      <alignment horizontal="right" vertical="center" indent="1"/>
    </xf>
    <xf numFmtId="10" fontId="4" fillId="0" borderId="10" xfId="0" applyNumberFormat="1" applyFont="1" applyBorder="1" applyAlignment="1">
      <alignment horizontal="right" vertical="center" indent="1"/>
    </xf>
    <xf numFmtId="164" fontId="4" fillId="0" borderId="11" xfId="0" applyNumberFormat="1" applyFont="1" applyBorder="1" applyAlignment="1">
      <alignment horizontal="right" vertical="center" indent="1"/>
    </xf>
    <xf numFmtId="0" fontId="3" fillId="0" borderId="12" xfId="0" applyFont="1" applyBorder="1"/>
    <xf numFmtId="0" fontId="3" fillId="0" borderId="14" xfId="0" applyFont="1" applyBorder="1"/>
    <xf numFmtId="170" fontId="3" fillId="2" borderId="9" xfId="0" applyNumberFormat="1" applyFont="1" applyFill="1" applyBorder="1" applyAlignment="1" applyProtection="1">
      <alignment horizontal="right"/>
      <protection locked="0"/>
    </xf>
    <xf numFmtId="164" fontId="3" fillId="2" borderId="11" xfId="0" applyNumberFormat="1" applyFont="1" applyFill="1" applyBorder="1" applyProtection="1">
      <protection locked="0"/>
    </xf>
    <xf numFmtId="10" fontId="4" fillId="2" borderId="48" xfId="0" applyNumberFormat="1" applyFont="1" applyFill="1" applyBorder="1" applyAlignment="1" applyProtection="1">
      <alignment horizontal="right" indent="4"/>
      <protection locked="0"/>
    </xf>
    <xf numFmtId="14" fontId="4" fillId="2" borderId="9" xfId="0" applyNumberFormat="1" applyFont="1" applyFill="1" applyBorder="1" applyAlignment="1" applyProtection="1">
      <alignment horizontal="right" indent="3"/>
      <protection locked="0"/>
    </xf>
    <xf numFmtId="10" fontId="4" fillId="2" borderId="42" xfId="0" applyNumberFormat="1" applyFont="1" applyFill="1" applyBorder="1" applyAlignment="1" applyProtection="1">
      <alignment horizontal="right" indent="4"/>
      <protection locked="0"/>
    </xf>
    <xf numFmtId="14" fontId="4" fillId="2" borderId="10" xfId="0" applyNumberFormat="1" applyFont="1" applyFill="1" applyBorder="1" applyAlignment="1" applyProtection="1">
      <alignment horizontal="right" indent="3"/>
      <protection locked="0"/>
    </xf>
    <xf numFmtId="10" fontId="4" fillId="2" borderId="42" xfId="0" applyNumberFormat="1" applyFont="1" applyFill="1" applyBorder="1" applyProtection="1">
      <protection locked="0"/>
    </xf>
    <xf numFmtId="10" fontId="4" fillId="2" borderId="43" xfId="0" applyNumberFormat="1" applyFont="1" applyFill="1" applyBorder="1" applyProtection="1">
      <protection locked="0"/>
    </xf>
    <xf numFmtId="14" fontId="4" fillId="2" borderId="11" xfId="0" applyNumberFormat="1" applyFont="1" applyFill="1" applyBorder="1" applyAlignment="1" applyProtection="1">
      <alignment horizontal="right" indent="3"/>
      <protection locked="0"/>
    </xf>
    <xf numFmtId="14" fontId="3" fillId="2" borderId="16" xfId="0" applyNumberFormat="1" applyFont="1" applyFill="1" applyBorder="1" applyAlignment="1" applyProtection="1">
      <alignment horizontal="center"/>
      <protection locked="0"/>
    </xf>
    <xf numFmtId="14" fontId="4" fillId="2" borderId="9" xfId="0" applyNumberFormat="1" applyFont="1" applyFill="1" applyBorder="1" applyAlignment="1" applyProtection="1">
      <alignment horizontal="right" indent="2"/>
      <protection locked="0"/>
    </xf>
    <xf numFmtId="14" fontId="4" fillId="2" borderId="10" xfId="0" applyNumberFormat="1" applyFont="1" applyFill="1" applyBorder="1" applyAlignment="1" applyProtection="1">
      <alignment horizontal="right" indent="2"/>
      <protection locked="0"/>
    </xf>
    <xf numFmtId="14" fontId="4" fillId="2" borderId="10" xfId="0" applyNumberFormat="1" applyFont="1" applyFill="1" applyBorder="1" applyAlignment="1" applyProtection="1">
      <alignment horizontal="center"/>
      <protection locked="0"/>
    </xf>
    <xf numFmtId="14" fontId="4" fillId="2" borderId="11" xfId="0" applyNumberFormat="1" applyFont="1" applyFill="1" applyBorder="1" applyAlignment="1" applyProtection="1">
      <alignment horizontal="center"/>
      <protection locked="0"/>
    </xf>
    <xf numFmtId="14" fontId="13" fillId="0" borderId="23" xfId="0" applyNumberFormat="1" applyFont="1" applyFill="1" applyBorder="1" applyAlignment="1" applyProtection="1">
      <alignment horizontal="center"/>
      <protection locked="0"/>
    </xf>
    <xf numFmtId="164" fontId="13" fillId="0" borderId="2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164" fontId="4" fillId="0" borderId="54" xfId="0" applyNumberFormat="1" applyFont="1" applyBorder="1" applyAlignment="1">
      <alignment horizontal="right" vertical="center" indent="2"/>
    </xf>
    <xf numFmtId="0" fontId="0" fillId="0" borderId="0" xfId="0"/>
    <xf numFmtId="10" fontId="0" fillId="0" borderId="0" xfId="0" applyNumberFormat="1"/>
    <xf numFmtId="14" fontId="13" fillId="0" borderId="6" xfId="0" applyNumberFormat="1" applyFont="1" applyFill="1" applyBorder="1" applyAlignment="1" applyProtection="1">
      <alignment horizontal="center"/>
      <protection locked="0"/>
    </xf>
    <xf numFmtId="164" fontId="13" fillId="0" borderId="33" xfId="0" applyNumberFormat="1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/>
    <xf numFmtId="0" fontId="13" fillId="0" borderId="14" xfId="0" applyFont="1" applyFill="1" applyBorder="1" applyProtection="1"/>
    <xf numFmtId="164" fontId="4" fillId="2" borderId="9" xfId="0" applyNumberFormat="1" applyFont="1" applyFill="1" applyBorder="1" applyAlignment="1" applyProtection="1">
      <alignment horizontal="right" vertical="center" indent="1"/>
      <protection locked="0"/>
    </xf>
    <xf numFmtId="164" fontId="4" fillId="2" borderId="10" xfId="0" applyNumberFormat="1" applyFont="1" applyFill="1" applyBorder="1" applyAlignment="1" applyProtection="1">
      <alignment horizontal="right" vertical="center" indent="1"/>
      <protection locked="0"/>
    </xf>
    <xf numFmtId="164" fontId="4" fillId="2" borderId="11" xfId="0" applyNumberFormat="1" applyFont="1" applyFill="1" applyBorder="1" applyAlignment="1" applyProtection="1">
      <alignment horizontal="right" vertical="center" indent="1"/>
      <protection locked="0"/>
    </xf>
    <xf numFmtId="10" fontId="4" fillId="2" borderId="9" xfId="0" applyNumberFormat="1" applyFont="1" applyFill="1" applyBorder="1" applyAlignment="1" applyProtection="1">
      <alignment horizontal="right" vertical="center" inden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0" fontId="4" fillId="2" borderId="11" xfId="0" applyNumberFormat="1" applyFont="1" applyFill="1" applyBorder="1" applyAlignment="1" applyProtection="1">
      <alignment horizontal="right" vertical="center" indent="1"/>
      <protection locked="0"/>
    </xf>
    <xf numFmtId="164" fontId="3" fillId="2" borderId="17" xfId="0" applyNumberFormat="1" applyFont="1" applyFill="1" applyBorder="1" applyAlignment="1" applyProtection="1">
      <alignment horizontal="right" indent="4"/>
      <protection locked="0"/>
    </xf>
    <xf numFmtId="14" fontId="4" fillId="2" borderId="10" xfId="0" applyNumberFormat="1" applyFont="1" applyFill="1" applyBorder="1" applyAlignment="1" applyProtection="1">
      <alignment horizontal="right" vertical="center" indent="2"/>
      <protection locked="0"/>
    </xf>
    <xf numFmtId="49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0" fontId="8" fillId="2" borderId="29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14" fontId="8" fillId="2" borderId="8" xfId="0" applyNumberFormat="1" applyFont="1" applyFill="1" applyBorder="1" applyAlignment="1" applyProtection="1">
      <alignment horizontal="center" vertical="center"/>
      <protection locked="0"/>
    </xf>
    <xf numFmtId="172" fontId="3" fillId="2" borderId="17" xfId="0" applyNumberFormat="1" applyFont="1" applyFill="1" applyBorder="1" applyAlignment="1" applyProtection="1">
      <alignment horizontal="center"/>
      <protection locked="0"/>
    </xf>
    <xf numFmtId="2" fontId="8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Protection="1">
      <protection locked="0"/>
    </xf>
    <xf numFmtId="0" fontId="8" fillId="0" borderId="40" xfId="0" applyFont="1" applyFill="1" applyBorder="1" applyAlignment="1" applyProtection="1">
      <alignment horizontal="left" vertical="top" wrapText="1"/>
    </xf>
    <xf numFmtId="0" fontId="8" fillId="0" borderId="41" xfId="0" applyFont="1" applyFill="1" applyBorder="1" applyAlignment="1" applyProtection="1">
      <alignment horizontal="left" vertical="top" wrapText="1"/>
    </xf>
    <xf numFmtId="49" fontId="8" fillId="4" borderId="4" xfId="0" applyNumberFormat="1" applyFont="1" applyFill="1" applyBorder="1" applyAlignment="1" applyProtection="1">
      <alignment horizontal="left" vertical="center"/>
      <protection locked="0"/>
    </xf>
    <xf numFmtId="49" fontId="8" fillId="4" borderId="5" xfId="0" applyNumberFormat="1" applyFont="1" applyFill="1" applyBorder="1" applyAlignment="1" applyProtection="1">
      <alignment horizontal="left" vertical="center"/>
      <protection locked="0"/>
    </xf>
    <xf numFmtId="49" fontId="11" fillId="4" borderId="4" xfId="2" applyNumberFormat="1" applyFont="1" applyFill="1" applyBorder="1" applyAlignment="1" applyProtection="1">
      <alignment horizontal="left" vertical="center"/>
      <protection locked="0"/>
    </xf>
    <xf numFmtId="49" fontId="11" fillId="4" borderId="30" xfId="2" applyNumberFormat="1" applyFont="1" applyFill="1" applyBorder="1" applyAlignment="1" applyProtection="1">
      <alignment horizontal="left" vertical="center"/>
      <protection locked="0"/>
    </xf>
    <xf numFmtId="49" fontId="11" fillId="4" borderId="31" xfId="2" applyNumberFormat="1" applyFont="1" applyFill="1" applyBorder="1" applyAlignment="1" applyProtection="1">
      <alignment horizontal="left" vertical="center"/>
      <protection locked="0"/>
    </xf>
    <xf numFmtId="49" fontId="8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30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31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34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35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30" xfId="0" applyNumberFormat="1" applyFill="1" applyBorder="1" applyAlignment="1" applyProtection="1">
      <alignment vertical="center"/>
      <protection locked="0"/>
    </xf>
    <xf numFmtId="49" fontId="0" fillId="4" borderId="31" xfId="0" applyNumberFormat="1" applyFill="1" applyBorder="1" applyAlignment="1" applyProtection="1">
      <alignment vertical="center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49" fontId="8" fillId="4" borderId="30" xfId="0" applyNumberFormat="1" applyFont="1" applyFill="1" applyBorder="1" applyAlignment="1" applyProtection="1">
      <alignment horizontal="left" vertical="center"/>
      <protection locked="0"/>
    </xf>
    <xf numFmtId="49" fontId="8" fillId="4" borderId="34" xfId="0" applyNumberFormat="1" applyFont="1" applyFill="1" applyBorder="1" applyAlignment="1" applyProtection="1">
      <alignment horizontal="left" vertical="center"/>
      <protection locked="0"/>
    </xf>
    <xf numFmtId="49" fontId="0" fillId="4" borderId="34" xfId="0" applyNumberFormat="1" applyFill="1" applyBorder="1" applyAlignment="1" applyProtection="1">
      <alignment vertical="center"/>
      <protection locked="0"/>
    </xf>
    <xf numFmtId="49" fontId="0" fillId="4" borderId="35" xfId="0" applyNumberFormat="1" applyFill="1" applyBorder="1" applyAlignment="1" applyProtection="1">
      <alignment vertical="center"/>
      <protection locked="0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36" xfId="0" applyFont="1" applyFill="1" applyBorder="1" applyAlignment="1" applyProtection="1">
      <alignment horizontal="left" vertical="center"/>
    </xf>
    <xf numFmtId="49" fontId="8" fillId="4" borderId="2" xfId="0" applyNumberFormat="1" applyFont="1" applyFill="1" applyBorder="1" applyAlignment="1" applyProtection="1">
      <alignment horizontal="left" vertical="center"/>
      <protection locked="0"/>
    </xf>
    <xf numFmtId="49" fontId="0" fillId="4" borderId="37" xfId="0" applyNumberFormat="1" applyFill="1" applyBorder="1" applyAlignment="1" applyProtection="1">
      <alignment vertical="center"/>
      <protection locked="0"/>
    </xf>
    <xf numFmtId="49" fontId="0" fillId="4" borderId="38" xfId="0" applyNumberFormat="1" applyFill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4" fontId="4" fillId="0" borderId="14" xfId="0" applyNumberFormat="1" applyFont="1" applyBorder="1" applyAlignment="1">
      <alignment horizontal="left" vertical="center" wrapText="1"/>
    </xf>
    <xf numFmtId="4" fontId="4" fillId="0" borderId="15" xfId="0" applyNumberFormat="1" applyFont="1" applyBorder="1" applyAlignment="1">
      <alignment horizontal="left" vertical="center" wrapText="1"/>
    </xf>
    <xf numFmtId="4" fontId="19" fillId="0" borderId="51" xfId="0" applyNumberFormat="1" applyFont="1" applyBorder="1" applyAlignment="1">
      <alignment horizontal="left" vertical="center" wrapText="1"/>
    </xf>
    <xf numFmtId="4" fontId="19" fillId="0" borderId="52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4" fontId="4" fillId="0" borderId="12" xfId="0" applyNumberFormat="1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left"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4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right" vertical="center" indent="1"/>
      <protection locked="0"/>
    </xf>
    <xf numFmtId="164" fontId="4" fillId="0" borderId="10" xfId="0" applyNumberFormat="1" applyFont="1" applyFill="1" applyBorder="1" applyAlignment="1" applyProtection="1">
      <alignment horizontal="right" vertical="center" indent="1"/>
      <protection locked="0"/>
    </xf>
    <xf numFmtId="164" fontId="4" fillId="0" borderId="11" xfId="0" applyNumberFormat="1" applyFont="1" applyFill="1" applyBorder="1" applyAlignment="1" applyProtection="1">
      <alignment horizontal="right" vertical="center" indent="1"/>
      <protection locked="0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164" fontId="4" fillId="0" borderId="58" xfId="0" applyNumberFormat="1" applyFont="1" applyFill="1" applyBorder="1" applyAlignment="1" applyProtection="1">
      <alignment horizontal="right" vertical="center" indent="1"/>
      <protection locked="0"/>
    </xf>
    <xf numFmtId="164" fontId="4" fillId="0" borderId="53" xfId="0" applyNumberFormat="1" applyFont="1" applyFill="1" applyBorder="1" applyAlignment="1" applyProtection="1">
      <alignment horizontal="right" vertical="center" indent="1"/>
      <protection locked="0"/>
    </xf>
    <xf numFmtId="0" fontId="4" fillId="0" borderId="59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10" fontId="4" fillId="0" borderId="61" xfId="0" applyNumberFormat="1" applyFont="1" applyBorder="1" applyAlignment="1">
      <alignment horizontal="right" vertical="center" inden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10" fontId="4" fillId="0" borderId="53" xfId="0" applyNumberFormat="1" applyFont="1" applyBorder="1" applyAlignment="1">
      <alignment horizontal="right" vertical="center" indent="1"/>
    </xf>
    <xf numFmtId="0" fontId="23" fillId="0" borderId="0" xfId="0" applyFont="1"/>
  </cellXfs>
  <cellStyles count="15">
    <cellStyle name="Euro" xfId="10" xr:uid="{00000000-0005-0000-0000-000000000000}"/>
    <cellStyle name="Komma" xfId="1" builtinId="3"/>
    <cellStyle name="Komma 2" xfId="14" xr:uid="{00000000-0005-0000-0000-000002000000}"/>
    <cellStyle name="Komma 3" xfId="5" xr:uid="{00000000-0005-0000-0000-000032000000}"/>
    <cellStyle name="Link 2" xfId="2" xr:uid="{3CEBFED3-4165-4006-B937-4A2A308C25E7}"/>
    <cellStyle name="Prozent 2" xfId="3" xr:uid="{15237FDE-0582-4BC8-BD2A-F5F4523D511E}"/>
    <cellStyle name="Standard" xfId="0" builtinId="0"/>
    <cellStyle name="Standard 2" xfId="6" xr:uid="{00000000-0005-0000-0000-000008000000}"/>
    <cellStyle name="Standard 2 2" xfId="13" xr:uid="{00000000-0005-0000-0000-000009000000}"/>
    <cellStyle name="Standard 3" xfId="7" xr:uid="{00000000-0005-0000-0000-00000A000000}"/>
    <cellStyle name="Standard 4" xfId="9" xr:uid="{00000000-0005-0000-0000-00000B000000}"/>
    <cellStyle name="Standard 5" xfId="11" xr:uid="{00000000-0005-0000-0000-00000C000000}"/>
    <cellStyle name="Standard 6" xfId="12" xr:uid="{00000000-0005-0000-0000-00000D000000}"/>
    <cellStyle name="Währung 2" xfId="8" xr:uid="{00000000-0005-0000-0000-000010000000}"/>
    <cellStyle name="Währung 3" xfId="4" xr:uid="{00000000-0005-0000-0000-00003C000000}"/>
  </cellStyles>
  <dxfs count="0"/>
  <tableStyles count="1" defaultTableStyle="TableStyleMedium2" defaultPivotStyle="PivotStyleLight16">
    <tableStyle name="Peko" pivot="0" count="0" xr9:uid="{00000000-0011-0000-FFFF-FFFF00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8F65-8E9A-414A-B9EA-C435B9DA39DD}">
  <dimension ref="A1:I129"/>
  <sheetViews>
    <sheetView showZeros="0" tabSelected="1" zoomScaleNormal="100" workbookViewId="0">
      <selection activeCell="B20" sqref="B20:B21"/>
    </sheetView>
  </sheetViews>
  <sheetFormatPr baseColWidth="10" defaultRowHeight="15"/>
  <cols>
    <col min="1" max="1" width="31.85546875" style="11" customWidth="1"/>
    <col min="2" max="3" width="19.7109375" style="13" customWidth="1"/>
    <col min="4" max="4" width="22.85546875" style="13" customWidth="1"/>
    <col min="5" max="5" width="9.5703125" style="13" customWidth="1"/>
    <col min="6" max="6" width="13" style="13" customWidth="1"/>
    <col min="7" max="7" width="16.28515625" style="13" customWidth="1"/>
    <col min="8" max="8" width="11.42578125" style="13" customWidth="1"/>
  </cols>
  <sheetData>
    <row r="1" spans="1:8" ht="15.75" thickBot="1">
      <c r="A1" s="10" t="s">
        <v>64</v>
      </c>
      <c r="B1" s="11"/>
      <c r="C1" s="12" t="s">
        <v>7</v>
      </c>
    </row>
    <row r="2" spans="1:8" ht="57" customHeight="1" thickBot="1">
      <c r="A2" s="14"/>
      <c r="B2" s="176" t="s">
        <v>65</v>
      </c>
      <c r="C2" s="177"/>
      <c r="D2" s="178"/>
      <c r="E2" s="15"/>
      <c r="F2" s="15"/>
      <c r="G2" s="15"/>
      <c r="H2" s="15"/>
    </row>
    <row r="3" spans="1:8">
      <c r="A3" s="16" t="s">
        <v>8</v>
      </c>
      <c r="B3" s="17">
        <v>2022</v>
      </c>
      <c r="C3" s="18"/>
      <c r="D3" s="19"/>
      <c r="E3" s="15"/>
      <c r="F3" s="15"/>
      <c r="G3" s="15"/>
      <c r="H3" s="15"/>
    </row>
    <row r="4" spans="1:8">
      <c r="A4" s="20" t="s">
        <v>9</v>
      </c>
      <c r="B4" s="179"/>
      <c r="C4" s="179"/>
      <c r="D4" s="180"/>
      <c r="E4" s="15"/>
      <c r="F4" s="15"/>
      <c r="G4" s="15"/>
      <c r="H4" s="15"/>
    </row>
    <row r="5" spans="1:8">
      <c r="A5" s="21" t="s">
        <v>10</v>
      </c>
      <c r="B5" s="181"/>
      <c r="C5" s="174"/>
      <c r="D5" s="175"/>
      <c r="E5" s="15"/>
      <c r="F5" s="15"/>
      <c r="G5" s="15"/>
      <c r="H5" s="15"/>
    </row>
    <row r="6" spans="1:8">
      <c r="A6" s="21" t="s">
        <v>11</v>
      </c>
      <c r="B6" s="181"/>
      <c r="C6" s="174"/>
      <c r="D6" s="175"/>
      <c r="E6" s="15"/>
      <c r="F6" s="15"/>
      <c r="G6" s="15"/>
      <c r="H6" s="15"/>
    </row>
    <row r="7" spans="1:8">
      <c r="A7" s="21" t="s">
        <v>12</v>
      </c>
      <c r="B7" s="181"/>
      <c r="C7" s="174"/>
      <c r="D7" s="175"/>
      <c r="E7" s="22"/>
      <c r="F7" s="15"/>
      <c r="G7" s="15"/>
      <c r="H7" s="15"/>
    </row>
    <row r="8" spans="1:8">
      <c r="A8" s="21" t="s">
        <v>13</v>
      </c>
      <c r="B8" s="181"/>
      <c r="C8" s="164"/>
      <c r="D8" s="23"/>
      <c r="E8" s="15"/>
      <c r="F8" s="15"/>
      <c r="G8" s="15"/>
      <c r="H8" s="15"/>
    </row>
    <row r="9" spans="1:8">
      <c r="A9" s="24" t="s">
        <v>14</v>
      </c>
      <c r="B9" s="166"/>
      <c r="C9" s="166"/>
      <c r="D9" s="167"/>
      <c r="E9" s="22"/>
      <c r="F9" s="15"/>
      <c r="G9" s="15"/>
      <c r="H9" s="15"/>
    </row>
    <row r="10" spans="1:8" ht="15.75" thickBot="1">
      <c r="A10" s="25" t="s">
        <v>15</v>
      </c>
      <c r="B10" s="182"/>
      <c r="C10" s="183"/>
      <c r="D10" s="184"/>
      <c r="E10" s="15"/>
      <c r="F10" s="15"/>
      <c r="G10" s="15"/>
      <c r="H10" s="15"/>
    </row>
    <row r="11" spans="1:8" ht="16.5" thickBot="1">
      <c r="A11" s="185" t="s">
        <v>16</v>
      </c>
      <c r="B11" s="186"/>
      <c r="C11" s="186"/>
      <c r="D11" s="186"/>
      <c r="E11"/>
      <c r="F11"/>
      <c r="G11"/>
      <c r="H11"/>
    </row>
    <row r="12" spans="1:8">
      <c r="A12" s="26" t="s">
        <v>10</v>
      </c>
      <c r="B12" s="187"/>
      <c r="C12" s="188"/>
      <c r="D12" s="189"/>
      <c r="E12"/>
      <c r="F12"/>
      <c r="G12"/>
      <c r="H12"/>
    </row>
    <row r="13" spans="1:8">
      <c r="A13" s="21" t="s">
        <v>11</v>
      </c>
      <c r="B13" s="163"/>
      <c r="C13" s="174"/>
      <c r="D13" s="175"/>
      <c r="E13"/>
      <c r="F13"/>
      <c r="G13"/>
      <c r="H13"/>
    </row>
    <row r="14" spans="1:8">
      <c r="A14" s="21" t="s">
        <v>12</v>
      </c>
      <c r="B14" s="163"/>
      <c r="C14" s="174"/>
      <c r="D14" s="175"/>
      <c r="E14"/>
      <c r="F14"/>
      <c r="G14"/>
      <c r="H14"/>
    </row>
    <row r="15" spans="1:8">
      <c r="A15" s="21" t="s">
        <v>17</v>
      </c>
      <c r="B15" s="163"/>
      <c r="C15" s="164"/>
      <c r="D15" s="23"/>
      <c r="E15"/>
      <c r="F15"/>
      <c r="G15"/>
      <c r="H15"/>
    </row>
    <row r="16" spans="1:8">
      <c r="A16" s="27" t="s">
        <v>14</v>
      </c>
      <c r="B16" s="165"/>
      <c r="C16" s="166"/>
      <c r="D16" s="167"/>
      <c r="E16"/>
      <c r="F16"/>
      <c r="G16"/>
      <c r="H16"/>
    </row>
    <row r="17" spans="1:8">
      <c r="A17" s="27" t="s">
        <v>18</v>
      </c>
      <c r="B17" s="168"/>
      <c r="C17" s="169"/>
      <c r="D17" s="170"/>
      <c r="E17"/>
      <c r="F17"/>
      <c r="G17"/>
      <c r="H17"/>
    </row>
    <row r="18" spans="1:8" ht="15.75" thickBot="1">
      <c r="A18" s="28" t="s">
        <v>19</v>
      </c>
      <c r="B18" s="171"/>
      <c r="C18" s="172"/>
      <c r="D18" s="173"/>
      <c r="E18"/>
      <c r="F18"/>
      <c r="G18"/>
      <c r="H18"/>
    </row>
    <row r="19" spans="1:8" ht="15.75" thickBot="1">
      <c r="A19" s="29"/>
      <c r="B19"/>
      <c r="C19"/>
      <c r="D19"/>
      <c r="E19"/>
      <c r="F19"/>
      <c r="G19"/>
      <c r="H19"/>
    </row>
    <row r="20" spans="1:8">
      <c r="A20" s="74" t="s">
        <v>63</v>
      </c>
      <c r="B20" s="154"/>
      <c r="C20"/>
      <c r="D20"/>
      <c r="E20"/>
      <c r="F20"/>
      <c r="G20"/>
      <c r="H20"/>
    </row>
    <row r="21" spans="1:8">
      <c r="A21" s="75" t="s">
        <v>62</v>
      </c>
      <c r="B21" s="155"/>
      <c r="C21"/>
      <c r="D21"/>
      <c r="E21"/>
      <c r="F21"/>
      <c r="G21"/>
      <c r="H21"/>
    </row>
    <row r="22" spans="1:8">
      <c r="A22" s="76" t="s">
        <v>24</v>
      </c>
      <c r="B22" s="159">
        <f>B20*B21*365.25</f>
        <v>0</v>
      </c>
      <c r="C22"/>
      <c r="D22" s="30"/>
      <c r="E22" s="30"/>
      <c r="F22"/>
      <c r="G22"/>
      <c r="H22"/>
    </row>
    <row r="23" spans="1:8" ht="15.75" thickBot="1">
      <c r="A23" s="25" t="s">
        <v>25</v>
      </c>
      <c r="B23" s="77"/>
      <c r="C23"/>
      <c r="D23"/>
      <c r="E23"/>
      <c r="F23" s="30"/>
      <c r="G23" s="30"/>
      <c r="H23"/>
    </row>
    <row r="24" spans="1:8" ht="14.45" customHeight="1" thickBot="1">
      <c r="A24" s="33"/>
      <c r="B24" s="31"/>
      <c r="C24" s="31"/>
      <c r="D24" s="31"/>
      <c r="E24"/>
      <c r="F24"/>
      <c r="G24"/>
      <c r="H24" s="32"/>
    </row>
    <row r="25" spans="1:8" ht="14.45" customHeight="1" thickBot="1">
      <c r="A25" s="70" t="s">
        <v>39</v>
      </c>
      <c r="B25" s="156"/>
      <c r="C25" s="157"/>
      <c r="D25" s="31"/>
      <c r="E25"/>
      <c r="F25"/>
      <c r="G25"/>
      <c r="H25" s="32"/>
    </row>
    <row r="26" spans="1:8" ht="14.45" customHeight="1" thickBot="1">
      <c r="A26" s="33"/>
      <c r="B26" s="31"/>
      <c r="C26" s="31"/>
      <c r="D26" s="31"/>
      <c r="E26"/>
      <c r="F26"/>
      <c r="G26"/>
      <c r="H26" s="32"/>
    </row>
    <row r="27" spans="1:8" ht="15.75" thickBot="1">
      <c r="A27" s="71" t="s">
        <v>41</v>
      </c>
      <c r="B27" s="78" t="s">
        <v>28</v>
      </c>
      <c r="C27" s="72" t="s">
        <v>30</v>
      </c>
      <c r="D27" s="52"/>
      <c r="E27" s="53"/>
      <c r="F27"/>
      <c r="G27"/>
      <c r="H27"/>
    </row>
    <row r="28" spans="1:8">
      <c r="A28" s="144" t="s">
        <v>1</v>
      </c>
      <c r="B28" s="136">
        <f>Strom!G36</f>
        <v>0</v>
      </c>
      <c r="C28" s="137">
        <f>IF(ISERROR(Strom!G38),0,Strom!G38)</f>
        <v>0</v>
      </c>
      <c r="D28" s="55"/>
      <c r="E28" s="54"/>
      <c r="F28"/>
      <c r="G28"/>
      <c r="H28"/>
    </row>
    <row r="29" spans="1:8" ht="15.75" thickBot="1">
      <c r="A29" s="145" t="s">
        <v>0</v>
      </c>
      <c r="B29" s="142">
        <f>Heizung!G36</f>
        <v>0</v>
      </c>
      <c r="C29" s="143">
        <f>IF(ISERROR(Heizung!G38),0,Heizung!G38)</f>
        <v>0</v>
      </c>
      <c r="D29" s="55"/>
      <c r="E29" s="54"/>
      <c r="F29"/>
      <c r="G29"/>
      <c r="H29"/>
    </row>
    <row r="30" spans="1:8">
      <c r="A30" s="34"/>
      <c r="B30" s="35"/>
      <c r="C30" s="35"/>
      <c r="D30" s="36"/>
      <c r="E30"/>
      <c r="F30"/>
      <c r="G30"/>
      <c r="H30"/>
    </row>
    <row r="31" spans="1:8" ht="43.5" customHeight="1" thickBot="1">
      <c r="A31" s="161" t="s">
        <v>20</v>
      </c>
      <c r="B31" s="162"/>
      <c r="C31" s="162"/>
      <c r="D31" s="162"/>
      <c r="E31"/>
      <c r="F31"/>
      <c r="G31"/>
      <c r="H31"/>
    </row>
    <row r="32" spans="1:8">
      <c r="A32" s="37" t="s">
        <v>21</v>
      </c>
      <c r="B32" s="38"/>
      <c r="C32" s="39"/>
      <c r="D32" s="40"/>
      <c r="E32"/>
      <c r="F32"/>
      <c r="G32"/>
      <c r="H32"/>
    </row>
    <row r="33" spans="1:8">
      <c r="A33" s="41"/>
      <c r="B33" s="42"/>
      <c r="C33" s="42"/>
      <c r="D33" s="43"/>
      <c r="E33"/>
      <c r="F33"/>
      <c r="G33"/>
      <c r="H33"/>
    </row>
    <row r="34" spans="1:8">
      <c r="A34" s="41"/>
      <c r="B34" s="44"/>
      <c r="C34" s="44"/>
      <c r="D34" s="43"/>
      <c r="E34"/>
      <c r="F34"/>
      <c r="G34"/>
      <c r="H34"/>
    </row>
    <row r="35" spans="1:8">
      <c r="A35" s="45" t="s">
        <v>22</v>
      </c>
      <c r="B35" s="46"/>
      <c r="C35" s="46" t="s">
        <v>23</v>
      </c>
      <c r="D35" s="47"/>
      <c r="E35"/>
      <c r="F35"/>
      <c r="G35"/>
      <c r="H35"/>
    </row>
    <row r="36" spans="1:8">
      <c r="A36" s="48"/>
      <c r="B36" s="48"/>
      <c r="C36" s="48"/>
      <c r="D36" s="48"/>
      <c r="E36" s="31"/>
      <c r="F36" s="31"/>
      <c r="G36" s="31"/>
      <c r="H36" s="31"/>
    </row>
    <row r="37" spans="1:8">
      <c r="A37" s="48"/>
      <c r="B37" s="48"/>
      <c r="C37" s="48"/>
      <c r="D37" s="48"/>
      <c r="E37" s="31"/>
      <c r="F37" s="31"/>
      <c r="G37" s="31"/>
      <c r="H37" s="31"/>
    </row>
    <row r="38" spans="1:8">
      <c r="A38" s="49"/>
      <c r="B38" s="31"/>
      <c r="C38" s="31"/>
      <c r="D38" s="31"/>
      <c r="E38" s="31"/>
      <c r="F38" s="31"/>
      <c r="G38" s="31"/>
      <c r="H38" s="31"/>
    </row>
    <row r="39" spans="1:8">
      <c r="A39" s="49"/>
      <c r="B39" s="31"/>
      <c r="C39" s="31"/>
      <c r="D39" s="31"/>
      <c r="E39" s="31"/>
      <c r="F39" s="31"/>
      <c r="G39" s="31"/>
      <c r="H39" s="31"/>
    </row>
    <row r="40" spans="1:8">
      <c r="A40" s="49"/>
      <c r="B40" s="31"/>
      <c r="C40" s="31"/>
      <c r="D40" s="31"/>
      <c r="E40" s="31"/>
      <c r="F40" s="31"/>
      <c r="G40" s="31"/>
      <c r="H40" s="31"/>
    </row>
    <row r="41" spans="1:8">
      <c r="A41" s="49"/>
      <c r="B41" s="31"/>
      <c r="C41" s="31"/>
      <c r="D41" s="31"/>
      <c r="E41" s="31"/>
      <c r="F41" s="31"/>
      <c r="G41" s="31"/>
      <c r="H41" s="31"/>
    </row>
    <row r="42" spans="1:8">
      <c r="A42" s="49"/>
      <c r="B42" s="31"/>
      <c r="C42" s="31"/>
      <c r="D42" s="31"/>
      <c r="E42" s="31"/>
      <c r="F42" s="31"/>
      <c r="G42" s="31"/>
      <c r="H42" s="31"/>
    </row>
    <row r="43" spans="1:8">
      <c r="A43" s="49"/>
      <c r="B43" s="31"/>
      <c r="C43" s="31"/>
      <c r="D43" s="31"/>
      <c r="E43" s="31"/>
      <c r="F43" s="31"/>
      <c r="G43" s="31"/>
      <c r="H43" s="31"/>
    </row>
    <row r="44" spans="1:8">
      <c r="A44" s="49"/>
      <c r="B44" s="31"/>
      <c r="C44" s="31"/>
      <c r="D44" s="31"/>
      <c r="E44" s="31"/>
      <c r="F44" s="31"/>
      <c r="G44" s="31"/>
      <c r="H44" s="31"/>
    </row>
    <row r="45" spans="1:8">
      <c r="A45" s="49"/>
      <c r="B45" s="31"/>
      <c r="C45" s="31"/>
      <c r="D45" s="31"/>
      <c r="E45" s="31"/>
      <c r="F45" s="31"/>
      <c r="G45" s="31"/>
      <c r="H45" s="31"/>
    </row>
    <row r="46" spans="1:8">
      <c r="A46" s="49"/>
      <c r="B46" s="31"/>
      <c r="C46" s="31"/>
      <c r="D46" s="31"/>
      <c r="E46" s="31"/>
      <c r="F46" s="31"/>
      <c r="G46" s="31"/>
      <c r="H46" s="31"/>
    </row>
    <row r="47" spans="1:8">
      <c r="A47" s="49"/>
      <c r="B47" s="31"/>
      <c r="C47" s="31"/>
      <c r="D47" s="31"/>
      <c r="E47" s="31"/>
      <c r="F47" s="31"/>
      <c r="G47" s="31"/>
      <c r="H47" s="31"/>
    </row>
    <row r="48" spans="1:8">
      <c r="A48" s="49"/>
      <c r="B48" s="31"/>
      <c r="C48" s="31"/>
      <c r="D48" s="31"/>
      <c r="E48" s="31"/>
      <c r="F48" s="31"/>
      <c r="G48" s="31"/>
      <c r="H48" s="31"/>
    </row>
    <row r="49" spans="1:8">
      <c r="A49" s="49"/>
      <c r="B49" s="31"/>
      <c r="C49" s="31"/>
      <c r="D49" s="31"/>
      <c r="E49" s="31"/>
      <c r="F49" s="31"/>
      <c r="G49" s="31"/>
      <c r="H49" s="31"/>
    </row>
    <row r="50" spans="1:8">
      <c r="A50" s="49"/>
      <c r="B50" s="31"/>
      <c r="C50" s="31"/>
      <c r="D50" s="31"/>
      <c r="E50" s="31"/>
      <c r="F50" s="31"/>
      <c r="G50" s="31"/>
      <c r="H50" s="31"/>
    </row>
    <row r="51" spans="1:8">
      <c r="A51" s="49"/>
      <c r="B51" s="31"/>
      <c r="C51" s="31"/>
      <c r="D51" s="31"/>
      <c r="E51" s="31"/>
      <c r="F51" s="31"/>
      <c r="G51" s="31"/>
      <c r="H51" s="31"/>
    </row>
    <row r="52" spans="1:8">
      <c r="A52" s="49"/>
      <c r="B52" s="31"/>
      <c r="C52" s="31"/>
      <c r="D52" s="31"/>
      <c r="E52" s="31"/>
      <c r="F52" s="31"/>
      <c r="G52" s="31"/>
      <c r="H52" s="31"/>
    </row>
    <row r="53" spans="1:8">
      <c r="A53" s="49"/>
      <c r="B53" s="31"/>
      <c r="C53" s="31"/>
      <c r="D53" s="31"/>
      <c r="E53" s="31"/>
      <c r="F53" s="31"/>
      <c r="G53" s="31"/>
      <c r="H53" s="31"/>
    </row>
    <row r="54" spans="1:8">
      <c r="A54" s="49"/>
      <c r="B54" s="31"/>
      <c r="C54" s="31"/>
      <c r="D54" s="31"/>
      <c r="E54" s="31"/>
      <c r="F54" s="31"/>
      <c r="G54" s="31"/>
      <c r="H54" s="31"/>
    </row>
    <row r="55" spans="1:8">
      <c r="A55" s="49"/>
      <c r="B55" s="31"/>
      <c r="C55" s="31"/>
      <c r="D55" s="31"/>
      <c r="E55" s="31"/>
      <c r="F55" s="31"/>
      <c r="G55" s="31"/>
      <c r="H55" s="31"/>
    </row>
    <row r="56" spans="1:8">
      <c r="A56" s="49"/>
      <c r="B56" s="31"/>
      <c r="C56" s="31"/>
      <c r="D56" s="31"/>
      <c r="E56" s="31"/>
      <c r="F56" s="31"/>
      <c r="G56" s="31"/>
      <c r="H56" s="31"/>
    </row>
    <row r="57" spans="1:8">
      <c r="A57" s="49"/>
      <c r="B57" s="31"/>
      <c r="C57" s="31"/>
      <c r="D57" s="31"/>
      <c r="E57" s="31"/>
      <c r="F57" s="31"/>
      <c r="G57" s="31"/>
      <c r="H57" s="31"/>
    </row>
    <row r="58" spans="1:8">
      <c r="A58" s="49"/>
      <c r="B58" s="31"/>
      <c r="C58" s="31"/>
      <c r="D58" s="31"/>
      <c r="E58" s="31"/>
      <c r="F58" s="31"/>
      <c r="G58" s="31"/>
      <c r="H58" s="31"/>
    </row>
    <row r="59" spans="1:8">
      <c r="A59" s="49"/>
      <c r="B59" s="31"/>
      <c r="C59" s="31"/>
      <c r="D59" s="31"/>
      <c r="E59" s="31"/>
      <c r="F59" s="31"/>
      <c r="G59" s="31"/>
      <c r="H59" s="31"/>
    </row>
    <row r="60" spans="1:8">
      <c r="A60" s="49"/>
      <c r="B60" s="31"/>
      <c r="C60" s="31"/>
      <c r="D60" s="31"/>
      <c r="E60" s="31"/>
      <c r="F60" s="31"/>
      <c r="G60" s="31"/>
      <c r="H60" s="31"/>
    </row>
    <row r="61" spans="1:8">
      <c r="A61" s="49"/>
      <c r="B61" s="31"/>
      <c r="C61" s="31"/>
      <c r="D61" s="31"/>
      <c r="E61" s="31"/>
      <c r="F61" s="31"/>
      <c r="G61" s="31"/>
      <c r="H61" s="31"/>
    </row>
    <row r="62" spans="1:8">
      <c r="A62" s="49"/>
      <c r="B62" s="31"/>
      <c r="C62" s="31"/>
      <c r="D62" s="31"/>
      <c r="E62" s="31"/>
      <c r="F62" s="31"/>
      <c r="G62" s="31"/>
      <c r="H62" s="31"/>
    </row>
    <row r="63" spans="1:8">
      <c r="A63" s="49"/>
      <c r="B63" s="31"/>
      <c r="C63" s="31"/>
      <c r="D63" s="31"/>
      <c r="E63" s="31"/>
      <c r="F63" s="31"/>
      <c r="G63" s="31"/>
      <c r="H63" s="31"/>
    </row>
    <row r="64" spans="1:8">
      <c r="A64" s="49"/>
      <c r="B64" s="31"/>
      <c r="C64" s="31"/>
      <c r="D64" s="31"/>
      <c r="E64" s="31"/>
      <c r="F64" s="31"/>
      <c r="G64" s="31"/>
      <c r="H64" s="31"/>
    </row>
    <row r="65" spans="1:8">
      <c r="A65" s="49"/>
      <c r="B65" s="31"/>
      <c r="C65" s="31"/>
      <c r="D65" s="31"/>
      <c r="E65" s="31"/>
      <c r="F65" s="31"/>
      <c r="G65" s="31"/>
      <c r="H65" s="31"/>
    </row>
    <row r="66" spans="1:8">
      <c r="A66" s="50"/>
      <c r="B66" s="15"/>
      <c r="C66" s="15"/>
      <c r="D66" s="15"/>
      <c r="E66" s="15"/>
      <c r="F66" s="15"/>
      <c r="G66" s="15"/>
      <c r="H66" s="15"/>
    </row>
    <row r="67" spans="1:8">
      <c r="A67" s="50"/>
      <c r="B67" s="15"/>
      <c r="C67" s="15"/>
      <c r="D67" s="15"/>
      <c r="E67" s="15"/>
      <c r="F67" s="15"/>
      <c r="G67" s="15"/>
      <c r="H67" s="15"/>
    </row>
    <row r="68" spans="1:8">
      <c r="A68" s="50"/>
      <c r="B68" s="15"/>
      <c r="C68" s="15"/>
      <c r="D68" s="15"/>
      <c r="E68" s="15"/>
      <c r="F68" s="15"/>
      <c r="G68" s="15"/>
      <c r="H68" s="15"/>
    </row>
    <row r="69" spans="1:8">
      <c r="A69" s="50"/>
      <c r="B69" s="15"/>
      <c r="C69" s="15"/>
      <c r="D69" s="15"/>
      <c r="E69" s="15"/>
      <c r="F69" s="15"/>
      <c r="G69" s="15"/>
      <c r="H69" s="15"/>
    </row>
    <row r="70" spans="1:8">
      <c r="A70" s="50"/>
      <c r="B70" s="15"/>
      <c r="C70" s="15"/>
      <c r="D70" s="15"/>
      <c r="E70" s="15"/>
      <c r="F70" s="15"/>
      <c r="G70" s="15"/>
      <c r="H70" s="15"/>
    </row>
    <row r="71" spans="1:8">
      <c r="A71" s="50"/>
      <c r="B71" s="15"/>
      <c r="C71" s="15"/>
      <c r="D71" s="15"/>
      <c r="E71" s="15"/>
      <c r="F71" s="15"/>
      <c r="G71" s="15"/>
      <c r="H71" s="15"/>
    </row>
    <row r="72" spans="1:8">
      <c r="A72" s="50"/>
      <c r="B72" s="15"/>
      <c r="C72" s="15"/>
      <c r="D72" s="15"/>
      <c r="E72" s="15"/>
      <c r="F72" s="15"/>
      <c r="G72" s="15"/>
      <c r="H72" s="15"/>
    </row>
    <row r="73" spans="1:8">
      <c r="A73" s="50"/>
      <c r="B73" s="15"/>
      <c r="C73" s="15"/>
      <c r="D73" s="15"/>
      <c r="E73" s="15"/>
      <c r="F73" s="15"/>
      <c r="G73" s="15"/>
      <c r="H73" s="15"/>
    </row>
    <row r="74" spans="1:8">
      <c r="A74" s="50"/>
      <c r="B74" s="15"/>
      <c r="C74" s="15"/>
      <c r="D74" s="15"/>
      <c r="E74" s="15"/>
      <c r="F74" s="15"/>
      <c r="G74" s="15"/>
      <c r="H74" s="15"/>
    </row>
    <row r="75" spans="1:8">
      <c r="A75" s="50"/>
      <c r="B75" s="15"/>
      <c r="C75" s="15"/>
      <c r="D75" s="15"/>
      <c r="E75" s="15"/>
      <c r="F75" s="15"/>
      <c r="G75" s="15"/>
      <c r="H75" s="15"/>
    </row>
    <row r="76" spans="1:8">
      <c r="A76" s="50"/>
      <c r="B76" s="15"/>
      <c r="C76" s="15"/>
      <c r="D76" s="15"/>
      <c r="E76" s="15"/>
      <c r="F76" s="15"/>
      <c r="G76" s="15"/>
      <c r="H76" s="15"/>
    </row>
    <row r="77" spans="1:8">
      <c r="A77" s="50"/>
      <c r="B77" s="15"/>
      <c r="C77" s="15"/>
      <c r="D77" s="15"/>
      <c r="E77" s="15"/>
      <c r="F77" s="15"/>
      <c r="G77" s="15"/>
      <c r="H77" s="15"/>
    </row>
    <row r="78" spans="1:8">
      <c r="A78" s="50"/>
      <c r="B78" s="15"/>
      <c r="C78" s="15"/>
      <c r="D78" s="15"/>
      <c r="E78" s="15"/>
      <c r="F78" s="15"/>
      <c r="G78" s="15"/>
      <c r="H78" s="15"/>
    </row>
    <row r="79" spans="1:8">
      <c r="A79" s="50"/>
      <c r="B79" s="15"/>
      <c r="C79" s="15"/>
      <c r="D79" s="15"/>
      <c r="E79" s="15"/>
      <c r="F79" s="15"/>
      <c r="G79" s="15"/>
      <c r="H79" s="15"/>
    </row>
    <row r="80" spans="1:8">
      <c r="A80" s="50"/>
      <c r="B80" s="15"/>
      <c r="C80" s="15"/>
      <c r="D80" s="15"/>
      <c r="E80" s="15"/>
      <c r="F80" s="15"/>
      <c r="G80" s="15"/>
      <c r="H80" s="15"/>
    </row>
    <row r="81" spans="1:8">
      <c r="A81" s="50"/>
      <c r="B81" s="15"/>
      <c r="C81" s="15"/>
      <c r="D81" s="15"/>
      <c r="E81" s="15"/>
      <c r="F81" s="15"/>
      <c r="G81" s="15"/>
      <c r="H81" s="15"/>
    </row>
    <row r="82" spans="1:8">
      <c r="A82" s="50"/>
      <c r="B82" s="15"/>
      <c r="C82" s="15"/>
      <c r="D82" s="15"/>
      <c r="E82" s="15"/>
      <c r="F82" s="15"/>
      <c r="G82" s="15"/>
      <c r="H82" s="15"/>
    </row>
    <row r="83" spans="1:8">
      <c r="A83" s="50"/>
      <c r="B83" s="15"/>
      <c r="C83" s="15"/>
      <c r="D83" s="15"/>
      <c r="E83" s="15"/>
      <c r="F83" s="15"/>
      <c r="G83" s="15"/>
      <c r="H83" s="15"/>
    </row>
    <row r="84" spans="1:8">
      <c r="A84" s="50"/>
      <c r="B84" s="15"/>
      <c r="C84" s="15"/>
      <c r="D84" s="15"/>
      <c r="E84" s="15"/>
      <c r="F84" s="15"/>
      <c r="G84" s="15"/>
      <c r="H84" s="15"/>
    </row>
    <row r="85" spans="1:8">
      <c r="A85" s="50"/>
      <c r="B85" s="15"/>
      <c r="C85" s="15"/>
      <c r="D85" s="15"/>
      <c r="E85" s="15"/>
      <c r="F85" s="15"/>
      <c r="G85" s="15"/>
      <c r="H85" s="15"/>
    </row>
    <row r="86" spans="1:8">
      <c r="A86" s="50"/>
      <c r="B86" s="15"/>
      <c r="C86" s="15"/>
      <c r="D86" s="15"/>
      <c r="E86" s="15"/>
      <c r="F86" s="15"/>
      <c r="G86" s="15"/>
      <c r="H86" s="15"/>
    </row>
    <row r="87" spans="1:8">
      <c r="A87" s="50"/>
      <c r="B87" s="15"/>
      <c r="C87" s="15"/>
      <c r="D87" s="15"/>
      <c r="E87" s="15"/>
      <c r="F87" s="15"/>
      <c r="G87" s="15"/>
      <c r="H87" s="15"/>
    </row>
    <row r="88" spans="1:8">
      <c r="A88" s="50"/>
      <c r="B88" s="15"/>
      <c r="C88" s="15"/>
      <c r="D88" s="15"/>
      <c r="E88" s="15"/>
      <c r="F88" s="15"/>
      <c r="G88" s="15"/>
      <c r="H88" s="15"/>
    </row>
    <row r="89" spans="1:8">
      <c r="A89" s="50"/>
      <c r="B89" s="15"/>
      <c r="C89" s="15"/>
      <c r="D89" s="15"/>
      <c r="E89" s="15"/>
      <c r="F89" s="15"/>
      <c r="G89" s="15"/>
      <c r="H89" s="15"/>
    </row>
    <row r="90" spans="1:8">
      <c r="A90" s="50"/>
      <c r="B90" s="15"/>
      <c r="C90" s="15"/>
      <c r="D90" s="15"/>
      <c r="E90" s="15"/>
      <c r="F90" s="15"/>
      <c r="G90" s="15"/>
      <c r="H90" s="15"/>
    </row>
    <row r="91" spans="1:8">
      <c r="A91" s="50"/>
      <c r="B91" s="15"/>
      <c r="C91" s="15"/>
      <c r="D91" s="15"/>
      <c r="E91" s="15"/>
      <c r="F91" s="15"/>
      <c r="G91" s="15"/>
      <c r="H91" s="15"/>
    </row>
    <row r="92" spans="1:8">
      <c r="A92" s="50"/>
      <c r="B92" s="15"/>
      <c r="C92" s="15"/>
      <c r="D92" s="15"/>
      <c r="E92" s="15"/>
      <c r="F92" s="15"/>
      <c r="G92" s="15"/>
      <c r="H92" s="15"/>
    </row>
    <row r="93" spans="1:8">
      <c r="A93" s="50"/>
      <c r="B93" s="15"/>
      <c r="C93" s="15"/>
      <c r="D93" s="15"/>
      <c r="E93" s="15"/>
      <c r="F93" s="15"/>
      <c r="G93" s="15"/>
      <c r="H93" s="15"/>
    </row>
    <row r="94" spans="1:8">
      <c r="A94" s="50"/>
      <c r="B94" s="15"/>
      <c r="C94" s="15"/>
      <c r="D94" s="15"/>
      <c r="E94" s="15"/>
      <c r="F94" s="15"/>
      <c r="G94" s="15"/>
      <c r="H94" s="15"/>
    </row>
    <row r="95" spans="1:8">
      <c r="A95" s="50"/>
      <c r="B95" s="15"/>
      <c r="C95" s="15"/>
      <c r="D95" s="15"/>
      <c r="E95" s="15"/>
      <c r="F95" s="15"/>
      <c r="G95" s="15"/>
      <c r="H95" s="15"/>
    </row>
    <row r="96" spans="1:8">
      <c r="A96" s="50"/>
      <c r="B96" s="15"/>
      <c r="C96" s="15"/>
      <c r="D96" s="15"/>
      <c r="E96" s="15"/>
      <c r="F96" s="15"/>
      <c r="G96" s="15"/>
      <c r="H96" s="15"/>
    </row>
    <row r="97" spans="1:8">
      <c r="A97" s="50"/>
      <c r="B97" s="15"/>
      <c r="C97" s="15"/>
      <c r="D97" s="15"/>
      <c r="E97" s="15"/>
      <c r="F97" s="15"/>
      <c r="G97" s="15"/>
      <c r="H97" s="15"/>
    </row>
    <row r="98" spans="1:8">
      <c r="A98" s="50"/>
      <c r="B98" s="15"/>
      <c r="C98" s="15"/>
      <c r="D98" s="15"/>
      <c r="E98" s="15"/>
      <c r="F98" s="15"/>
      <c r="G98" s="15"/>
      <c r="H98" s="15"/>
    </row>
    <row r="99" spans="1:8">
      <c r="A99" s="50"/>
      <c r="B99" s="15"/>
      <c r="C99" s="15"/>
      <c r="D99" s="15"/>
      <c r="E99" s="15"/>
      <c r="F99" s="15"/>
      <c r="G99" s="15"/>
      <c r="H99" s="15"/>
    </row>
    <row r="100" spans="1:8">
      <c r="A100" s="50"/>
      <c r="B100" s="15"/>
      <c r="C100" s="15"/>
      <c r="D100" s="15"/>
      <c r="E100" s="15"/>
      <c r="F100" s="15"/>
      <c r="G100" s="15"/>
      <c r="H100" s="15"/>
    </row>
    <row r="101" spans="1:8">
      <c r="A101" s="50"/>
      <c r="B101" s="15"/>
      <c r="C101" s="15"/>
      <c r="D101" s="15"/>
      <c r="E101" s="15"/>
      <c r="F101" s="15"/>
      <c r="G101" s="15"/>
      <c r="H101" s="15"/>
    </row>
    <row r="102" spans="1:8">
      <c r="A102" s="50"/>
      <c r="B102" s="15"/>
      <c r="C102" s="15"/>
      <c r="D102" s="15"/>
      <c r="E102" s="15"/>
      <c r="F102" s="15"/>
      <c r="G102" s="15"/>
      <c r="H102" s="15"/>
    </row>
    <row r="103" spans="1:8">
      <c r="A103" s="50"/>
      <c r="B103" s="15"/>
      <c r="C103" s="15"/>
      <c r="D103" s="15"/>
      <c r="E103" s="15"/>
      <c r="F103" s="15"/>
      <c r="G103" s="15"/>
      <c r="H103" s="15"/>
    </row>
    <row r="104" spans="1:8">
      <c r="A104" s="50"/>
      <c r="B104" s="15"/>
      <c r="C104" s="15"/>
      <c r="D104" s="15"/>
      <c r="E104" s="15"/>
      <c r="F104" s="15"/>
      <c r="G104" s="15"/>
      <c r="H104" s="15"/>
    </row>
    <row r="105" spans="1:8">
      <c r="A105" s="50"/>
      <c r="B105" s="15"/>
      <c r="C105" s="15"/>
      <c r="D105" s="15"/>
      <c r="E105" s="15"/>
      <c r="F105" s="15"/>
      <c r="G105" s="15"/>
      <c r="H105" s="15"/>
    </row>
    <row r="106" spans="1:8">
      <c r="A106" s="50"/>
      <c r="B106" s="15"/>
      <c r="C106" s="15"/>
      <c r="D106" s="15"/>
      <c r="E106" s="15"/>
      <c r="F106" s="15"/>
      <c r="G106" s="15"/>
      <c r="H106" s="15"/>
    </row>
    <row r="107" spans="1:8">
      <c r="A107" s="50"/>
      <c r="B107" s="15"/>
      <c r="C107" s="15"/>
      <c r="D107" s="15"/>
      <c r="E107" s="15"/>
      <c r="F107" s="15"/>
      <c r="G107" s="15"/>
      <c r="H107" s="15"/>
    </row>
    <row r="108" spans="1:8">
      <c r="A108" s="50"/>
      <c r="B108" s="15"/>
      <c r="C108" s="15"/>
      <c r="D108" s="15"/>
      <c r="E108" s="15"/>
      <c r="F108" s="15"/>
      <c r="G108" s="15"/>
      <c r="H108" s="15"/>
    </row>
    <row r="109" spans="1:8">
      <c r="A109" s="50"/>
      <c r="B109" s="15"/>
      <c r="C109" s="15"/>
      <c r="D109" s="15"/>
      <c r="E109" s="15"/>
      <c r="F109" s="15"/>
      <c r="G109" s="15"/>
      <c r="H109" s="15"/>
    </row>
    <row r="110" spans="1:8">
      <c r="A110" s="50"/>
      <c r="B110" s="15"/>
      <c r="C110" s="15"/>
      <c r="D110" s="15"/>
      <c r="E110" s="15"/>
      <c r="F110" s="15"/>
      <c r="G110" s="15"/>
      <c r="H110" s="15"/>
    </row>
    <row r="111" spans="1:8">
      <c r="A111" s="50"/>
      <c r="B111" s="15"/>
      <c r="C111" s="15"/>
      <c r="D111" s="15"/>
      <c r="E111" s="15"/>
      <c r="F111" s="15"/>
      <c r="G111" s="15"/>
      <c r="H111" s="15"/>
    </row>
    <row r="112" spans="1:8">
      <c r="A112" s="50"/>
      <c r="B112" s="15"/>
      <c r="C112" s="15"/>
      <c r="D112" s="15"/>
      <c r="E112" s="15"/>
      <c r="F112" s="15"/>
      <c r="G112" s="15"/>
      <c r="H112" s="15"/>
    </row>
    <row r="113" spans="1:9">
      <c r="A113" s="50"/>
      <c r="B113" s="15"/>
      <c r="C113" s="15"/>
      <c r="D113" s="15"/>
      <c r="E113" s="15"/>
      <c r="F113" s="15"/>
      <c r="G113" s="15"/>
      <c r="H113" s="15"/>
    </row>
    <row r="114" spans="1:9">
      <c r="A114" s="50"/>
      <c r="B114" s="15"/>
      <c r="C114" s="15"/>
      <c r="D114" s="15"/>
      <c r="E114" s="15"/>
      <c r="F114" s="15"/>
      <c r="G114" s="15"/>
      <c r="H114" s="15"/>
    </row>
    <row r="115" spans="1:9">
      <c r="A115" s="50"/>
      <c r="B115" s="15"/>
      <c r="C115" s="15"/>
      <c r="D115" s="15"/>
      <c r="E115" s="15"/>
      <c r="F115" s="15"/>
      <c r="G115" s="15"/>
      <c r="H115" s="15"/>
    </row>
    <row r="116" spans="1:9">
      <c r="A116" s="50"/>
      <c r="B116" s="15"/>
      <c r="C116" s="15"/>
      <c r="D116" s="15"/>
      <c r="E116" s="15"/>
      <c r="F116" s="15"/>
      <c r="G116" s="15"/>
      <c r="H116" s="15"/>
    </row>
    <row r="117" spans="1:9">
      <c r="A117" s="50"/>
      <c r="B117" s="15"/>
      <c r="C117" s="15"/>
      <c r="D117" s="15"/>
      <c r="E117" s="15"/>
      <c r="F117" s="15"/>
      <c r="G117" s="15"/>
      <c r="H117" s="15"/>
    </row>
    <row r="118" spans="1:9">
      <c r="A118" s="50"/>
      <c r="B118" s="15"/>
      <c r="C118" s="15"/>
      <c r="D118" s="15"/>
      <c r="E118" s="15"/>
      <c r="F118" s="15"/>
      <c r="G118" s="15"/>
      <c r="H118" s="15"/>
    </row>
    <row r="119" spans="1:9">
      <c r="A119" s="50"/>
      <c r="B119" s="15"/>
      <c r="C119" s="15"/>
      <c r="D119" s="15"/>
      <c r="E119" s="15"/>
      <c r="F119" s="15"/>
      <c r="G119" s="15"/>
      <c r="H119" s="15"/>
    </row>
    <row r="120" spans="1:9">
      <c r="A120" s="50"/>
      <c r="B120" s="15"/>
      <c r="C120" s="15"/>
      <c r="D120" s="15"/>
      <c r="E120" s="15"/>
      <c r="F120" s="15"/>
      <c r="G120" s="15"/>
      <c r="H120" s="15"/>
    </row>
    <row r="121" spans="1:9">
      <c r="A121" s="50"/>
      <c r="B121" s="15"/>
      <c r="C121" s="15"/>
      <c r="D121" s="15"/>
      <c r="E121" s="15"/>
      <c r="F121" s="15"/>
      <c r="G121" s="15"/>
      <c r="H121" s="15"/>
    </row>
    <row r="122" spans="1:9">
      <c r="A122" s="51"/>
    </row>
    <row r="123" spans="1:9">
      <c r="A123" s="51"/>
    </row>
    <row r="124" spans="1:9">
      <c r="A124" s="51"/>
    </row>
    <row r="125" spans="1:9">
      <c r="A125" s="51"/>
    </row>
    <row r="126" spans="1:9">
      <c r="A126" s="51"/>
    </row>
    <row r="127" spans="1:9">
      <c r="A127" s="51"/>
    </row>
    <row r="128" spans="1:9" s="13" customFormat="1">
      <c r="A128" s="51"/>
      <c r="I128"/>
    </row>
    <row r="129" spans="1:9" s="13" customFormat="1">
      <c r="A129" s="51"/>
      <c r="I129"/>
    </row>
  </sheetData>
  <sheetProtection sheet="1" formatCells="0"/>
  <mergeCells count="17">
    <mergeCell ref="B14:D14"/>
    <mergeCell ref="B2:D2"/>
    <mergeCell ref="B4:D4"/>
    <mergeCell ref="B5:D5"/>
    <mergeCell ref="B6:D6"/>
    <mergeCell ref="B7:D7"/>
    <mergeCell ref="B8:C8"/>
    <mergeCell ref="B9:D9"/>
    <mergeCell ref="B10:D10"/>
    <mergeCell ref="A11:D11"/>
    <mergeCell ref="B12:D12"/>
    <mergeCell ref="B13:D13"/>
    <mergeCell ref="A31:D31"/>
    <mergeCell ref="B15:C15"/>
    <mergeCell ref="B16:D16"/>
    <mergeCell ref="B17:D17"/>
    <mergeCell ref="B18:D1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59F9-3866-42FE-A492-0204176D2377}">
  <dimension ref="A2:M29"/>
  <sheetViews>
    <sheetView workbookViewId="0">
      <selection activeCell="C20" sqref="C20"/>
    </sheetView>
  </sheetViews>
  <sheetFormatPr baseColWidth="10" defaultRowHeight="15"/>
  <cols>
    <col min="2" max="2" width="28.5703125" customWidth="1"/>
    <col min="3" max="3" width="19.7109375" customWidth="1"/>
    <col min="6" max="6" width="33" customWidth="1"/>
    <col min="8" max="8" width="17.5703125" customWidth="1"/>
    <col min="9" max="9" width="13.28515625" bestFit="1" customWidth="1"/>
  </cols>
  <sheetData>
    <row r="2" spans="1:13" ht="18.75">
      <c r="A2" s="61" t="s">
        <v>51</v>
      </c>
      <c r="B2" s="241"/>
      <c r="C2" s="241"/>
    </row>
    <row r="3" spans="1:13" s="140" customFormat="1" ht="16.5" thickBot="1">
      <c r="A3" s="106"/>
    </row>
    <row r="4" spans="1:13" s="140" customFormat="1" ht="29.25" customHeight="1">
      <c r="A4" s="225" t="s">
        <v>66</v>
      </c>
      <c r="B4" s="197"/>
      <c r="C4" s="146"/>
      <c r="F4" s="196" t="s">
        <v>70</v>
      </c>
      <c r="G4" s="197"/>
      <c r="H4" s="226">
        <f>Strom!G33+Heizung!G33</f>
        <v>0</v>
      </c>
    </row>
    <row r="5" spans="1:13" ht="29.25" customHeight="1" thickBot="1">
      <c r="A5" s="190" t="s">
        <v>67</v>
      </c>
      <c r="B5" s="191"/>
      <c r="C5" s="148"/>
      <c r="F5" s="198" t="s">
        <v>71</v>
      </c>
      <c r="G5" s="199"/>
      <c r="H5" s="227">
        <f>-C15</f>
        <v>0</v>
      </c>
    </row>
    <row r="6" spans="1:13" s="140" customFormat="1" ht="15.75" thickBot="1">
      <c r="F6" s="229" t="s">
        <v>68</v>
      </c>
      <c r="G6" s="230"/>
      <c r="H6" s="233">
        <f>C5</f>
        <v>0</v>
      </c>
    </row>
    <row r="7" spans="1:13" ht="29.25" customHeight="1" thickBot="1">
      <c r="A7" s="196" t="s">
        <v>0</v>
      </c>
      <c r="B7" s="197"/>
      <c r="C7" s="146"/>
      <c r="F7" s="231"/>
      <c r="G7" s="232"/>
      <c r="H7" s="234"/>
      <c r="I7" s="138"/>
      <c r="M7" s="141"/>
    </row>
    <row r="8" spans="1:13" ht="29.25" customHeight="1" thickBot="1">
      <c r="A8" s="198" t="s">
        <v>1</v>
      </c>
      <c r="B8" s="199"/>
      <c r="C8" s="147"/>
      <c r="F8" s="190" t="s">
        <v>72</v>
      </c>
      <c r="G8" s="191"/>
      <c r="H8" s="228">
        <f>H4-H5-H6</f>
        <v>0</v>
      </c>
      <c r="M8" s="141"/>
    </row>
    <row r="9" spans="1:13" ht="29.25" customHeight="1" thickBot="1">
      <c r="A9" s="190" t="s">
        <v>52</v>
      </c>
      <c r="B9" s="191"/>
      <c r="C9" s="148"/>
    </row>
    <row r="10" spans="1:13" ht="15.75" customHeight="1" thickBot="1">
      <c r="A10" s="107"/>
      <c r="B10" s="107"/>
      <c r="C10" s="108"/>
      <c r="F10" s="235" t="s">
        <v>73</v>
      </c>
      <c r="G10" s="236"/>
      <c r="H10" s="237">
        <f>IF(H8&gt;0,H8/C4,0)</f>
        <v>0</v>
      </c>
    </row>
    <row r="11" spans="1:13" ht="29.25" customHeight="1" thickBot="1">
      <c r="A11" s="109" t="s">
        <v>53</v>
      </c>
      <c r="B11" s="110"/>
      <c r="C11" s="149">
        <v>5.0999999999999997E-2</v>
      </c>
      <c r="F11" s="238"/>
      <c r="G11" s="239"/>
      <c r="H11" s="240"/>
    </row>
    <row r="12" spans="1:13" ht="29.25" customHeight="1">
      <c r="A12" s="194" t="s">
        <v>54</v>
      </c>
      <c r="B12" s="195"/>
      <c r="C12" s="117">
        <f>C9-C9/(1+C11)</f>
        <v>0</v>
      </c>
    </row>
    <row r="13" spans="1:13" ht="29.25" customHeight="1">
      <c r="A13" s="194" t="s">
        <v>59</v>
      </c>
      <c r="B13" s="195"/>
      <c r="C13" s="118">
        <v>4.2000000000000003E-2</v>
      </c>
      <c r="F13" s="60"/>
      <c r="G13" s="60"/>
    </row>
    <row r="14" spans="1:13" ht="29.25" customHeight="1" thickBot="1">
      <c r="A14" s="200" t="s">
        <v>60</v>
      </c>
      <c r="B14" s="201"/>
      <c r="C14" s="119">
        <f>(C9-C12)*C13</f>
        <v>0</v>
      </c>
      <c r="G14" s="60"/>
    </row>
    <row r="15" spans="1:13" ht="29.25" customHeight="1" thickBot="1">
      <c r="A15" s="192" t="s">
        <v>69</v>
      </c>
      <c r="B15" s="193"/>
      <c r="C15" s="116">
        <f>C14-C12</f>
        <v>0</v>
      </c>
    </row>
    <row r="16" spans="1:13">
      <c r="A16" s="107"/>
      <c r="B16" s="107"/>
      <c r="C16" s="107"/>
    </row>
    <row r="17" spans="1:3" ht="15.75">
      <c r="A17" s="106" t="s">
        <v>55</v>
      </c>
      <c r="B17" s="107"/>
      <c r="C17" s="107"/>
    </row>
    <row r="18" spans="1:3" ht="15.75" thickBot="1">
      <c r="A18" s="107"/>
      <c r="B18" s="107"/>
      <c r="C18" s="107"/>
    </row>
    <row r="19" spans="1:3" ht="29.25" customHeight="1">
      <c r="A19" s="196" t="s">
        <v>56</v>
      </c>
      <c r="B19" s="197"/>
      <c r="C19" s="150"/>
    </row>
    <row r="20" spans="1:3" ht="29.25" customHeight="1" thickBot="1">
      <c r="A20" s="190" t="s">
        <v>57</v>
      </c>
      <c r="B20" s="191"/>
      <c r="C20" s="151"/>
    </row>
    <row r="21" spans="1:3">
      <c r="A21" s="107"/>
      <c r="B21" s="107"/>
      <c r="C21" s="107"/>
    </row>
    <row r="22" spans="1:3">
      <c r="A22" s="107"/>
      <c r="B22" s="107"/>
      <c r="C22" s="107"/>
    </row>
    <row r="23" spans="1:3">
      <c r="A23" s="107"/>
      <c r="B23" s="107"/>
      <c r="C23" s="107"/>
    </row>
    <row r="24" spans="1:3" ht="29.25" customHeight="1"/>
    <row r="25" spans="1:3" ht="29.25" customHeight="1"/>
    <row r="26" spans="1:3" ht="29.25" customHeight="1"/>
    <row r="27" spans="1:3" ht="29.25" customHeight="1"/>
    <row r="29" spans="1:3" ht="29.25" customHeight="1"/>
  </sheetData>
  <sheetProtection formatCells="0"/>
  <mergeCells count="18">
    <mergeCell ref="F6:G7"/>
    <mergeCell ref="H6:H7"/>
    <mergeCell ref="F10:G11"/>
    <mergeCell ref="H10:H11"/>
    <mergeCell ref="A4:B4"/>
    <mergeCell ref="A5:B5"/>
    <mergeCell ref="F4:G4"/>
    <mergeCell ref="F8:G8"/>
    <mergeCell ref="F5:G5"/>
    <mergeCell ref="A20:B20"/>
    <mergeCell ref="A15:B15"/>
    <mergeCell ref="A12:B12"/>
    <mergeCell ref="A13:B13"/>
    <mergeCell ref="A7:B7"/>
    <mergeCell ref="A8:B8"/>
    <mergeCell ref="A9:B9"/>
    <mergeCell ref="A14:B14"/>
    <mergeCell ref="A19:B1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D09B1-6CA1-4C94-8D97-7C573B32293C}">
  <sheetPr codeName="Tabelle2"/>
  <dimension ref="A1:J43"/>
  <sheetViews>
    <sheetView showZeros="0" topLeftCell="A16" workbookViewId="0">
      <selection activeCell="G36" sqref="G36"/>
    </sheetView>
  </sheetViews>
  <sheetFormatPr baseColWidth="10" defaultRowHeight="15"/>
  <cols>
    <col min="1" max="1" width="26.7109375" customWidth="1"/>
    <col min="2" max="7" width="20.7109375" customWidth="1"/>
    <col min="8" max="8" width="17" customWidth="1"/>
  </cols>
  <sheetData>
    <row r="1" spans="1:10" ht="18">
      <c r="A1" s="61" t="s">
        <v>26</v>
      </c>
    </row>
    <row r="2" spans="1:10" ht="15.75" thickBot="1"/>
    <row r="3" spans="1:10" ht="15.75">
      <c r="A3" s="120" t="s">
        <v>42</v>
      </c>
      <c r="B3" s="122"/>
    </row>
    <row r="4" spans="1:10" ht="16.5" thickBot="1">
      <c r="A4" s="121" t="s">
        <v>27</v>
      </c>
      <c r="B4" s="160">
        <f>'Daten aus VV'!C8</f>
        <v>0</v>
      </c>
    </row>
    <row r="5" spans="1:10" ht="19.899999999999999" customHeight="1" thickBot="1">
      <c r="A5" s="6"/>
      <c r="B5" s="6"/>
      <c r="C5" s="8"/>
      <c r="D5" s="7"/>
      <c r="E5" s="1"/>
      <c r="F5" s="59"/>
      <c r="G5" s="1"/>
      <c r="H5" s="1"/>
    </row>
    <row r="6" spans="1:10" ht="19.899999999999999" customHeight="1">
      <c r="A6" s="204" t="s">
        <v>2</v>
      </c>
      <c r="B6" s="205"/>
      <c r="C6" s="205"/>
      <c r="D6" s="206"/>
      <c r="E6" s="1"/>
      <c r="F6" s="1"/>
      <c r="G6" s="1"/>
      <c r="H6" s="1"/>
    </row>
    <row r="7" spans="1:10" ht="19.899999999999999" customHeight="1" thickBot="1">
      <c r="A7" s="207" t="s">
        <v>3</v>
      </c>
      <c r="B7" s="208"/>
      <c r="C7" s="89" t="s">
        <v>4</v>
      </c>
      <c r="D7" s="89" t="s">
        <v>28</v>
      </c>
      <c r="E7" s="1"/>
      <c r="F7" s="1"/>
      <c r="G7" s="58"/>
      <c r="H7" s="1"/>
    </row>
    <row r="8" spans="1:10" ht="19.899999999999999" customHeight="1">
      <c r="A8" s="209"/>
      <c r="B8" s="210"/>
      <c r="C8" s="124"/>
      <c r="D8" s="125"/>
      <c r="E8" s="1"/>
      <c r="F8" s="56"/>
      <c r="G8" s="3"/>
      <c r="H8" s="1"/>
      <c r="J8" s="2"/>
    </row>
    <row r="9" spans="1:10" ht="19.899999999999999" customHeight="1">
      <c r="A9" s="211"/>
      <c r="B9" s="212"/>
      <c r="C9" s="126"/>
      <c r="D9" s="127"/>
      <c r="E9" s="1"/>
      <c r="F9" s="56"/>
      <c r="G9" s="3"/>
      <c r="H9" s="1"/>
      <c r="J9" s="2"/>
    </row>
    <row r="10" spans="1:10" ht="19.899999999999999" customHeight="1">
      <c r="A10" s="202"/>
      <c r="B10" s="203"/>
      <c r="C10" s="126"/>
      <c r="D10" s="127"/>
      <c r="E10" s="1"/>
      <c r="F10" s="56"/>
      <c r="G10" s="3"/>
      <c r="H10" s="1"/>
      <c r="J10" s="2"/>
    </row>
    <row r="11" spans="1:10" ht="19.899999999999999" customHeight="1">
      <c r="A11" s="202"/>
      <c r="B11" s="203"/>
      <c r="C11" s="128"/>
      <c r="D11" s="127"/>
      <c r="E11" s="1"/>
      <c r="F11" s="56"/>
      <c r="G11" s="3"/>
      <c r="H11" s="1"/>
      <c r="J11" s="2"/>
    </row>
    <row r="12" spans="1:10" ht="19.899999999999999" customHeight="1">
      <c r="A12" s="202"/>
      <c r="B12" s="203"/>
      <c r="C12" s="128"/>
      <c r="D12" s="127"/>
      <c r="E12" s="1"/>
      <c r="F12" s="56"/>
      <c r="G12" s="3"/>
      <c r="H12" s="1"/>
    </row>
    <row r="13" spans="1:10" ht="19.899999999999999" customHeight="1">
      <c r="A13" s="202"/>
      <c r="B13" s="203"/>
      <c r="C13" s="128"/>
      <c r="D13" s="127"/>
      <c r="E13" s="1"/>
      <c r="F13" s="56"/>
      <c r="G13" s="3"/>
      <c r="H13" s="1"/>
    </row>
    <row r="14" spans="1:10" ht="19.899999999999999" customHeight="1" thickBot="1">
      <c r="A14" s="221"/>
      <c r="B14" s="222"/>
      <c r="C14" s="129"/>
      <c r="D14" s="130"/>
      <c r="E14" s="1"/>
      <c r="F14" s="56"/>
      <c r="G14" s="3"/>
      <c r="H14" s="1"/>
    </row>
    <row r="15" spans="1:10">
      <c r="B15" s="1"/>
      <c r="C15" s="1"/>
      <c r="D15" s="1"/>
      <c r="E15" s="1"/>
      <c r="F15" s="1"/>
      <c r="G15" s="1"/>
      <c r="H15" s="1"/>
    </row>
    <row r="16" spans="1:10" ht="18">
      <c r="A16" s="61" t="s">
        <v>5</v>
      </c>
      <c r="B16" s="5"/>
      <c r="C16" s="5"/>
      <c r="D16" s="1"/>
      <c r="E16" s="1"/>
      <c r="F16" s="1"/>
      <c r="G16" s="1"/>
      <c r="H16" s="1"/>
    </row>
    <row r="17" spans="1:9" ht="16.5" thickBot="1">
      <c r="A17" s="4"/>
      <c r="B17" s="5"/>
      <c r="C17" s="5"/>
      <c r="D17" s="1"/>
      <c r="E17" s="1"/>
      <c r="F17" s="1"/>
      <c r="G17" s="1"/>
      <c r="H17" s="1"/>
    </row>
    <row r="18" spans="1:9" ht="31.15" customHeight="1">
      <c r="A18" s="63" t="s">
        <v>29</v>
      </c>
      <c r="B18" s="64" t="s">
        <v>45</v>
      </c>
      <c r="C18" s="65" t="s">
        <v>43</v>
      </c>
      <c r="D18" s="65" t="s">
        <v>36</v>
      </c>
      <c r="E18" s="65" t="s">
        <v>44</v>
      </c>
      <c r="F18" s="65" t="s">
        <v>31</v>
      </c>
      <c r="G18" s="66" t="s">
        <v>30</v>
      </c>
      <c r="H18" s="1"/>
    </row>
    <row r="19" spans="1:9" ht="15.75">
      <c r="A19" s="73">
        <v>44562</v>
      </c>
      <c r="B19" s="158"/>
      <c r="C19" s="67">
        <f>IF(A20&gt;0,SUMIF(Wertetabelle!$B$3:$M$3,"&lt;"&amp;Strom!A20,Wertetabelle!$B$5:$M$5),SUM(Wertetabelle!B5:M5))</f>
        <v>0</v>
      </c>
      <c r="D19" s="79">
        <f>IF(ISERROR((E19/C19-1)*(-1)),0,(E19/C19-1)*(-1))</f>
        <v>0</v>
      </c>
      <c r="E19" s="67">
        <f>IF(A20&gt;0,SUMIF(Wertetabelle!$B$3:$M$3,"&lt;"&amp;Strom!A20,Wertetabelle!$B$7:$M$7),SUM(Wertetabelle!$B$7:$M$7))</f>
        <v>0</v>
      </c>
      <c r="F19" s="152"/>
      <c r="G19" s="81">
        <f>E19*B19+F19*(MONTH(A20)-MONTH(A19))</f>
        <v>0</v>
      </c>
      <c r="H19" s="1"/>
      <c r="I19" s="60"/>
    </row>
    <row r="20" spans="1:9" ht="15.75">
      <c r="A20" s="131"/>
      <c r="B20" s="158"/>
      <c r="C20" s="67">
        <f>IF(A21&gt;0,SUMIF(Wertetabelle!$B$3:$M$3,"&lt;"&amp;Strom!A21,Wertetabelle!$B$5:$M$5)-C19,SUM(Wertetabelle!B5:M5)-C19)</f>
        <v>0</v>
      </c>
      <c r="D20" s="79">
        <f t="shared" ref="D20:D29" si="0">IF(ISERROR((E20/C20-1)*(-1)),0,(E20/C20-1)*(-1))</f>
        <v>0</v>
      </c>
      <c r="E20" s="67">
        <f>IF(A21&gt;0,SUMIF(Wertetabelle!$B$3:$M$3,"&lt;"&amp;Strom!A21,Wertetabelle!$B$7:$M$7)-E19,SUM(Wertetabelle!B7:M7)-Strom!E19)</f>
        <v>0</v>
      </c>
      <c r="F20" s="152"/>
      <c r="G20" s="81" t="str">
        <f>IF(A20&gt;0,E20*B20+F20*(MONTH(A21)-MONTH(A20)),"")</f>
        <v/>
      </c>
      <c r="H20" s="1"/>
      <c r="I20" s="57"/>
    </row>
    <row r="21" spans="1:9" ht="15.75">
      <c r="A21" s="131"/>
      <c r="B21" s="158"/>
      <c r="C21" s="67" t="str">
        <f>IF(A22&gt;0,SUMIF(Wertetabelle!$B$3:$M$3,"&lt;"&amp;Strom!A22,Wertetabelle!$B$5:$M$5)-SUM($C$19:C20),IF(A21&gt;0,SUM(Wertetabelle!$B$5:$M$5)-SUM($C$19:C20),""))</f>
        <v/>
      </c>
      <c r="D21" s="79">
        <f t="shared" si="0"/>
        <v>0</v>
      </c>
      <c r="E21" s="67" t="str">
        <f>IF(A22&gt;0,SUMIF(Wertetabelle!$B$3:$M$3,"&lt;"&amp;Strom!A22,Wertetabelle!$B$7:$M$7)-SUM($E$19:E20),IF(A21&gt;0,SUM(Wertetabelle!$B$7:$M$7)-SUM($E$19:E20),""))</f>
        <v/>
      </c>
      <c r="F21" s="152"/>
      <c r="G21" s="81" t="str">
        <f t="shared" ref="G21:G29" si="1">IF(A21&gt;0,E21*B21+F21*(MONTH(A22)-MONTH(A21)),"")</f>
        <v/>
      </c>
      <c r="H21" s="1"/>
      <c r="I21" s="57"/>
    </row>
    <row r="22" spans="1:9" ht="15.75">
      <c r="A22" s="131"/>
      <c r="B22" s="158"/>
      <c r="C22" s="67" t="str">
        <f>IF(A23&gt;0,SUMIF(Wertetabelle!$B$3:$M$3,"&lt;"&amp;Strom!A23,Wertetabelle!$B$5:$M$5)-SUM($C$19:C21),IF(A22&gt;0,SUM(Wertetabelle!$B$5:$M$5)-SUM($C$19:C21),""))</f>
        <v/>
      </c>
      <c r="D22" s="79">
        <f t="shared" si="0"/>
        <v>0</v>
      </c>
      <c r="E22" s="67" t="str">
        <f>IF(A23&gt;0,SUMIF(Wertetabelle!$B$3:$M$3,"&lt;"&amp;Strom!A23,Wertetabelle!$B$7:$M$7)-SUM($E$19:E21),IF(A22&gt;0,SUM(Wertetabelle!$B$7:$M$7)-SUM($E$19:E21),""))</f>
        <v/>
      </c>
      <c r="F22" s="152"/>
      <c r="G22" s="81" t="str">
        <f t="shared" si="1"/>
        <v/>
      </c>
      <c r="I22" s="57"/>
    </row>
    <row r="23" spans="1:9" ht="15.75">
      <c r="A23" s="131"/>
      <c r="B23" s="158"/>
      <c r="C23" s="67" t="str">
        <f>IF(A24&gt;0,SUMIF(Wertetabelle!$B$3:$M$3,"&lt;"&amp;Strom!A24,Wertetabelle!$B$5:$M$5)-SUM($C$19:C22),IF(A23&gt;0,SUM(Wertetabelle!$B$5:$M$5)-SUM($C$19:C22),""))</f>
        <v/>
      </c>
      <c r="D23" s="79">
        <f t="shared" si="0"/>
        <v>0</v>
      </c>
      <c r="E23" s="67" t="str">
        <f>IF(A24&gt;0,SUMIF(Wertetabelle!$B$3:$M$3,"&lt;"&amp;Strom!A24,Wertetabelle!$B$7:$M$7)-SUM($E$19:E22),IF(A23&gt;0,SUM(Wertetabelle!$B$7:$M$7)-SUM($E$19:E22),""))</f>
        <v/>
      </c>
      <c r="F23" s="152"/>
      <c r="G23" s="81" t="str">
        <f t="shared" si="1"/>
        <v/>
      </c>
      <c r="I23" s="57"/>
    </row>
    <row r="24" spans="1:9" ht="15.75">
      <c r="A24" s="131"/>
      <c r="B24" s="158"/>
      <c r="C24" s="67" t="str">
        <f>IF(A25&gt;0,SUMIF(Wertetabelle!$B$3:$M$3,"&lt;"&amp;Strom!A25,Wertetabelle!$B$5:$M$5)-SUM($C$19:C23),IF(A24&gt;0,SUM(Wertetabelle!$B$5:$M$5)-SUM($C$19:C23),""))</f>
        <v/>
      </c>
      <c r="D24" s="79">
        <f t="shared" si="0"/>
        <v>0</v>
      </c>
      <c r="E24" s="67" t="str">
        <f>IF(A25&gt;0,SUMIF(Wertetabelle!$B$3:$M$3,"&lt;"&amp;Strom!A25,Wertetabelle!$B$7:$M$7)-SUM($E$19:E23),IF(A24&gt;0,SUM(Wertetabelle!$B$7:$M$7)-SUM($E$19:E23),""))</f>
        <v/>
      </c>
      <c r="F24" s="152"/>
      <c r="G24" s="81" t="str">
        <f t="shared" si="1"/>
        <v/>
      </c>
      <c r="I24" s="57"/>
    </row>
    <row r="25" spans="1:9" ht="15.75">
      <c r="A25" s="131"/>
      <c r="B25" s="158"/>
      <c r="C25" s="67" t="str">
        <f>IF(A26&gt;0,SUMIF(Wertetabelle!$B$3:$M$3,"&lt;"&amp;Strom!A26,Wertetabelle!$B$5:$M$5)-SUM($C$19:C24),IF(A25&gt;0,SUM(Wertetabelle!$B$5:$M$5)-SUM($C$19:C24),""))</f>
        <v/>
      </c>
      <c r="D25" s="79">
        <f t="shared" si="0"/>
        <v>0</v>
      </c>
      <c r="E25" s="67" t="str">
        <f>IF(A26&gt;0,SUMIF(Wertetabelle!$B$3:$M$3,"&lt;"&amp;Strom!A26,Wertetabelle!$B$7:$M$7)-SUM($E$19:E24),IF(A25&gt;0,SUM(Wertetabelle!$B$7:$M$7)-SUM($E$19:E24),""))</f>
        <v/>
      </c>
      <c r="F25" s="152"/>
      <c r="G25" s="81" t="str">
        <f t="shared" si="1"/>
        <v/>
      </c>
      <c r="H25" s="1"/>
      <c r="I25" s="57"/>
    </row>
    <row r="26" spans="1:9" ht="15.75">
      <c r="A26" s="131"/>
      <c r="B26" s="158"/>
      <c r="C26" s="67" t="str">
        <f>IF(A27&gt;0,SUMIF(Wertetabelle!$B$3:$M$3,"&lt;"&amp;Strom!A27,Wertetabelle!$B$5:$M$5)-SUM($C$19:C25),IF(A26&gt;0,SUM(Wertetabelle!$B$5:$M$5)-SUM($C$19:C25),""))</f>
        <v/>
      </c>
      <c r="D26" s="79">
        <f t="shared" si="0"/>
        <v>0</v>
      </c>
      <c r="E26" s="67" t="str">
        <f>IF(A27&gt;0,SUMIF(Wertetabelle!$B$3:$M$3,"&lt;"&amp;Strom!A27,Wertetabelle!$B$7:$M$7)-SUM($E$19:E25),IF(A26&gt;0,SUM(Wertetabelle!$B$7:$M$7)-SUM($E$19:E25),""))</f>
        <v/>
      </c>
      <c r="F26" s="152"/>
      <c r="G26" s="81" t="str">
        <f t="shared" si="1"/>
        <v/>
      </c>
      <c r="H26" s="1"/>
      <c r="I26" s="57"/>
    </row>
    <row r="27" spans="1:9" ht="15.75">
      <c r="A27" s="131"/>
      <c r="B27" s="158"/>
      <c r="C27" s="67" t="str">
        <f>IF(A28&gt;0,SUMIF(Wertetabelle!$B$3:$M$3,"&lt;"&amp;Strom!A28,Wertetabelle!$B$5:$M$5)-SUM($C$19:C26),IF(A27&gt;0,SUM(Wertetabelle!$B$5:$M$5)-SUM($C$19:C26),""))</f>
        <v/>
      </c>
      <c r="D27" s="79">
        <f t="shared" si="0"/>
        <v>0</v>
      </c>
      <c r="E27" s="67" t="str">
        <f>IF(A28&gt;0,SUMIF(Wertetabelle!$B$3:$M$3,"&lt;"&amp;Strom!A28,Wertetabelle!$B$7:$M$7)-SUM($E$19:E26),IF(A27&gt;0,SUM(Wertetabelle!$B$7:$M$7)-SUM($E$19:E26),""))</f>
        <v/>
      </c>
      <c r="F27" s="152"/>
      <c r="G27" s="81" t="str">
        <f t="shared" si="1"/>
        <v/>
      </c>
      <c r="H27" s="1"/>
      <c r="I27" s="57"/>
    </row>
    <row r="28" spans="1:9" ht="15.75">
      <c r="A28" s="131"/>
      <c r="B28" s="158"/>
      <c r="C28" s="67" t="str">
        <f>IF(A29&gt;0,SUMIF(Wertetabelle!$B$3:$M$3,"&lt;"&amp;Strom!A29,Wertetabelle!$B$5:$M$5)-SUM($C$19:C27),IF(A28&gt;0,SUM(Wertetabelle!$B$5:$M$5)-SUM($C$19:C27),""))</f>
        <v/>
      </c>
      <c r="D28" s="79">
        <f t="shared" si="0"/>
        <v>0</v>
      </c>
      <c r="E28" s="67" t="str">
        <f>IF(A29&gt;0,SUMIF(Wertetabelle!$B$3:$M$3,"&lt;"&amp;Strom!A29,Wertetabelle!$B$7:$M$7)-SUM($E$19:E27),IF(A28&gt;0,SUM(Wertetabelle!$B$7:$M$7)-SUM($E$19:E27),""))</f>
        <v/>
      </c>
      <c r="F28" s="152"/>
      <c r="G28" s="81" t="str">
        <f t="shared" si="1"/>
        <v/>
      </c>
      <c r="H28" s="1"/>
      <c r="I28" s="57"/>
    </row>
    <row r="29" spans="1:9" ht="15.75">
      <c r="A29" s="131"/>
      <c r="B29" s="158"/>
      <c r="C29" s="67" t="str">
        <f>IF(A30&gt;0,SUMIF(Wertetabelle!$B$3:$M$3,"&lt;"&amp;Strom!A30,Wertetabelle!$B$5:$M$5)-SUM($C$19:C28),IF(A29&gt;0,SUM(Wertetabelle!$B$5:$M$5)-SUM($C$19:C28),""))</f>
        <v/>
      </c>
      <c r="D29" s="79">
        <f t="shared" si="0"/>
        <v>0</v>
      </c>
      <c r="E29" s="67" t="str">
        <f>IF(A30&gt;0,SUMIF(Wertetabelle!$B$3:$M$3,"&lt;"&amp;Strom!A30,Wertetabelle!$B$7:$M$7)-SUM($E$19:E28),IF(A29&gt;0,SUM(Wertetabelle!$B$7:$M$7)-SUM($E$19:E28),""))</f>
        <v/>
      </c>
      <c r="F29" s="152"/>
      <c r="G29" s="81" t="str">
        <f t="shared" si="1"/>
        <v/>
      </c>
      <c r="H29" s="1"/>
      <c r="I29" s="57"/>
    </row>
    <row r="30" spans="1:9" ht="16.5" thickBot="1">
      <c r="A30" s="131"/>
      <c r="B30" s="158"/>
      <c r="C30" s="68" t="str">
        <f>IF(A30&gt;0,SUM(Wertetabelle!$B$5:$M$5)-SUM($C$19:C29),"")</f>
        <v/>
      </c>
      <c r="D30" s="80">
        <f>IF(A30&gt;0,(E30/C30-1)*(-1),0)</f>
        <v>0</v>
      </c>
      <c r="E30" s="68" t="str">
        <f>IF(A30&gt;0,SUM(Wertetabelle!$B$7:$M$7)-SUM($E$19:E29),"")</f>
        <v/>
      </c>
      <c r="F30" s="152"/>
      <c r="G30" s="82" t="str">
        <f>IF(A30&gt;0,E30*B30+F30*(MONTH(A30)+1-MONTH(A30)),"")</f>
        <v/>
      </c>
      <c r="H30" s="1"/>
      <c r="I30" s="57"/>
    </row>
    <row r="31" spans="1:9" ht="16.5" thickBot="1">
      <c r="A31" s="217" t="s">
        <v>37</v>
      </c>
      <c r="B31" s="218"/>
      <c r="C31" s="69">
        <f>SUM(C19:C30)</f>
        <v>0</v>
      </c>
      <c r="D31" s="104">
        <f>IF(ISERROR(1-E31/C31),0,1-E31/C31)</f>
        <v>0</v>
      </c>
      <c r="E31" s="69">
        <f>SUM(E19:E30)</f>
        <v>0</v>
      </c>
      <c r="F31" s="84"/>
      <c r="G31" s="83">
        <f>SUM(G19:G30)</f>
        <v>0</v>
      </c>
      <c r="H31" s="1"/>
    </row>
    <row r="32" spans="1:9" ht="33.75" customHeight="1" thickBot="1">
      <c r="B32" s="1"/>
      <c r="C32" s="1"/>
      <c r="D32" s="1"/>
      <c r="E32" s="1"/>
      <c r="F32" s="1"/>
      <c r="G32" s="1"/>
      <c r="H32" s="1"/>
    </row>
    <row r="33" spans="2:8" ht="29.25" customHeight="1">
      <c r="B33" s="1"/>
      <c r="C33" s="1"/>
      <c r="E33" s="219" t="s">
        <v>38</v>
      </c>
      <c r="F33" s="220"/>
      <c r="G33" s="111">
        <f>G31-B4</f>
        <v>0</v>
      </c>
      <c r="H33" s="1"/>
    </row>
    <row r="34" spans="2:8" s="140" customFormat="1" ht="29.25" customHeight="1">
      <c r="B34" s="1"/>
      <c r="C34" s="1"/>
      <c r="E34" s="223" t="s">
        <v>61</v>
      </c>
      <c r="F34" s="224"/>
      <c r="G34" s="139">
        <f>IF(ISERROR('Daten aus VV'!C15*Prozent_Strom),0,'Daten aus VV'!C15*Prozent_Strom)</f>
        <v>0</v>
      </c>
      <c r="H34" s="1"/>
    </row>
    <row r="35" spans="2:8" s="140" customFormat="1" ht="29.25" customHeight="1">
      <c r="B35" s="1"/>
      <c r="C35" s="1"/>
      <c r="E35" s="223" t="s">
        <v>68</v>
      </c>
      <c r="F35" s="224"/>
      <c r="G35" s="139">
        <f>IF(ISERROR(-'Daten aus VV'!C5*Prozent_Strom),0,-'Daten aus VV'!C5*Prozent_Strom)</f>
        <v>0</v>
      </c>
      <c r="H35" s="1"/>
    </row>
    <row r="36" spans="2:8" ht="29.25" customHeight="1">
      <c r="B36" s="1"/>
      <c r="C36" s="1"/>
      <c r="D36" s="1"/>
      <c r="E36" s="112" t="s">
        <v>40</v>
      </c>
      <c r="F36" s="113"/>
      <c r="G36" s="153"/>
      <c r="H36" s="1"/>
    </row>
    <row r="37" spans="2:8" ht="29.25" customHeight="1" thickBot="1">
      <c r="B37" s="1"/>
      <c r="C37" s="1"/>
      <c r="D37" s="1"/>
      <c r="E37" s="213" t="str">
        <f>IF(Basis!B23&gt;0,"","Energiezuschlag bis 31.12.2022
(FL und KdU)")</f>
        <v>Energiezuschlag bis 31.12.2022
(FL und KdU)</v>
      </c>
      <c r="F37" s="214"/>
      <c r="G37" s="114">
        <f>IF(Basis!B23&gt;0,"",IF(ISERROR((G33+G34+G35)/(Ende-G36+1)/(Basis!B21*Basis!B20)),0,(G33+G34+G35)/(Ende-G36+1)/(Basis!B21*Basis!B20)))</f>
        <v>0</v>
      </c>
      <c r="H37" s="1"/>
    </row>
    <row r="38" spans="2:8" ht="29.25" customHeight="1" thickBot="1">
      <c r="B38" s="1"/>
      <c r="C38" s="1"/>
      <c r="D38" s="1"/>
      <c r="E38" s="215" t="s">
        <v>58</v>
      </c>
      <c r="F38" s="216"/>
      <c r="G38" s="115">
        <f>IF(Basis!B23&gt;0,(G33+G34+G35)/(Basis!B23*365.25/(Ende-Strom!G36+1)),IF(OR('Daten aus VV'!C19="x",'Daten aus VV'!C20=""),G37,G37*'Daten aus VV'!C20))</f>
        <v>0</v>
      </c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</sheetData>
  <sheetProtection formatCells="0"/>
  <mergeCells count="15">
    <mergeCell ref="E37:F37"/>
    <mergeCell ref="E38:F38"/>
    <mergeCell ref="A31:B31"/>
    <mergeCell ref="E33:F33"/>
    <mergeCell ref="A13:B13"/>
    <mergeCell ref="A14:B14"/>
    <mergeCell ref="E34:F34"/>
    <mergeCell ref="E35:F35"/>
    <mergeCell ref="A11:B11"/>
    <mergeCell ref="A12:B12"/>
    <mergeCell ref="A6:D6"/>
    <mergeCell ref="A7:B7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6605-27EC-452F-AC25-C659007F2878}">
  <sheetPr codeName="Tabelle3"/>
  <dimension ref="A1:J43"/>
  <sheetViews>
    <sheetView showZeros="0" topLeftCell="A19" workbookViewId="0">
      <selection activeCell="G36" sqref="G36"/>
    </sheetView>
  </sheetViews>
  <sheetFormatPr baseColWidth="10" defaultRowHeight="15"/>
  <cols>
    <col min="1" max="1" width="26.7109375" customWidth="1"/>
    <col min="2" max="2" width="20.7109375" customWidth="1"/>
    <col min="3" max="7" width="22.7109375" customWidth="1"/>
    <col min="8" max="8" width="17" customWidth="1"/>
  </cols>
  <sheetData>
    <row r="1" spans="1:10" ht="18">
      <c r="A1" s="61" t="s">
        <v>50</v>
      </c>
    </row>
    <row r="2" spans="1:10" ht="15.75" thickBot="1"/>
    <row r="3" spans="1:10" ht="15.75">
      <c r="A3" s="120" t="s">
        <v>46</v>
      </c>
      <c r="B3" s="122"/>
    </row>
    <row r="4" spans="1:10" ht="16.5" thickBot="1">
      <c r="A4" s="121" t="s">
        <v>27</v>
      </c>
      <c r="B4" s="123">
        <f>'Daten aus VV'!C7</f>
        <v>0</v>
      </c>
    </row>
    <row r="5" spans="1:10" ht="19.899999999999999" customHeight="1" thickBot="1">
      <c r="A5" s="6"/>
      <c r="B5" s="6"/>
      <c r="C5" s="8"/>
      <c r="D5" s="7"/>
      <c r="E5" s="1"/>
      <c r="F5" s="59"/>
      <c r="G5" s="1"/>
      <c r="H5" s="1"/>
    </row>
    <row r="6" spans="1:10" ht="19.899999999999999" customHeight="1">
      <c r="A6" s="204" t="s">
        <v>2</v>
      </c>
      <c r="B6" s="205"/>
      <c r="C6" s="205"/>
      <c r="D6" s="206"/>
      <c r="E6" s="1"/>
      <c r="F6" s="1"/>
      <c r="G6" s="1"/>
      <c r="H6" s="1"/>
    </row>
    <row r="7" spans="1:10" ht="19.899999999999999" customHeight="1" thickBot="1">
      <c r="A7" s="207" t="s">
        <v>3</v>
      </c>
      <c r="B7" s="208"/>
      <c r="C7" s="9" t="s">
        <v>4</v>
      </c>
      <c r="D7" s="9" t="s">
        <v>28</v>
      </c>
      <c r="E7" s="1"/>
      <c r="F7" s="1"/>
      <c r="G7" s="58"/>
      <c r="H7" s="1"/>
    </row>
    <row r="8" spans="1:10" ht="19.899999999999999" customHeight="1">
      <c r="A8" s="209"/>
      <c r="B8" s="210"/>
      <c r="C8" s="124"/>
      <c r="D8" s="132"/>
      <c r="E8" s="1"/>
      <c r="F8" s="56"/>
      <c r="G8" s="3"/>
      <c r="H8" s="1"/>
      <c r="J8" s="2"/>
    </row>
    <row r="9" spans="1:10" ht="19.899999999999999" customHeight="1">
      <c r="A9" s="211"/>
      <c r="B9" s="212"/>
      <c r="C9" s="126"/>
      <c r="D9" s="133"/>
      <c r="E9" s="1"/>
      <c r="F9" s="56"/>
      <c r="G9" s="3"/>
      <c r="H9" s="1"/>
      <c r="J9" s="2"/>
    </row>
    <row r="10" spans="1:10" ht="19.899999999999999" customHeight="1">
      <c r="A10" s="211"/>
      <c r="B10" s="212"/>
      <c r="C10" s="126"/>
      <c r="D10" s="133"/>
      <c r="E10" s="1"/>
      <c r="F10" s="56"/>
      <c r="G10" s="3"/>
      <c r="H10" s="1"/>
      <c r="J10" s="2"/>
    </row>
    <row r="11" spans="1:10" ht="19.899999999999999" customHeight="1">
      <c r="A11" s="202"/>
      <c r="B11" s="203"/>
      <c r="C11" s="128"/>
      <c r="D11" s="134"/>
      <c r="E11" s="1"/>
      <c r="F11" s="56"/>
      <c r="G11" s="3"/>
      <c r="H11" s="1"/>
      <c r="J11" s="2"/>
    </row>
    <row r="12" spans="1:10" ht="19.899999999999999" customHeight="1">
      <c r="A12" s="202"/>
      <c r="B12" s="203"/>
      <c r="C12" s="128"/>
      <c r="D12" s="134"/>
      <c r="E12" s="1"/>
      <c r="F12" s="56"/>
      <c r="G12" s="3"/>
      <c r="H12" s="1"/>
    </row>
    <row r="13" spans="1:10" ht="19.899999999999999" customHeight="1">
      <c r="A13" s="202"/>
      <c r="B13" s="203"/>
      <c r="C13" s="128"/>
      <c r="D13" s="134"/>
      <c r="E13" s="1"/>
      <c r="F13" s="56"/>
      <c r="G13" s="3"/>
      <c r="H13" s="1"/>
    </row>
    <row r="14" spans="1:10" ht="19.899999999999999" customHeight="1" thickBot="1">
      <c r="A14" s="221"/>
      <c r="B14" s="222"/>
      <c r="C14" s="129"/>
      <c r="D14" s="135"/>
      <c r="E14" s="1"/>
      <c r="F14" s="56"/>
      <c r="G14" s="3"/>
      <c r="H14" s="1"/>
    </row>
    <row r="15" spans="1:10">
      <c r="B15" s="1"/>
      <c r="C15" s="1"/>
      <c r="D15" s="1"/>
      <c r="E15" s="1"/>
      <c r="F15" s="1"/>
      <c r="G15" s="1"/>
      <c r="H15" s="1"/>
    </row>
    <row r="16" spans="1:10" ht="18">
      <c r="A16" s="61" t="s">
        <v>5</v>
      </c>
      <c r="B16" s="5"/>
      <c r="C16" s="5"/>
      <c r="D16" s="1"/>
      <c r="E16" s="1"/>
      <c r="F16" s="1"/>
      <c r="G16" s="1"/>
      <c r="H16" s="1"/>
    </row>
    <row r="17" spans="1:9" ht="16.5" thickBot="1">
      <c r="A17" s="4"/>
      <c r="B17" s="5"/>
      <c r="C17" s="5"/>
      <c r="D17" s="1"/>
      <c r="E17" s="1"/>
      <c r="F17" s="1"/>
      <c r="G17" s="1"/>
      <c r="H17" s="1"/>
    </row>
    <row r="18" spans="1:9" ht="31.15" customHeight="1">
      <c r="A18" s="63" t="s">
        <v>29</v>
      </c>
      <c r="B18" s="65" t="s">
        <v>47</v>
      </c>
      <c r="C18" s="65" t="s">
        <v>48</v>
      </c>
      <c r="D18" s="65" t="s">
        <v>36</v>
      </c>
      <c r="E18" s="65" t="s">
        <v>49</v>
      </c>
      <c r="F18" s="65" t="s">
        <v>31</v>
      </c>
      <c r="G18" s="66" t="s">
        <v>30</v>
      </c>
      <c r="H18" s="1"/>
    </row>
    <row r="19" spans="1:9" ht="15.75">
      <c r="A19" s="73">
        <v>44562</v>
      </c>
      <c r="B19" s="158"/>
      <c r="C19" s="67">
        <f>IF(A20&gt;0,SUMIF(Wertetabelle!$B$12:$M$12,"&lt;"&amp;Heizung!A20,Wertetabelle!$B$14:$M$14),SUM(Wertetabelle!B14:M14))</f>
        <v>0</v>
      </c>
      <c r="D19" s="79">
        <f>IF(ISERROR((E19/C19-1)*(-1)),0,(E19/C19-1)*(-1))</f>
        <v>0</v>
      </c>
      <c r="E19" s="67">
        <f>IF(A20&gt;0,SUMIF(Wertetabelle!$B$12:$M$12,"&lt;"&amp;Heizung!A20,Wertetabelle!$B$16:$M$16),SUM(Wertetabelle!$B$16:$M$16))</f>
        <v>0</v>
      </c>
      <c r="F19" s="152"/>
      <c r="G19" s="86">
        <f>E19*B19+F19*(MONTH(A20)-MONTH(A19))</f>
        <v>0</v>
      </c>
      <c r="H19" s="1"/>
      <c r="I19" s="60"/>
    </row>
    <row r="20" spans="1:9" ht="15.75">
      <c r="A20" s="131"/>
      <c r="B20" s="158"/>
      <c r="C20" s="67">
        <f>IF(A21&gt;0,SUMIF(Wertetabelle!$B$12:$M$12,"&lt;"&amp;Heizung!A21,Wertetabelle!$B$14:$M$14)-C19,SUM(Wertetabelle!B14:M14)-C19)</f>
        <v>0</v>
      </c>
      <c r="D20" s="79">
        <f t="shared" ref="D20:D29" si="0">IF(ISERROR((E20/C20-1)*(-1)),0,(E20/C20-1)*(-1))</f>
        <v>0</v>
      </c>
      <c r="E20" s="67">
        <f>IF(A21&gt;0,SUMIF(Wertetabelle!$B$12:$M$12,"&lt;"&amp;Heizung!A21,Wertetabelle!$B$16:$M$16)-E19,SUM(Wertetabelle!$B$16:$M$16)-E19)</f>
        <v>0</v>
      </c>
      <c r="F20" s="152"/>
      <c r="G20" s="86" t="str">
        <f>IF(A20&gt;0,E20*B20+F20*(MONTH(A21)-MONTH(A20)),"")</f>
        <v/>
      </c>
      <c r="H20" s="1"/>
      <c r="I20" s="57"/>
    </row>
    <row r="21" spans="1:9" ht="15.75">
      <c r="A21" s="131"/>
      <c r="B21" s="158"/>
      <c r="C21" s="67" t="str">
        <f>IF(A22&gt;0,SUMIF(Wertetabelle!$B$12:$M$12,"&lt;"&amp;Heizung!A22,Wertetabelle!$B$14:$M$14)-SUM($C$19:C20),IF(A21&gt;0,SUM(Wertetabelle!$B$14:$M$14)-SUM($C$19:C20),""))</f>
        <v/>
      </c>
      <c r="D21" s="79">
        <f t="shared" si="0"/>
        <v>0</v>
      </c>
      <c r="E21" s="67">
        <f>IF(A22&gt;0,SUMIF(Wertetabelle!$B$12:$M$12,"&lt;"&amp;Heizung!A22,Wertetabelle!$B$16:$M$16)-SUM($E$19:E20),SUM(Wertetabelle!$B$16:$M$16)-SUM($E$19:E20))</f>
        <v>0</v>
      </c>
      <c r="F21" s="152"/>
      <c r="G21" s="86" t="str">
        <f t="shared" ref="G21:G29" si="1">IF(A21&gt;0,E21*B21+F21*(MONTH(A22)-MONTH(A21)),"")</f>
        <v/>
      </c>
      <c r="H21" s="1"/>
      <c r="I21" s="57"/>
    </row>
    <row r="22" spans="1:9" ht="15.75">
      <c r="A22" s="131"/>
      <c r="B22" s="158"/>
      <c r="C22" s="67" t="str">
        <f>IF(A23&gt;0,SUMIF(Wertetabelle!$B$12:$M$12,"&lt;"&amp;Heizung!A23,Wertetabelle!$B$14:$M$14)-SUM($C$19:C21),IF(A22&gt;0,SUM(Wertetabelle!$B$14:$M$14)-SUM($C$19:C21),""))</f>
        <v/>
      </c>
      <c r="D22" s="79">
        <f t="shared" si="0"/>
        <v>0</v>
      </c>
      <c r="E22" s="67">
        <f>IF(A23&gt;0,SUMIF(Wertetabelle!$B$12:$M$12,"&lt;"&amp;Heizung!A23,Wertetabelle!$B$16:$M$16)-SUM($E$19:E21),SUM(Wertetabelle!$B$16:$M$16)-SUM($E$19:E21))</f>
        <v>0</v>
      </c>
      <c r="F22" s="152"/>
      <c r="G22" s="86" t="str">
        <f t="shared" si="1"/>
        <v/>
      </c>
      <c r="I22" s="57"/>
    </row>
    <row r="23" spans="1:9" ht="15.75">
      <c r="A23" s="131"/>
      <c r="B23" s="158"/>
      <c r="C23" s="67" t="str">
        <f>IF(A24&gt;0,SUMIF(Wertetabelle!$B$12:$M$12,"&lt;"&amp;Heizung!A24,Wertetabelle!$B$14:$M$14)-SUM($C$19:C22),IF(A23&gt;0,SUM(Wertetabelle!$B$14:$M$14)-SUM($C$19:C22),""))</f>
        <v/>
      </c>
      <c r="D23" s="79">
        <f t="shared" si="0"/>
        <v>0</v>
      </c>
      <c r="E23" s="67">
        <f>IF(A24&gt;0,SUMIF(Wertetabelle!$B$12:$M$12,"&lt;"&amp;Heizung!A24,Wertetabelle!$B$16:$M$16)-SUM($E$19:E22),SUM(Wertetabelle!$B$16:$M$16)-SUM($E$19:E22))</f>
        <v>0</v>
      </c>
      <c r="F23" s="152"/>
      <c r="G23" s="86" t="str">
        <f t="shared" si="1"/>
        <v/>
      </c>
      <c r="I23" s="57"/>
    </row>
    <row r="24" spans="1:9" ht="15.75">
      <c r="A24" s="131"/>
      <c r="B24" s="158"/>
      <c r="C24" s="67" t="str">
        <f>IF(A25&gt;0,SUMIF(Wertetabelle!$B$12:$M$12,"&lt;"&amp;Heizung!A25,Wertetabelle!$B$14:$M$14)-SUM($C$19:C23),IF(A24&gt;0,SUM(Wertetabelle!$B$14:$M$14)-SUM($C$19:C23),""))</f>
        <v/>
      </c>
      <c r="D24" s="79">
        <f t="shared" si="0"/>
        <v>0</v>
      </c>
      <c r="E24" s="67">
        <f>IF(A25&gt;0,SUMIF(Wertetabelle!$B$12:$M$12,"&lt;"&amp;Heizung!A25,Wertetabelle!$B$16:$M$16)-SUM($E$19:E23),SUM(Wertetabelle!$B$16:$M$16)-SUM($E$19:E23))</f>
        <v>0</v>
      </c>
      <c r="F24" s="152"/>
      <c r="G24" s="86" t="str">
        <f t="shared" si="1"/>
        <v/>
      </c>
      <c r="I24" s="57"/>
    </row>
    <row r="25" spans="1:9" ht="15.75">
      <c r="A25" s="131"/>
      <c r="B25" s="158"/>
      <c r="C25" s="67" t="str">
        <f>IF(A26&gt;0,SUMIF(Wertetabelle!$B$12:$M$12,"&lt;"&amp;Heizung!A26,Wertetabelle!$B$14:$M$14)-SUM($C$19:C24),IF(A25&gt;0,SUM(Wertetabelle!$B$14:$M$14)-SUM($C$19:C24),""))</f>
        <v/>
      </c>
      <c r="D25" s="79">
        <f t="shared" si="0"/>
        <v>0</v>
      </c>
      <c r="E25" s="67">
        <f>IF(A26&gt;0,SUMIF(Wertetabelle!$B$12:$M$12,"&lt;"&amp;Heizung!A26,Wertetabelle!$B$16:$M$16)-SUM($E$19:E24),SUM(Wertetabelle!$B$16:$M$16)-SUM($E$19:E24))</f>
        <v>0</v>
      </c>
      <c r="F25" s="152"/>
      <c r="G25" s="86" t="str">
        <f t="shared" si="1"/>
        <v/>
      </c>
      <c r="H25" s="1"/>
      <c r="I25" s="57"/>
    </row>
    <row r="26" spans="1:9" ht="15.75">
      <c r="A26" s="131"/>
      <c r="B26" s="158"/>
      <c r="C26" s="67" t="str">
        <f>IF(A27&gt;0,SUMIF(Wertetabelle!$B$12:$M$12,"&lt;"&amp;Heizung!A27,Wertetabelle!$B$14:$M$14)-SUM($C$19:C25),IF(A26&gt;0,SUM(Wertetabelle!$B$14:$M$14)-SUM($C$19:C25),""))</f>
        <v/>
      </c>
      <c r="D26" s="79">
        <f t="shared" si="0"/>
        <v>0</v>
      </c>
      <c r="E26" s="67">
        <f>IF(A27&gt;0,SUMIF(Wertetabelle!$B$12:$M$12,"&lt;"&amp;Heizung!A27,Wertetabelle!$B$16:$M$16)-SUM($E$19:E25),SUM(Wertetabelle!$B$16:$M$16)-SUM($E$19:E25))</f>
        <v>0</v>
      </c>
      <c r="F26" s="152"/>
      <c r="G26" s="86" t="str">
        <f t="shared" si="1"/>
        <v/>
      </c>
      <c r="H26" s="1"/>
      <c r="I26" s="57"/>
    </row>
    <row r="27" spans="1:9" ht="15.75">
      <c r="A27" s="131"/>
      <c r="B27" s="158"/>
      <c r="C27" s="67" t="str">
        <f>IF(A28&gt;0,SUMIF(Wertetabelle!$B$12:$M$12,"&lt;"&amp;Heizung!A28,Wertetabelle!$B$14:$M$14)-SUM($C$19:C26),IF(A27&gt;0,SUM(Wertetabelle!$B$14:$M$14)-SUM($C$19:C26),""))</f>
        <v/>
      </c>
      <c r="D27" s="79">
        <f t="shared" si="0"/>
        <v>0</v>
      </c>
      <c r="E27" s="67">
        <f>IF(A28&gt;0,SUMIF(Wertetabelle!$B$12:$M$12,"&lt;"&amp;Heizung!A28,Wertetabelle!$B$16:$M$16)-SUM($E$19:E26),SUM(Wertetabelle!$B$16:$M$16)-SUM($E$19:E26))</f>
        <v>0</v>
      </c>
      <c r="F27" s="152"/>
      <c r="G27" s="86" t="str">
        <f t="shared" si="1"/>
        <v/>
      </c>
      <c r="H27" s="1"/>
      <c r="I27" s="57"/>
    </row>
    <row r="28" spans="1:9" ht="15.75">
      <c r="A28" s="131"/>
      <c r="B28" s="158"/>
      <c r="C28" s="67" t="str">
        <f>IF(A29&gt;0,SUMIF(Wertetabelle!$B$12:$M$12,"&lt;"&amp;Heizung!A29,Wertetabelle!$B$14:$M$14)-SUM($C$19:C27),IF(A28&gt;0,SUM(Wertetabelle!$B$14:$M$14)-SUM($C$19:C27),""))</f>
        <v/>
      </c>
      <c r="D28" s="79">
        <f t="shared" si="0"/>
        <v>0</v>
      </c>
      <c r="E28" s="67">
        <f>IF(A29&gt;0,SUMIF(Wertetabelle!$B$12:$M$12,"&lt;"&amp;Heizung!A29,Wertetabelle!$B$16:$M$16)-SUM($E$19:E27),SUM(Wertetabelle!$B$16:$M$16)-SUM($E$19:E27))</f>
        <v>0</v>
      </c>
      <c r="F28" s="152"/>
      <c r="G28" s="86" t="str">
        <f t="shared" si="1"/>
        <v/>
      </c>
      <c r="H28" s="1"/>
      <c r="I28" s="57"/>
    </row>
    <row r="29" spans="1:9" ht="15.75">
      <c r="A29" s="131"/>
      <c r="B29" s="158"/>
      <c r="C29" s="67" t="str">
        <f>IF(A30&gt;0,SUMIF(Wertetabelle!$B$12:$M$12,"&lt;"&amp;Heizung!A30,Wertetabelle!$B$14:$M$14)-SUM($C$19:C28),IF(A29&gt;0,SUM(Wertetabelle!$B$14:$M$14)-SUM($C$19:C28),""))</f>
        <v/>
      </c>
      <c r="D29" s="79">
        <f t="shared" si="0"/>
        <v>0</v>
      </c>
      <c r="E29" s="67">
        <f>IF(A30&gt;0,SUMIF(Wertetabelle!$B$12:$M$12,"&lt;"&amp;Heizung!A30,Wertetabelle!$B$16:$M$16)-SUM($E$19:E28),SUM(Wertetabelle!$B$16:$M$16)-SUM($E$19:E28))</f>
        <v>0</v>
      </c>
      <c r="F29" s="152"/>
      <c r="G29" s="86" t="str">
        <f t="shared" si="1"/>
        <v/>
      </c>
      <c r="H29" s="1"/>
      <c r="I29" s="57"/>
    </row>
    <row r="30" spans="1:9" ht="16.5" thickBot="1">
      <c r="A30" s="131"/>
      <c r="B30" s="158"/>
      <c r="C30" s="68" t="str">
        <f>IF(A30&gt;0,SUM(Wertetabelle!$B$14:$M$14)-SUM($C$19:C29),"")</f>
        <v/>
      </c>
      <c r="D30" s="80">
        <f>IF(A30&gt;0,(E30/C30-1)*(-1),0)</f>
        <v>0</v>
      </c>
      <c r="E30" s="68" t="str">
        <f>IF(A30&gt;0,SUM(Wertetabelle!$B$16:$M$16),"")</f>
        <v/>
      </c>
      <c r="F30" s="152"/>
      <c r="G30" s="87" t="str">
        <f>IF(A30&gt;0,E30*B30+F30*(MONTH(A30)+1-MONTH(A30)),"")</f>
        <v/>
      </c>
      <c r="H30" s="1"/>
      <c r="I30" s="57"/>
    </row>
    <row r="31" spans="1:9" ht="16.5" thickBot="1">
      <c r="A31" s="217" t="s">
        <v>37</v>
      </c>
      <c r="B31" s="218"/>
      <c r="C31" s="85">
        <f>SUM(C19:C30)</f>
        <v>0</v>
      </c>
      <c r="D31" s="105">
        <f>IF(ISERROR(1-E31/C31),0,1-E31/C31)</f>
        <v>0</v>
      </c>
      <c r="E31" s="85">
        <f>SUM(E19:E30)</f>
        <v>0</v>
      </c>
      <c r="F31" s="84"/>
      <c r="G31" s="88">
        <f>SUM(G19:G30)</f>
        <v>0</v>
      </c>
      <c r="H31" s="1"/>
    </row>
    <row r="32" spans="1:9" ht="30" customHeight="1" thickBot="1">
      <c r="B32" s="1"/>
      <c r="C32" s="1"/>
      <c r="D32" s="1"/>
      <c r="E32" s="1"/>
      <c r="F32" s="1"/>
      <c r="G32" s="1"/>
      <c r="H32" s="1"/>
    </row>
    <row r="33" spans="2:8" ht="29.25" customHeight="1">
      <c r="B33" s="1"/>
      <c r="C33" s="1"/>
      <c r="E33" s="219" t="s">
        <v>38</v>
      </c>
      <c r="F33" s="220"/>
      <c r="G33" s="111">
        <f>G31-B4</f>
        <v>0</v>
      </c>
      <c r="H33" s="1"/>
    </row>
    <row r="34" spans="2:8" s="140" customFormat="1" ht="29.25" customHeight="1">
      <c r="B34" s="1"/>
      <c r="C34" s="1"/>
      <c r="E34" s="223" t="s">
        <v>61</v>
      </c>
      <c r="F34" s="224"/>
      <c r="G34" s="139">
        <f>IF(ISERROR('Daten aus VV'!C15*Prozent_Heiz),0,'Daten aus VV'!C15*Prozent_Heiz)</f>
        <v>0</v>
      </c>
      <c r="H34" s="1"/>
    </row>
    <row r="35" spans="2:8" s="140" customFormat="1" ht="29.25" customHeight="1">
      <c r="B35" s="1"/>
      <c r="C35" s="1"/>
      <c r="E35" s="223" t="s">
        <v>68</v>
      </c>
      <c r="F35" s="224"/>
      <c r="G35" s="139">
        <f>IF(ISERROR(-'Daten aus VV'!C5*Prozent_Heiz),0,-'Daten aus VV'!C5*Prozent_Heiz)</f>
        <v>0</v>
      </c>
      <c r="H35" s="1"/>
    </row>
    <row r="36" spans="2:8" ht="29.25" customHeight="1">
      <c r="B36" s="1"/>
      <c r="C36" s="1"/>
      <c r="D36" s="1"/>
      <c r="E36" s="223" t="s">
        <v>40</v>
      </c>
      <c r="F36" s="224"/>
      <c r="G36" s="153"/>
      <c r="H36" s="1"/>
    </row>
    <row r="37" spans="2:8" ht="29.25" customHeight="1" thickBot="1">
      <c r="B37" s="1"/>
      <c r="C37" s="1"/>
      <c r="D37" s="1"/>
      <c r="E37" s="213" t="str">
        <f>IF(Basis!B23&gt;0,"","Energiezuschlag bis 31.12.2022
(FL und KdU)")</f>
        <v>Energiezuschlag bis 31.12.2022
(FL und KdU)</v>
      </c>
      <c r="F37" s="214"/>
      <c r="G37" s="114">
        <f>IF(Basis!B23&gt;0,"",IF(ISERROR((G33+G34+G35)/(Ende-G36+1)/(Basis!B21*Basis!B20)),0,(G33+G34+G35)/(Ende-G36+1)/(Basis!B21*Basis!B20)))</f>
        <v>0</v>
      </c>
      <c r="H37" s="1"/>
    </row>
    <row r="38" spans="2:8" ht="29.25" customHeight="1" thickBot="1">
      <c r="B38" s="1"/>
      <c r="C38" s="1"/>
      <c r="D38" s="1"/>
      <c r="E38" s="215" t="str">
        <f>IF(Basis!B23&gt;0,"Energiezuschlag bis 31.12.2022","Energiezuschlag bis 31.12.2022 FL")</f>
        <v>Energiezuschlag bis 31.12.2022 FL</v>
      </c>
      <c r="F38" s="216"/>
      <c r="G38" s="115">
        <f>IF(Basis!B23&gt;0,(G33+G34+G35)/(Basis!B23*365.25/(Ende-Heizung!G36+1)),IF(OR('Daten aus VV'!C19="x",'Daten aus VV'!C20=""),G37,G37*'Daten aus VV'!C20))</f>
        <v>0</v>
      </c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</sheetData>
  <sheetProtection formatCells="0"/>
  <mergeCells count="16">
    <mergeCell ref="E38:F38"/>
    <mergeCell ref="E37:F37"/>
    <mergeCell ref="A12:B12"/>
    <mergeCell ref="A13:B13"/>
    <mergeCell ref="A14:B14"/>
    <mergeCell ref="A31:B31"/>
    <mergeCell ref="E33:F33"/>
    <mergeCell ref="E34:F34"/>
    <mergeCell ref="E35:F35"/>
    <mergeCell ref="E36:F36"/>
    <mergeCell ref="A11:B11"/>
    <mergeCell ref="A6:D6"/>
    <mergeCell ref="A7:B7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A43D-791C-418F-9986-B51F1A44CF36}">
  <dimension ref="A1:O16"/>
  <sheetViews>
    <sheetView workbookViewId="0">
      <selection activeCell="A3" sqref="A3"/>
    </sheetView>
  </sheetViews>
  <sheetFormatPr baseColWidth="10" defaultRowHeight="15"/>
  <cols>
    <col min="1" max="1" width="21.42578125" customWidth="1"/>
  </cols>
  <sheetData>
    <row r="1" spans="1:15" ht="18">
      <c r="A1" s="61" t="s">
        <v>1</v>
      </c>
    </row>
    <row r="2" spans="1:15" ht="15.75" thickBot="1"/>
    <row r="3" spans="1:15" ht="15.75" thickBot="1">
      <c r="A3" s="90" t="s">
        <v>32</v>
      </c>
      <c r="B3" s="100">
        <v>44562</v>
      </c>
      <c r="C3" s="100">
        <v>44593</v>
      </c>
      <c r="D3" s="100">
        <v>44621</v>
      </c>
      <c r="E3" s="100">
        <v>44652</v>
      </c>
      <c r="F3" s="100">
        <v>44682</v>
      </c>
      <c r="G3" s="100">
        <v>44713</v>
      </c>
      <c r="H3" s="100">
        <v>44743</v>
      </c>
      <c r="I3" s="100">
        <v>44774</v>
      </c>
      <c r="J3" s="100">
        <v>44805</v>
      </c>
      <c r="K3" s="100">
        <v>44835</v>
      </c>
      <c r="L3" s="100">
        <v>44866</v>
      </c>
      <c r="M3" s="101">
        <v>44896</v>
      </c>
      <c r="N3" s="62">
        <v>44927</v>
      </c>
    </row>
    <row r="4" spans="1:15">
      <c r="A4" s="91" t="s">
        <v>33</v>
      </c>
      <c r="B4" s="102">
        <f>C3-B3</f>
        <v>31</v>
      </c>
      <c r="C4" s="102">
        <f t="shared" ref="C4:M4" si="0">D3-C3</f>
        <v>28</v>
      </c>
      <c r="D4" s="102">
        <f t="shared" si="0"/>
        <v>31</v>
      </c>
      <c r="E4" s="102">
        <f t="shared" si="0"/>
        <v>30</v>
      </c>
      <c r="F4" s="102">
        <f t="shared" si="0"/>
        <v>31</v>
      </c>
      <c r="G4" s="102">
        <f t="shared" si="0"/>
        <v>30</v>
      </c>
      <c r="H4" s="102">
        <f t="shared" si="0"/>
        <v>31</v>
      </c>
      <c r="I4" s="102">
        <f t="shared" si="0"/>
        <v>31</v>
      </c>
      <c r="J4" s="102">
        <f t="shared" si="0"/>
        <v>30</v>
      </c>
      <c r="K4" s="102">
        <f t="shared" si="0"/>
        <v>31</v>
      </c>
      <c r="L4" s="102">
        <f t="shared" si="0"/>
        <v>30</v>
      </c>
      <c r="M4" s="103">
        <f t="shared" si="0"/>
        <v>31</v>
      </c>
    </row>
    <row r="5" spans="1:15">
      <c r="A5" s="92" t="s">
        <v>6</v>
      </c>
      <c r="B5" s="93">
        <f t="shared" ref="B5:M5" si="1">B4*VerbTag_Strom</f>
        <v>0</v>
      </c>
      <c r="C5" s="93">
        <f t="shared" si="1"/>
        <v>0</v>
      </c>
      <c r="D5" s="93">
        <f t="shared" si="1"/>
        <v>0</v>
      </c>
      <c r="E5" s="93">
        <f t="shared" si="1"/>
        <v>0</v>
      </c>
      <c r="F5" s="93">
        <f t="shared" si="1"/>
        <v>0</v>
      </c>
      <c r="G5" s="93">
        <f t="shared" si="1"/>
        <v>0</v>
      </c>
      <c r="H5" s="93">
        <f t="shared" si="1"/>
        <v>0</v>
      </c>
      <c r="I5" s="93">
        <f t="shared" si="1"/>
        <v>0</v>
      </c>
      <c r="J5" s="93">
        <f t="shared" si="1"/>
        <v>0</v>
      </c>
      <c r="K5" s="93">
        <f t="shared" si="1"/>
        <v>0</v>
      </c>
      <c r="L5" s="93">
        <f t="shared" si="1"/>
        <v>0</v>
      </c>
      <c r="M5" s="94">
        <f t="shared" si="1"/>
        <v>0</v>
      </c>
      <c r="O5" s="1"/>
    </row>
    <row r="6" spans="1:15">
      <c r="A6" s="92" t="s">
        <v>34</v>
      </c>
      <c r="B6" s="95">
        <f>SUMIF(Strom!$D$8:$D$14,"&lt;"&amp;Wertetabelle!C3,Strom!$C$8:$C$14)</f>
        <v>0</v>
      </c>
      <c r="C6" s="95">
        <f>SUMIF(Strom!$D$8:$D$14,"&lt;"&amp;Wertetabelle!D3,Strom!$C$8:$C$14)</f>
        <v>0</v>
      </c>
      <c r="D6" s="95">
        <f>SUMIF(Strom!$D$8:$D$14,"&lt;"&amp;Wertetabelle!E3,Strom!$C$8:$C$14)</f>
        <v>0</v>
      </c>
      <c r="E6" s="95">
        <f>SUMIF(Strom!$D$8:$D$14,"&lt;"&amp;Wertetabelle!F3,Strom!$C$8:$C$14)</f>
        <v>0</v>
      </c>
      <c r="F6" s="95">
        <f>SUMIF(Strom!$D$8:$D$14,"&lt;"&amp;Wertetabelle!G3,Strom!$C$8:$C$14)</f>
        <v>0</v>
      </c>
      <c r="G6" s="95">
        <f>SUMIF(Strom!$D$8:$D$14,"&lt;"&amp;Wertetabelle!H3,Strom!$C$8:$C$14)</f>
        <v>0</v>
      </c>
      <c r="H6" s="95">
        <f>SUMIF(Strom!$D$8:$D$14,"&lt;"&amp;Wertetabelle!I3,Strom!$C$8:$C$14)</f>
        <v>0</v>
      </c>
      <c r="I6" s="95">
        <f>SUMIF(Strom!$D$8:$D$14,"&lt;"&amp;Wertetabelle!J3,Strom!$C$8:$C$14)</f>
        <v>0</v>
      </c>
      <c r="J6" s="95">
        <f>SUMIF(Strom!$D$8:$D$14,"&lt;"&amp;Wertetabelle!K3,Strom!$C$8:$C$14)</f>
        <v>0</v>
      </c>
      <c r="K6" s="95">
        <f>SUMIF(Strom!$D$8:$D$14,"&lt;"&amp;Wertetabelle!L3,Strom!$C$8:$C$14)</f>
        <v>0</v>
      </c>
      <c r="L6" s="95">
        <f>SUMIF(Strom!$D$8:$D$14,"&lt;"&amp;Wertetabelle!M3,Strom!$C$8:$C$14)</f>
        <v>0</v>
      </c>
      <c r="M6" s="96">
        <f>SUMIF(Strom!$D$8:$D$14,"&lt;"&amp;Wertetabelle!N3,Strom!$C$8:$C$14)</f>
        <v>0</v>
      </c>
    </row>
    <row r="7" spans="1:15" ht="15.75" thickBot="1">
      <c r="A7" s="97" t="s">
        <v>35</v>
      </c>
      <c r="B7" s="98">
        <f>B5*(1-B6)</f>
        <v>0</v>
      </c>
      <c r="C7" s="98">
        <f t="shared" ref="C7:M7" si="2">C5*(1-C6)</f>
        <v>0</v>
      </c>
      <c r="D7" s="98">
        <f t="shared" si="2"/>
        <v>0</v>
      </c>
      <c r="E7" s="98">
        <f t="shared" si="2"/>
        <v>0</v>
      </c>
      <c r="F7" s="98">
        <f t="shared" si="2"/>
        <v>0</v>
      </c>
      <c r="G7" s="98">
        <f t="shared" si="2"/>
        <v>0</v>
      </c>
      <c r="H7" s="98">
        <f t="shared" si="2"/>
        <v>0</v>
      </c>
      <c r="I7" s="98">
        <f t="shared" si="2"/>
        <v>0</v>
      </c>
      <c r="J7" s="98">
        <f t="shared" si="2"/>
        <v>0</v>
      </c>
      <c r="K7" s="98">
        <f t="shared" si="2"/>
        <v>0</v>
      </c>
      <c r="L7" s="98">
        <f t="shared" si="2"/>
        <v>0</v>
      </c>
      <c r="M7" s="99">
        <f t="shared" si="2"/>
        <v>0</v>
      </c>
    </row>
    <row r="10" spans="1:15" ht="18">
      <c r="A10" s="61" t="s">
        <v>0</v>
      </c>
    </row>
    <row r="11" spans="1:15" ht="15.75" thickBot="1"/>
    <row r="12" spans="1:15" ht="15.75" thickBot="1">
      <c r="A12" s="90" t="s">
        <v>32</v>
      </c>
      <c r="B12" s="100">
        <v>44562</v>
      </c>
      <c r="C12" s="100">
        <v>44593</v>
      </c>
      <c r="D12" s="100">
        <v>44621</v>
      </c>
      <c r="E12" s="100">
        <v>44652</v>
      </c>
      <c r="F12" s="100">
        <v>44682</v>
      </c>
      <c r="G12" s="100">
        <v>44713</v>
      </c>
      <c r="H12" s="100">
        <v>44743</v>
      </c>
      <c r="I12" s="100">
        <v>44774</v>
      </c>
      <c r="J12" s="100">
        <v>44805</v>
      </c>
      <c r="K12" s="100">
        <v>44835</v>
      </c>
      <c r="L12" s="100">
        <v>44866</v>
      </c>
      <c r="M12" s="101">
        <v>44896</v>
      </c>
      <c r="N12" s="62">
        <v>44927</v>
      </c>
    </row>
    <row r="13" spans="1:15">
      <c r="A13" s="91" t="s">
        <v>33</v>
      </c>
      <c r="B13" s="102">
        <f t="shared" ref="B13:M13" si="3">C12-B12</f>
        <v>31</v>
      </c>
      <c r="C13" s="102">
        <f t="shared" si="3"/>
        <v>28</v>
      </c>
      <c r="D13" s="102">
        <f t="shared" si="3"/>
        <v>31</v>
      </c>
      <c r="E13" s="102">
        <f t="shared" si="3"/>
        <v>30</v>
      </c>
      <c r="F13" s="102">
        <f t="shared" si="3"/>
        <v>31</v>
      </c>
      <c r="G13" s="102">
        <f t="shared" si="3"/>
        <v>30</v>
      </c>
      <c r="H13" s="102">
        <f t="shared" si="3"/>
        <v>31</v>
      </c>
      <c r="I13" s="102">
        <f t="shared" si="3"/>
        <v>31</v>
      </c>
      <c r="J13" s="102">
        <f t="shared" si="3"/>
        <v>30</v>
      </c>
      <c r="K13" s="102">
        <f t="shared" si="3"/>
        <v>31</v>
      </c>
      <c r="L13" s="102">
        <f t="shared" si="3"/>
        <v>30</v>
      </c>
      <c r="M13" s="103">
        <f t="shared" si="3"/>
        <v>31</v>
      </c>
    </row>
    <row r="14" spans="1:15">
      <c r="A14" s="92" t="s">
        <v>6</v>
      </c>
      <c r="B14" s="93">
        <f>Heizung!$B$3/3/90*B13</f>
        <v>0</v>
      </c>
      <c r="C14" s="93">
        <f>Heizung!$B$3/3/90*C13</f>
        <v>0</v>
      </c>
      <c r="D14" s="93">
        <f>Heizung!$B$3/3/90*D13</f>
        <v>0</v>
      </c>
      <c r="E14" s="93">
        <f>Heizung!$B$3/3/183*E13</f>
        <v>0</v>
      </c>
      <c r="F14" s="93">
        <f>Heizung!$B$3/3/183*F13</f>
        <v>0</v>
      </c>
      <c r="G14" s="93">
        <f>Heizung!$B$3/3/183*G13</f>
        <v>0</v>
      </c>
      <c r="H14" s="93">
        <f>Heizung!$B$3/3/183*H13</f>
        <v>0</v>
      </c>
      <c r="I14" s="93">
        <f>Heizung!$B$3/3/183*I13</f>
        <v>0</v>
      </c>
      <c r="J14" s="93">
        <f>Heizung!$B$3/3/183*J13</f>
        <v>0</v>
      </c>
      <c r="K14" s="93">
        <f>Heizung!$B$3/3/92*Wertetabelle!K13</f>
        <v>0</v>
      </c>
      <c r="L14" s="93">
        <f>Heizung!$B$3/3/92*Wertetabelle!L13</f>
        <v>0</v>
      </c>
      <c r="M14" s="94">
        <f>Heizung!$B$3/3/92*Wertetabelle!M13</f>
        <v>0</v>
      </c>
    </row>
    <row r="15" spans="1:15">
      <c r="A15" s="92" t="s">
        <v>34</v>
      </c>
      <c r="B15" s="95">
        <f>SUMIF(Heizung!$D$8:$D$14,"&lt;"&amp;Wertetabelle!C12,Heizung!$C$8:$C$14)</f>
        <v>0</v>
      </c>
      <c r="C15" s="95">
        <f>SUMIF(Heizung!$D$8:$D$14,"&lt;"&amp;Wertetabelle!D12,Heizung!$C$8:$C$14)</f>
        <v>0</v>
      </c>
      <c r="D15" s="95">
        <f>SUMIF(Heizung!$D$8:$D$14,"&lt;"&amp;Wertetabelle!E12,Heizung!$C$8:$C$14)</f>
        <v>0</v>
      </c>
      <c r="E15" s="95">
        <f>SUMIF(Heizung!$D$8:$D$14,"&lt;"&amp;Wertetabelle!F12,Heizung!$C$8:$C$14)</f>
        <v>0</v>
      </c>
      <c r="F15" s="95">
        <f>SUMIF(Heizung!$D$8:$D$14,"&lt;"&amp;Wertetabelle!G12,Heizung!$C$8:$C$14)</f>
        <v>0</v>
      </c>
      <c r="G15" s="95">
        <f>SUMIF(Heizung!$D$8:$D$14,"&lt;"&amp;Wertetabelle!H12,Heizung!$C$8:$C$14)</f>
        <v>0</v>
      </c>
      <c r="H15" s="95">
        <f>SUMIF(Heizung!$D$8:$D$14,"&lt;"&amp;Wertetabelle!I12,Heizung!$C$8:$C$14)</f>
        <v>0</v>
      </c>
      <c r="I15" s="95">
        <f>SUMIF(Heizung!$D$8:$D$14,"&lt;"&amp;Wertetabelle!J12,Heizung!$C$8:$C$14)</f>
        <v>0</v>
      </c>
      <c r="J15" s="95">
        <f>SUMIF(Heizung!$D$8:$D$14,"&lt;"&amp;Wertetabelle!K12,Heizung!$C$8:$C$14)</f>
        <v>0</v>
      </c>
      <c r="K15" s="95">
        <f>SUMIF(Heizung!$D$8:$D$14,"&lt;"&amp;Wertetabelle!L12,Heizung!$C$8:$C$14)</f>
        <v>0</v>
      </c>
      <c r="L15" s="95">
        <f>SUMIF(Heizung!$D$8:$D$14,"&lt;"&amp;Wertetabelle!M12,Heizung!$C$8:$C$14)</f>
        <v>0</v>
      </c>
      <c r="M15" s="95">
        <f>SUMIF(Heizung!$D$8:$D$14,"&lt;"&amp;Wertetabelle!N12,Heizung!$C$8:$C$14)</f>
        <v>0</v>
      </c>
    </row>
    <row r="16" spans="1:15" ht="15.75" thickBot="1">
      <c r="A16" s="97" t="s">
        <v>35</v>
      </c>
      <c r="B16" s="98">
        <f>B14*(1-B15)</f>
        <v>0</v>
      </c>
      <c r="C16" s="98">
        <f t="shared" ref="C16:M16" si="4">C14*(1-C15)</f>
        <v>0</v>
      </c>
      <c r="D16" s="98">
        <f t="shared" si="4"/>
        <v>0</v>
      </c>
      <c r="E16" s="98">
        <f t="shared" si="4"/>
        <v>0</v>
      </c>
      <c r="F16" s="98">
        <f t="shared" si="4"/>
        <v>0</v>
      </c>
      <c r="G16" s="98">
        <f t="shared" si="4"/>
        <v>0</v>
      </c>
      <c r="H16" s="98">
        <f t="shared" si="4"/>
        <v>0</v>
      </c>
      <c r="I16" s="98">
        <f t="shared" si="4"/>
        <v>0</v>
      </c>
      <c r="J16" s="98">
        <f t="shared" si="4"/>
        <v>0</v>
      </c>
      <c r="K16" s="98">
        <f t="shared" si="4"/>
        <v>0</v>
      </c>
      <c r="L16" s="98">
        <f t="shared" si="4"/>
        <v>0</v>
      </c>
      <c r="M16" s="99">
        <f t="shared" si="4"/>
        <v>0</v>
      </c>
    </row>
  </sheetData>
  <sheetProtection sheet="1" formatCell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Basis</vt:lpstr>
      <vt:lpstr>Daten aus VV</vt:lpstr>
      <vt:lpstr>Strom</vt:lpstr>
      <vt:lpstr>Heizung</vt:lpstr>
      <vt:lpstr>Wertetabelle</vt:lpstr>
    </vt:vector>
  </TitlesOfParts>
  <Company>KOSOZ AöR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Fauck</dc:creator>
  <cp:lastModifiedBy>Thomas Fauck</cp:lastModifiedBy>
  <dcterms:created xsi:type="dcterms:W3CDTF">2021-02-11T12:40:19Z</dcterms:created>
  <dcterms:modified xsi:type="dcterms:W3CDTF">2022-10-17T09:00:13Z</dcterms:modified>
</cp:coreProperties>
</file>