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24226"/>
  <mc:AlternateContent xmlns:mc="http://schemas.openxmlformats.org/markup-compatibility/2006">
    <mc:Choice Requires="x15">
      <x15ac:absPath xmlns:x15ac="http://schemas.microsoft.com/office/spreadsheetml/2010/11/ac" url="https://kosoz-my.sharepoint.com/personal/wesselmann_kosoz_de/Documents/Simone Wesselmann/2025/Homepage - Die Netzwerkstatt/Formularsätze/2026/"/>
    </mc:Choice>
  </mc:AlternateContent>
  <xr:revisionPtr revIDLastSave="0" documentId="8_{5C613C42-D26D-43E6-985F-8993E3CA5D0A}" xr6:coauthVersionLast="47" xr6:coauthVersionMax="47" xr10:uidLastSave="{00000000-0000-0000-0000-000000000000}"/>
  <bookViews>
    <workbookView xWindow="-120" yWindow="-120" windowWidth="29040" windowHeight="15720" tabRatio="705" xr2:uid="{00000000-000D-0000-FFFF-FFFF00000000}"/>
  </bookViews>
  <sheets>
    <sheet name="Erläuterungen" sheetId="39" r:id="rId1"/>
    <sheet name="Überleitung" sheetId="51" r:id="rId2"/>
    <sheet name="Gesamtangebot" sheetId="21" r:id="rId3"/>
    <sheet name="Struktur" sheetId="20" r:id="rId4"/>
    <sheet name="Netto JAZ" sheetId="35" r:id="rId5"/>
    <sheet name="KdU" sheetId="41" r:id="rId6"/>
    <sheet name="Personal" sheetId="44" r:id="rId7"/>
    <sheet name="Investdaten" sheetId="23" r:id="rId8"/>
    <sheet name="Basisleistung" sheetId="32" r:id="rId9"/>
    <sheet name="Darlehen" sheetId="25" r:id="rId10"/>
    <sheet name="Miete-Pacht-Leasing" sheetId="24" r:id="rId11"/>
    <sheet name="Zuschl. Bew.Beirat" sheetId="45" r:id="rId12"/>
    <sheet name="KdU 2026" sheetId="49" r:id="rId13"/>
    <sheet name="Instandhaltung" sheetId="28" r:id="rId14"/>
    <sheet name="Zeitkorridore" sheetId="4" r:id="rId15"/>
    <sheet name="Berechnungsdaten" sheetId="29" r:id="rId16"/>
  </sheets>
  <definedNames>
    <definedName name="AL">Gesamtangebot!$B$25</definedName>
    <definedName name="AnzWo">'Netto JAZ'!$G$25</definedName>
    <definedName name="DAZ">Gesamtangebot!$C$27</definedName>
    <definedName name="_xlnm.Print_Area" localSheetId="8">Basisleistung!$A$1:$J$61</definedName>
    <definedName name="_xlnm.Print_Area" localSheetId="5">KdU!$A$1:$AB$52</definedName>
    <definedName name="_xlnm.Print_Area" localSheetId="6">Personal!$H$23:$M$37,Personal!$A$22:$J$35</definedName>
    <definedName name="_xlnm.Print_Titles" localSheetId="5">KdU!$1:$6</definedName>
    <definedName name="EKZins">Berechnungsdaten!$X$11</definedName>
    <definedName name="Feiertage">9.712</definedName>
    <definedName name="Funktion1" localSheetId="12">#REF!</definedName>
    <definedName name="Funktion1">Zeitkorridore!#REF!</definedName>
    <definedName name="Funktion2" localSheetId="12">#REF!</definedName>
    <definedName name="Funktion2">#REF!</definedName>
    <definedName name="Grp._Übergr._Dst." localSheetId="12">#REF!</definedName>
    <definedName name="Mietausfall">2%</definedName>
    <definedName name="Njaz">'Netto JAZ'!$C$29</definedName>
    <definedName name="Qualifikation_FL" localSheetId="12">#REF!</definedName>
    <definedName name="Tarif" localSheetId="12">#REF!</definedName>
    <definedName name="Verwaltungskosten">372.46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44" l="1"/>
  <c r="N14" i="44"/>
  <c r="N13" i="44"/>
  <c r="AA61" i="23"/>
  <c r="AA62" i="23"/>
  <c r="AA63" i="23"/>
  <c r="AA64" i="23"/>
  <c r="AA65" i="23"/>
  <c r="AA66" i="23"/>
  <c r="AA67" i="23"/>
  <c r="AA68" i="23"/>
  <c r="AA69" i="23"/>
  <c r="AA70" i="23"/>
  <c r="AA71" i="23"/>
  <c r="AA72" i="23"/>
  <c r="AA73" i="23"/>
  <c r="AB61" i="23"/>
  <c r="AB62" i="23"/>
  <c r="AB63" i="23"/>
  <c r="AB64" i="23"/>
  <c r="AB65" i="23"/>
  <c r="AB66" i="23"/>
  <c r="AB67" i="23"/>
  <c r="AB68" i="23"/>
  <c r="AB69" i="23"/>
  <c r="AB70" i="23"/>
  <c r="AB71" i="23"/>
  <c r="AB72" i="23"/>
  <c r="AB73" i="23"/>
  <c r="F28" i="32" l="1"/>
  <c r="F40" i="21"/>
  <c r="C41" i="41" l="1"/>
  <c r="E37" i="21" l="1"/>
  <c r="F59" i="49"/>
  <c r="F58" i="49"/>
  <c r="F57" i="49"/>
  <c r="F55" i="49"/>
  <c r="F54" i="49"/>
  <c r="F52" i="49"/>
  <c r="F51" i="49"/>
  <c r="F50" i="49"/>
  <c r="F49" i="49"/>
  <c r="F48" i="49"/>
  <c r="F46" i="49"/>
  <c r="F45" i="49"/>
  <c r="F44" i="49"/>
  <c r="F43" i="49"/>
  <c r="F42" i="49"/>
  <c r="F41" i="49"/>
  <c r="F39" i="49"/>
  <c r="F38" i="49"/>
  <c r="F37" i="49"/>
  <c r="F35" i="49"/>
  <c r="F34" i="49"/>
  <c r="F33" i="49"/>
  <c r="F32" i="49"/>
  <c r="F30" i="49"/>
  <c r="F29" i="49"/>
  <c r="F28" i="49"/>
  <c r="F27" i="49"/>
  <c r="F25" i="49"/>
  <c r="F24" i="49"/>
  <c r="F23" i="49"/>
  <c r="F22" i="49"/>
  <c r="F20" i="49"/>
  <c r="F19" i="49"/>
  <c r="F18" i="49"/>
  <c r="F17" i="49"/>
  <c r="F16" i="49"/>
  <c r="F15" i="49"/>
  <c r="F14" i="49"/>
  <c r="F13" i="49"/>
  <c r="F12" i="49"/>
  <c r="F11" i="49"/>
  <c r="F9" i="49"/>
  <c r="F8" i="49"/>
  <c r="F7" i="49"/>
  <c r="F6" i="49"/>
  <c r="C9" i="28"/>
  <c r="F9" i="28"/>
  <c r="N8" i="44"/>
  <c r="O8" i="44"/>
  <c r="F5" i="41" l="1"/>
  <c r="H36" i="44" l="1"/>
  <c r="K13" i="44"/>
  <c r="K14" i="44"/>
  <c r="K15" i="44"/>
  <c r="K16" i="44" l="1"/>
  <c r="N23" i="44"/>
  <c r="D23" i="41" l="1"/>
  <c r="P32" i="51"/>
  <c r="O32" i="51"/>
  <c r="N32" i="51"/>
  <c r="M32" i="51"/>
  <c r="L32" i="51"/>
  <c r="K34" i="51" s="1"/>
  <c r="K32" i="51"/>
  <c r="J32" i="51"/>
  <c r="I32" i="51"/>
  <c r="F32" i="51"/>
  <c r="E32" i="51"/>
  <c r="E9" i="51" s="1"/>
  <c r="D32" i="51"/>
  <c r="Q31" i="51"/>
  <c r="G31" i="51"/>
  <c r="Q30" i="51"/>
  <c r="G30" i="51"/>
  <c r="Q29" i="51"/>
  <c r="G29" i="51"/>
  <c r="Q28" i="51"/>
  <c r="G28" i="51"/>
  <c r="Q27" i="51"/>
  <c r="G27" i="51"/>
  <c r="Q26" i="51"/>
  <c r="G26" i="51"/>
  <c r="Q25" i="51"/>
  <c r="G25" i="51"/>
  <c r="Q24" i="51"/>
  <c r="G24" i="51"/>
  <c r="Q23" i="51"/>
  <c r="G23" i="51"/>
  <c r="Q22" i="51"/>
  <c r="G22" i="51"/>
  <c r="Q21" i="51"/>
  <c r="G21" i="51"/>
  <c r="Q20" i="51"/>
  <c r="G20" i="51"/>
  <c r="G9" i="51"/>
  <c r="B6" i="51"/>
  <c r="L6" i="51" s="1"/>
  <c r="B5" i="51"/>
  <c r="B4" i="51"/>
  <c r="B3" i="51"/>
  <c r="G2" i="51"/>
  <c r="F2" i="51"/>
  <c r="I34" i="51" l="1"/>
  <c r="J34" i="51" s="1"/>
  <c r="M33" i="51"/>
  <c r="G32" i="51"/>
  <c r="O33" i="51"/>
  <c r="I33" i="51"/>
  <c r="L34" i="51"/>
  <c r="C4" i="51"/>
  <c r="O34" i="51"/>
  <c r="M34" i="51"/>
  <c r="K33" i="51"/>
  <c r="B7" i="51"/>
  <c r="M6" i="51"/>
  <c r="N6" i="51"/>
  <c r="K6" i="51"/>
  <c r="C3" i="51" l="1"/>
  <c r="C5" i="51"/>
  <c r="N34" i="51"/>
  <c r="R19" i="51" s="1"/>
  <c r="C6" i="51"/>
  <c r="I6" i="51" s="1"/>
  <c r="P34" i="51"/>
  <c r="S17" i="51" l="1"/>
  <c r="R17" i="51"/>
  <c r="T17" i="51"/>
  <c r="S19" i="51"/>
  <c r="T19" i="51"/>
  <c r="T31" i="51" l="1"/>
  <c r="T26" i="51"/>
  <c r="T21" i="51"/>
  <c r="T30" i="51"/>
  <c r="T23" i="51"/>
  <c r="T25" i="51"/>
  <c r="T22" i="51"/>
  <c r="T27" i="51"/>
  <c r="T20" i="51"/>
  <c r="T29" i="51"/>
  <c r="T24" i="51"/>
  <c r="T28" i="51"/>
  <c r="R29" i="51"/>
  <c r="R22" i="51"/>
  <c r="R24" i="51"/>
  <c r="R31" i="51"/>
  <c r="R28" i="51"/>
  <c r="R21" i="51"/>
  <c r="R27" i="51"/>
  <c r="R20" i="51"/>
  <c r="R26" i="51"/>
  <c r="R30" i="51"/>
  <c r="R23" i="51"/>
  <c r="R25" i="51"/>
  <c r="S24" i="51"/>
  <c r="S31" i="51"/>
  <c r="S26" i="51"/>
  <c r="S27" i="51"/>
  <c r="S22" i="51"/>
  <c r="S28" i="51"/>
  <c r="S30" i="51"/>
  <c r="S23" i="51"/>
  <c r="S20" i="51"/>
  <c r="S29" i="51"/>
  <c r="S25" i="51"/>
  <c r="S21" i="51"/>
  <c r="T34" i="51" l="1"/>
  <c r="T32" i="51"/>
  <c r="R34" i="51"/>
  <c r="R32" i="51"/>
  <c r="S34" i="51"/>
  <c r="S32" i="51"/>
  <c r="B21" i="35" l="1"/>
  <c r="B20" i="35"/>
  <c r="G25" i="35"/>
  <c r="C75" i="23" l="1"/>
  <c r="E38" i="21" l="1"/>
  <c r="E39" i="21"/>
  <c r="E40" i="21"/>
  <c r="P8" i="44" l="1"/>
  <c r="R8" i="44" s="1"/>
  <c r="S8" i="44"/>
  <c r="U8" i="44" s="1"/>
  <c r="T8" i="44"/>
  <c r="J9" i="44"/>
  <c r="K9" i="44" s="1"/>
  <c r="D36" i="44"/>
  <c r="Q8" i="44" l="1"/>
  <c r="C17" i="45"/>
  <c r="AG18" i="41" l="1"/>
  <c r="AG9" i="41"/>
  <c r="D3" i="41"/>
  <c r="AB28" i="41"/>
  <c r="Z28" i="41"/>
  <c r="X28" i="41"/>
  <c r="V28" i="41"/>
  <c r="T28" i="41"/>
  <c r="R28" i="41"/>
  <c r="P28" i="41"/>
  <c r="N28" i="41"/>
  <c r="L28" i="41"/>
  <c r="J28" i="41"/>
  <c r="H28" i="41"/>
  <c r="F28" i="41"/>
  <c r="C41" i="21"/>
  <c r="AC33" i="41" l="1"/>
  <c r="AC27" i="41"/>
  <c r="U23" i="41"/>
  <c r="O26" i="41"/>
  <c r="K24" i="41"/>
  <c r="G22" i="41"/>
  <c r="AA16" i="41"/>
  <c r="Y18" i="41"/>
  <c r="W20" i="41"/>
  <c r="U22" i="41"/>
  <c r="S13" i="41"/>
  <c r="O16" i="41"/>
  <c r="M18" i="41"/>
  <c r="K20" i="41"/>
  <c r="I22" i="41"/>
  <c r="G14" i="41"/>
  <c r="Y19" i="41"/>
  <c r="Q15" i="41"/>
  <c r="M19" i="41"/>
  <c r="K21" i="41"/>
  <c r="AC14" i="41"/>
  <c r="S21" i="41"/>
  <c r="G21" i="41"/>
  <c r="M14" i="41"/>
  <c r="Q13" i="41"/>
  <c r="U24" i="41"/>
  <c r="AA15" i="41"/>
  <c r="O15" i="41"/>
  <c r="AA33" i="41"/>
  <c r="AC26" i="41"/>
  <c r="Y24" i="41"/>
  <c r="S27" i="41"/>
  <c r="K23" i="41"/>
  <c r="AC15" i="41"/>
  <c r="AA17" i="41"/>
  <c r="W21" i="41"/>
  <c r="U12" i="41"/>
  <c r="O17" i="41"/>
  <c r="I12" i="41"/>
  <c r="Q12" i="41"/>
  <c r="W18" i="41"/>
  <c r="O27" i="41"/>
  <c r="S12" i="41"/>
  <c r="I14" i="41"/>
  <c r="Y33" i="41"/>
  <c r="Y23" i="41"/>
  <c r="S26" i="41"/>
  <c r="O24" i="41"/>
  <c r="I27" i="41"/>
  <c r="AC16" i="41"/>
  <c r="AA18" i="41"/>
  <c r="Y20" i="41"/>
  <c r="W22" i="41"/>
  <c r="U13" i="41"/>
  <c r="Q16" i="41"/>
  <c r="O18" i="41"/>
  <c r="M20" i="41"/>
  <c r="K22" i="41"/>
  <c r="I13" i="41"/>
  <c r="AA14" i="41"/>
  <c r="W33" i="41"/>
  <c r="AC24" i="41"/>
  <c r="W27" i="41"/>
  <c r="O23" i="41"/>
  <c r="I26" i="41"/>
  <c r="AC17" i="41"/>
  <c r="AA19" i="41"/>
  <c r="Y21" i="41"/>
  <c r="W12" i="41"/>
  <c r="S15" i="41"/>
  <c r="Q17" i="41"/>
  <c r="O19" i="41"/>
  <c r="M21" i="41"/>
  <c r="K12" i="41"/>
  <c r="Y14" i="41"/>
  <c r="U14" i="41"/>
  <c r="Q33" i="41"/>
  <c r="W24" i="41"/>
  <c r="AC20" i="41"/>
  <c r="Y13" i="41"/>
  <c r="Q20" i="41"/>
  <c r="M13" i="41"/>
  <c r="S14" i="41"/>
  <c r="M24" i="41"/>
  <c r="AA12" i="41"/>
  <c r="S19" i="41"/>
  <c r="O12" i="41"/>
  <c r="Q14" i="41"/>
  <c r="M33" i="41"/>
  <c r="U27" i="41"/>
  <c r="M23" i="41"/>
  <c r="AC22" i="41"/>
  <c r="W16" i="41"/>
  <c r="U18" i="41"/>
  <c r="Q22" i="41"/>
  <c r="O13" i="41"/>
  <c r="I18" i="41"/>
  <c r="G20" i="41"/>
  <c r="U26" i="41"/>
  <c r="K27" i="41"/>
  <c r="AC12" i="41"/>
  <c r="Y15" i="41"/>
  <c r="U19" i="41"/>
  <c r="M15" i="41"/>
  <c r="I33" i="41"/>
  <c r="K26" i="41"/>
  <c r="AC13" i="41"/>
  <c r="U20" i="41"/>
  <c r="M16" i="41"/>
  <c r="G12" i="41"/>
  <c r="G23" i="41"/>
  <c r="W19" i="41"/>
  <c r="M17" i="41"/>
  <c r="I21" i="41"/>
  <c r="G15" i="41"/>
  <c r="S18" i="41"/>
  <c r="I16" i="41"/>
  <c r="O33" i="41"/>
  <c r="Q26" i="41"/>
  <c r="W15" i="41"/>
  <c r="I17" i="41"/>
  <c r="AA24" i="41"/>
  <c r="AA13" i="41"/>
  <c r="S20" i="41"/>
  <c r="K16" i="41"/>
  <c r="O14" i="41"/>
  <c r="K33" i="41"/>
  <c r="AA23" i="41"/>
  <c r="Q24" i="41"/>
  <c r="G26" i="41"/>
  <c r="W17" i="41"/>
  <c r="I19" i="41"/>
  <c r="I20" i="41"/>
  <c r="Y26" i="41"/>
  <c r="U21" i="41"/>
  <c r="G13" i="41"/>
  <c r="U33" i="41"/>
  <c r="AC23" i="41"/>
  <c r="W26" i="41"/>
  <c r="S24" i="41"/>
  <c r="M27" i="41"/>
  <c r="AC18" i="41"/>
  <c r="AA20" i="41"/>
  <c r="Y22" i="41"/>
  <c r="W13" i="41"/>
  <c r="S16" i="41"/>
  <c r="Q18" i="41"/>
  <c r="O20" i="41"/>
  <c r="M22" i="41"/>
  <c r="K13" i="41"/>
  <c r="G16" i="41"/>
  <c r="W14" i="41"/>
  <c r="S33" i="41"/>
  <c r="AA27" i="41"/>
  <c r="S23" i="41"/>
  <c r="M26" i="41"/>
  <c r="I24" i="41"/>
  <c r="AC19" i="41"/>
  <c r="AA21" i="41"/>
  <c r="Y12" i="41"/>
  <c r="U15" i="41"/>
  <c r="S17" i="41"/>
  <c r="Q19" i="41"/>
  <c r="O21" i="41"/>
  <c r="M12" i="41"/>
  <c r="I15" i="41"/>
  <c r="G17" i="41"/>
  <c r="AA26" i="41"/>
  <c r="Q27" i="41"/>
  <c r="I23" i="41"/>
  <c r="AA22" i="41"/>
  <c r="U16" i="41"/>
  <c r="O22" i="41"/>
  <c r="G18" i="41"/>
  <c r="W23" i="41"/>
  <c r="G24" i="41"/>
  <c r="AC21" i="41"/>
  <c r="U17" i="41"/>
  <c r="Q21" i="41"/>
  <c r="K15" i="41"/>
  <c r="G19" i="41"/>
  <c r="K17" i="41"/>
  <c r="Y27" i="41"/>
  <c r="Q23" i="41"/>
  <c r="G27" i="41"/>
  <c r="Y16" i="41"/>
  <c r="S22" i="41"/>
  <c r="K18" i="41"/>
  <c r="K14" i="41"/>
  <c r="G33" i="41"/>
  <c r="Y17" i="41"/>
  <c r="K19" i="41"/>
  <c r="F6" i="44"/>
  <c r="F7" i="44"/>
  <c r="F8" i="44"/>
  <c r="F11" i="44"/>
  <c r="F12" i="44"/>
  <c r="F13" i="44"/>
  <c r="F14" i="44"/>
  <c r="F15" i="44"/>
  <c r="F16" i="44"/>
  <c r="F24" i="44"/>
  <c r="F25" i="44"/>
  <c r="F26" i="44"/>
  <c r="F27" i="44"/>
  <c r="F28" i="44"/>
  <c r="F29" i="44"/>
  <c r="F30" i="44"/>
  <c r="F31" i="44"/>
  <c r="F32" i="44"/>
  <c r="F33" i="44"/>
  <c r="F34" i="44"/>
  <c r="F35" i="44"/>
  <c r="C36" i="44"/>
  <c r="E36" i="44"/>
  <c r="I36" i="44"/>
  <c r="J36" i="44"/>
  <c r="H37" i="44"/>
  <c r="I37" i="44"/>
  <c r="J37" i="44"/>
  <c r="N39" i="44"/>
  <c r="H39" i="44" l="1"/>
  <c r="H43" i="44" s="1"/>
  <c r="F36" i="44"/>
  <c r="J39" i="44"/>
  <c r="J43" i="44" s="1"/>
  <c r="I39" i="44"/>
  <c r="I43" i="44" s="1"/>
  <c r="C10" i="29" l="1"/>
  <c r="H72" i="29"/>
  <c r="S142" i="29"/>
  <c r="N21" i="29" s="1"/>
  <c r="AB35" i="41"/>
  <c r="Z35" i="41"/>
  <c r="X35" i="41"/>
  <c r="V35" i="41"/>
  <c r="T35" i="41"/>
  <c r="R35" i="41"/>
  <c r="P35" i="41"/>
  <c r="N35" i="41"/>
  <c r="L35" i="41"/>
  <c r="J35" i="41"/>
  <c r="H35" i="41"/>
  <c r="F35" i="41"/>
  <c r="E35" i="41"/>
  <c r="E34" i="41"/>
  <c r="AB34" i="41"/>
  <c r="Z34" i="41"/>
  <c r="X34" i="41"/>
  <c r="V34" i="41"/>
  <c r="T34" i="41"/>
  <c r="R34" i="41"/>
  <c r="P34" i="41"/>
  <c r="N34" i="41"/>
  <c r="L34" i="41"/>
  <c r="J34" i="41"/>
  <c r="H34" i="41"/>
  <c r="F34" i="41"/>
  <c r="C3" i="32" l="1"/>
  <c r="B63" i="28"/>
  <c r="E63" i="28" s="1"/>
  <c r="D63" i="28"/>
  <c r="B64" i="28"/>
  <c r="E64" i="28" s="1"/>
  <c r="D64" i="28"/>
  <c r="B65" i="28"/>
  <c r="E65" i="28" s="1"/>
  <c r="D65" i="28"/>
  <c r="B66" i="28"/>
  <c r="E66" i="28" s="1"/>
  <c r="D66" i="28"/>
  <c r="B67" i="28"/>
  <c r="E67" i="28" s="1"/>
  <c r="D67" i="28"/>
  <c r="B68" i="28"/>
  <c r="E68" i="28" s="1"/>
  <c r="D68" i="28"/>
  <c r="B69" i="28"/>
  <c r="D69" i="28"/>
  <c r="E69" i="28"/>
  <c r="F69" i="28" s="1"/>
  <c r="G69" i="28" s="1"/>
  <c r="B70" i="28"/>
  <c r="D70" i="28"/>
  <c r="E70" i="28"/>
  <c r="F70" i="28" s="1"/>
  <c r="G70" i="28" s="1"/>
  <c r="B71" i="28"/>
  <c r="D71" i="28"/>
  <c r="E71" i="28"/>
  <c r="F71" i="28" s="1"/>
  <c r="G71" i="28" s="1"/>
  <c r="B72" i="28"/>
  <c r="E72" i="28" s="1"/>
  <c r="F72" i="28" s="1"/>
  <c r="G72" i="28" s="1"/>
  <c r="D72" i="28"/>
  <c r="B73" i="28"/>
  <c r="E73" i="28" s="1"/>
  <c r="F73" i="28" s="1"/>
  <c r="G73" i="28" s="1"/>
  <c r="D73" i="28"/>
  <c r="B74" i="28"/>
  <c r="D74" i="28"/>
  <c r="E74" i="28"/>
  <c r="F74" i="28" s="1"/>
  <c r="G74" i="28" s="1"/>
  <c r="B75" i="28"/>
  <c r="E75" i="28" s="1"/>
  <c r="F75" i="28" s="1"/>
  <c r="G75" i="28" s="1"/>
  <c r="D75" i="28"/>
  <c r="B76" i="28"/>
  <c r="D76" i="28"/>
  <c r="E76" i="28"/>
  <c r="F76" i="28" s="1"/>
  <c r="G76" i="28" s="1"/>
  <c r="K41" i="41"/>
  <c r="I41" i="41"/>
  <c r="G41" i="41"/>
  <c r="AC50" i="41"/>
  <c r="AA50" i="41"/>
  <c r="Y50" i="41"/>
  <c r="W50" i="41"/>
  <c r="U50" i="41"/>
  <c r="S50" i="41"/>
  <c r="Q50" i="41"/>
  <c r="O50" i="41"/>
  <c r="M50" i="41"/>
  <c r="K50" i="41"/>
  <c r="I50" i="41"/>
  <c r="G50" i="41"/>
  <c r="A10" i="28"/>
  <c r="A129" i="28"/>
  <c r="A130" i="28"/>
  <c r="A131" i="28"/>
  <c r="A132" i="28"/>
  <c r="A133" i="28"/>
  <c r="A134" i="28"/>
  <c r="A135" i="28"/>
  <c r="A136" i="28"/>
  <c r="A137" i="28"/>
  <c r="A138" i="28"/>
  <c r="A139" i="28"/>
  <c r="A128" i="28"/>
  <c r="AC8" i="41"/>
  <c r="AA8" i="41"/>
  <c r="Y8" i="41"/>
  <c r="W8" i="41"/>
  <c r="U8" i="41"/>
  <c r="S8" i="41"/>
  <c r="Q8" i="41"/>
  <c r="AB5" i="41"/>
  <c r="AF18" i="41" s="1"/>
  <c r="Z5" i="41"/>
  <c r="AF17" i="41" s="1"/>
  <c r="X5" i="41"/>
  <c r="AF16" i="41" s="1"/>
  <c r="V5" i="41"/>
  <c r="AF15" i="41" s="1"/>
  <c r="T5" i="41"/>
  <c r="AF14" i="41" s="1"/>
  <c r="R5" i="41"/>
  <c r="AF13" i="41" s="1"/>
  <c r="P5" i="41"/>
  <c r="AF12" i="41" s="1"/>
  <c r="N5" i="41"/>
  <c r="AF11" i="41" s="1"/>
  <c r="L5" i="41"/>
  <c r="AF10" i="41" s="1"/>
  <c r="J5" i="41"/>
  <c r="AF9" i="41" s="1"/>
  <c r="H5" i="41"/>
  <c r="AF8" i="41" s="1"/>
  <c r="AF7" i="41"/>
  <c r="AG44" i="41"/>
  <c r="AG45" i="41"/>
  <c r="AG46" i="41"/>
  <c r="AG47" i="41"/>
  <c r="AG48" i="41"/>
  <c r="AG49" i="41"/>
  <c r="AG50" i="41"/>
  <c r="AG51" i="41"/>
  <c r="AG52" i="41"/>
  <c r="AG53" i="41"/>
  <c r="AG54" i="41"/>
  <c r="AG43" i="41"/>
  <c r="AG32" i="41"/>
  <c r="AG33" i="41"/>
  <c r="AG34" i="41"/>
  <c r="AG35" i="41"/>
  <c r="AG36" i="41"/>
  <c r="AG37" i="41"/>
  <c r="AG38" i="41"/>
  <c r="AG39" i="41"/>
  <c r="AG40" i="41"/>
  <c r="AG41" i="41"/>
  <c r="AG42" i="41"/>
  <c r="AG31" i="41"/>
  <c r="H9" i="25"/>
  <c r="W9" i="23" l="1"/>
  <c r="W10" i="23"/>
  <c r="W11" i="23"/>
  <c r="W12" i="23"/>
  <c r="W13" i="23"/>
  <c r="X13" i="23"/>
  <c r="W14" i="23"/>
  <c r="X14" i="23"/>
  <c r="W15" i="23"/>
  <c r="X15" i="23"/>
  <c r="W16" i="23"/>
  <c r="W17" i="23"/>
  <c r="W18" i="23"/>
  <c r="W19" i="23"/>
  <c r="W20" i="23"/>
  <c r="W21" i="23"/>
  <c r="X21" i="23"/>
  <c r="W22" i="23"/>
  <c r="W23" i="23"/>
  <c r="X23" i="23"/>
  <c r="W24" i="23"/>
  <c r="W25" i="23"/>
  <c r="X25" i="23"/>
  <c r="W26" i="23"/>
  <c r="X26" i="23"/>
  <c r="W27" i="23"/>
  <c r="W28" i="23"/>
  <c r="W29" i="23"/>
  <c r="W30" i="23"/>
  <c r="W31" i="23"/>
  <c r="W32" i="23"/>
  <c r="W33" i="23"/>
  <c r="X33" i="23"/>
  <c r="W34" i="23"/>
  <c r="W35" i="23"/>
  <c r="X35" i="23"/>
  <c r="W36" i="23"/>
  <c r="W37" i="23"/>
  <c r="X37" i="23"/>
  <c r="W38" i="23"/>
  <c r="X38" i="23"/>
  <c r="W39" i="23"/>
  <c r="X39" i="23"/>
  <c r="W40" i="23"/>
  <c r="W41" i="23"/>
  <c r="W42" i="23"/>
  <c r="W43" i="23"/>
  <c r="W44" i="23"/>
  <c r="W45" i="23"/>
  <c r="W46" i="23"/>
  <c r="W47" i="23"/>
  <c r="W48" i="23"/>
  <c r="W49" i="23"/>
  <c r="W50" i="23"/>
  <c r="W51" i="23"/>
  <c r="W52" i="23"/>
  <c r="W53" i="23"/>
  <c r="W54" i="23"/>
  <c r="W55" i="23"/>
  <c r="W56" i="23"/>
  <c r="W57" i="23"/>
  <c r="H13" i="25"/>
  <c r="H14" i="25"/>
  <c r="H15" i="25"/>
  <c r="H16" i="25"/>
  <c r="X16" i="23" s="1"/>
  <c r="H17" i="25"/>
  <c r="X17" i="23" s="1"/>
  <c r="H18" i="25"/>
  <c r="X18" i="23" s="1"/>
  <c r="H19" i="25"/>
  <c r="X19" i="23" s="1"/>
  <c r="H20" i="25"/>
  <c r="X20" i="23" s="1"/>
  <c r="H21" i="25"/>
  <c r="H22" i="25"/>
  <c r="X22" i="23" s="1"/>
  <c r="H23" i="25"/>
  <c r="H24" i="25"/>
  <c r="X24" i="23" s="1"/>
  <c r="H25" i="25"/>
  <c r="H26" i="25"/>
  <c r="H27" i="25"/>
  <c r="X27" i="23" s="1"/>
  <c r="H28" i="25"/>
  <c r="X28" i="23" s="1"/>
  <c r="H29" i="25"/>
  <c r="X29" i="23" s="1"/>
  <c r="H30" i="25"/>
  <c r="X30" i="23" s="1"/>
  <c r="H31" i="25"/>
  <c r="X31" i="23" s="1"/>
  <c r="H32" i="25"/>
  <c r="X32" i="23" s="1"/>
  <c r="H33" i="25"/>
  <c r="H34" i="25"/>
  <c r="X34" i="23" s="1"/>
  <c r="H35" i="25"/>
  <c r="H36" i="25"/>
  <c r="X36" i="23" s="1"/>
  <c r="H37" i="25"/>
  <c r="H38" i="25"/>
  <c r="H39" i="25"/>
  <c r="H40" i="25"/>
  <c r="X40" i="23" s="1"/>
  <c r="H41" i="25"/>
  <c r="X41" i="23" s="1"/>
  <c r="H42" i="25"/>
  <c r="X42" i="23" s="1"/>
  <c r="H60" i="25"/>
  <c r="H61" i="25"/>
  <c r="H62" i="25"/>
  <c r="H63" i="25"/>
  <c r="H64" i="25"/>
  <c r="H65" i="25"/>
  <c r="H66" i="25"/>
  <c r="H67" i="25"/>
  <c r="H68" i="25"/>
  <c r="H69" i="25"/>
  <c r="H70" i="25"/>
  <c r="A11" i="28"/>
  <c r="B11" i="28"/>
  <c r="C11" i="28" s="1"/>
  <c r="D11" i="28"/>
  <c r="A12" i="28"/>
  <c r="B12" i="28"/>
  <c r="D12" i="28"/>
  <c r="A13" i="28"/>
  <c r="B13" i="28"/>
  <c r="C13" i="28" s="1"/>
  <c r="D13" i="28"/>
  <c r="A14" i="28"/>
  <c r="B14" i="28"/>
  <c r="D14" i="28"/>
  <c r="A15" i="28"/>
  <c r="B15" i="28"/>
  <c r="D15" i="28"/>
  <c r="A16" i="28"/>
  <c r="B16" i="28"/>
  <c r="C16" i="28" s="1"/>
  <c r="D16" i="28"/>
  <c r="A17" i="28"/>
  <c r="B17" i="28"/>
  <c r="D17" i="28"/>
  <c r="A18" i="28"/>
  <c r="B18" i="28"/>
  <c r="C18" i="28" s="1"/>
  <c r="D18" i="28"/>
  <c r="A19" i="28"/>
  <c r="B19" i="28"/>
  <c r="E19" i="28" s="1"/>
  <c r="D19" i="28"/>
  <c r="A20" i="28"/>
  <c r="B20" i="28"/>
  <c r="C20" i="28" s="1"/>
  <c r="D20" i="28"/>
  <c r="A21" i="28"/>
  <c r="B21" i="28"/>
  <c r="C21" i="28" s="1"/>
  <c r="D21" i="28"/>
  <c r="A22" i="28"/>
  <c r="B22" i="28"/>
  <c r="E22" i="28" s="1"/>
  <c r="C22" i="28"/>
  <c r="D22" i="28"/>
  <c r="A23" i="28"/>
  <c r="B23" i="28"/>
  <c r="C23" i="28" s="1"/>
  <c r="D23" i="28"/>
  <c r="A24" i="28"/>
  <c r="B24" i="28"/>
  <c r="E24" i="28" s="1"/>
  <c r="D24" i="28"/>
  <c r="A25" i="28"/>
  <c r="B25" i="28"/>
  <c r="C25" i="28" s="1"/>
  <c r="D25" i="28"/>
  <c r="A26" i="28"/>
  <c r="B26" i="28"/>
  <c r="E26" i="28" s="1"/>
  <c r="D26" i="28"/>
  <c r="A27" i="28"/>
  <c r="B27" i="28"/>
  <c r="C27" i="28" s="1"/>
  <c r="D27" i="28"/>
  <c r="A28" i="28"/>
  <c r="B28" i="28"/>
  <c r="E28" i="28" s="1"/>
  <c r="D28" i="28"/>
  <c r="A29" i="28"/>
  <c r="B29" i="28"/>
  <c r="C29" i="28" s="1"/>
  <c r="D29" i="28"/>
  <c r="A30" i="28"/>
  <c r="B30" i="28"/>
  <c r="E30" i="28" s="1"/>
  <c r="D30" i="28"/>
  <c r="A31" i="28"/>
  <c r="B31" i="28"/>
  <c r="E31" i="28" s="1"/>
  <c r="D31" i="28"/>
  <c r="A32" i="28"/>
  <c r="B32" i="28"/>
  <c r="C32" i="28" s="1"/>
  <c r="D32" i="28"/>
  <c r="A33" i="28"/>
  <c r="B33" i="28"/>
  <c r="C33" i="28" s="1"/>
  <c r="D33" i="28"/>
  <c r="A34" i="28"/>
  <c r="B34" i="28"/>
  <c r="C34" i="28" s="1"/>
  <c r="D34" i="28"/>
  <c r="A35" i="28"/>
  <c r="B35" i="28"/>
  <c r="C35" i="28" s="1"/>
  <c r="D35" i="28"/>
  <c r="A36" i="28"/>
  <c r="B36" i="28"/>
  <c r="E36" i="28" s="1"/>
  <c r="D36" i="28"/>
  <c r="A37" i="28"/>
  <c r="B37" i="28"/>
  <c r="C37" i="28" s="1"/>
  <c r="D37" i="28"/>
  <c r="A38" i="28"/>
  <c r="B38" i="28"/>
  <c r="E38" i="28" s="1"/>
  <c r="C38" i="28"/>
  <c r="D38" i="28"/>
  <c r="A39" i="28"/>
  <c r="B39" i="28"/>
  <c r="C39" i="28" s="1"/>
  <c r="D39" i="28"/>
  <c r="A40" i="28"/>
  <c r="B40" i="28"/>
  <c r="E40" i="28" s="1"/>
  <c r="C40" i="28"/>
  <c r="D40" i="28"/>
  <c r="A41" i="28"/>
  <c r="B41" i="28"/>
  <c r="C41" i="28" s="1"/>
  <c r="D41" i="28"/>
  <c r="A42" i="28"/>
  <c r="B42" i="28"/>
  <c r="C42" i="28" s="1"/>
  <c r="D42" i="28"/>
  <c r="A43" i="28"/>
  <c r="B43" i="28"/>
  <c r="E43" i="28" s="1"/>
  <c r="D43" i="28"/>
  <c r="A44" i="28"/>
  <c r="B44" i="28"/>
  <c r="C44" i="28" s="1"/>
  <c r="D44" i="28"/>
  <c r="A45" i="28"/>
  <c r="B45" i="28"/>
  <c r="C45" i="28" s="1"/>
  <c r="D45" i="28"/>
  <c r="A46" i="28"/>
  <c r="B46" i="28"/>
  <c r="C46" i="28" s="1"/>
  <c r="D46" i="28"/>
  <c r="A47" i="28"/>
  <c r="B47" i="28"/>
  <c r="C47" i="28" s="1"/>
  <c r="D47" i="28"/>
  <c r="A48" i="28"/>
  <c r="B48" i="28"/>
  <c r="C48" i="28" s="1"/>
  <c r="D48" i="28"/>
  <c r="A49" i="28"/>
  <c r="B49" i="28"/>
  <c r="C49" i="28" s="1"/>
  <c r="D49" i="28"/>
  <c r="A50" i="28"/>
  <c r="B50" i="28"/>
  <c r="E50" i="28" s="1"/>
  <c r="D50" i="28"/>
  <c r="A51" i="28"/>
  <c r="B51" i="28"/>
  <c r="C51" i="28" s="1"/>
  <c r="D51" i="28"/>
  <c r="A52" i="28"/>
  <c r="B52" i="28"/>
  <c r="E52" i="28" s="1"/>
  <c r="D52" i="28"/>
  <c r="A53" i="28"/>
  <c r="B53" i="28"/>
  <c r="C53" i="28" s="1"/>
  <c r="D53" i="28"/>
  <c r="A54" i="28"/>
  <c r="B54" i="28"/>
  <c r="E54" i="28" s="1"/>
  <c r="D54" i="28"/>
  <c r="A55" i="28"/>
  <c r="B55" i="28"/>
  <c r="E55" i="28" s="1"/>
  <c r="D55" i="28"/>
  <c r="A56" i="28"/>
  <c r="B56" i="28"/>
  <c r="E56" i="28" s="1"/>
  <c r="C56" i="28"/>
  <c r="D56" i="28"/>
  <c r="A57" i="28"/>
  <c r="B57" i="28"/>
  <c r="C57" i="28" s="1"/>
  <c r="D57" i="28"/>
  <c r="A58" i="28"/>
  <c r="B58" i="28"/>
  <c r="C58" i="28" s="1"/>
  <c r="D58" i="28"/>
  <c r="A59" i="28"/>
  <c r="B59" i="28"/>
  <c r="C59" i="28" s="1"/>
  <c r="D59" i="28"/>
  <c r="B60" i="25"/>
  <c r="B61" i="25" s="1"/>
  <c r="B62" i="25" s="1"/>
  <c r="B63" i="25" s="1"/>
  <c r="B64" i="25" s="1"/>
  <c r="B65" i="25" s="1"/>
  <c r="B66" i="25" s="1"/>
  <c r="B67" i="25" s="1"/>
  <c r="B68" i="25" s="1"/>
  <c r="B69" i="25" s="1"/>
  <c r="B70" i="25" s="1"/>
  <c r="B71" i="25" s="1"/>
  <c r="B72" i="25" s="1"/>
  <c r="B73" i="25" s="1"/>
  <c r="B60" i="23"/>
  <c r="B61" i="23" s="1"/>
  <c r="B62" i="23" s="1"/>
  <c r="B63" i="23" s="1"/>
  <c r="B64" i="23" s="1"/>
  <c r="B65" i="23" s="1"/>
  <c r="B66" i="23" s="1"/>
  <c r="B67" i="23" s="1"/>
  <c r="B68" i="23" s="1"/>
  <c r="B69" i="23" s="1"/>
  <c r="B70" i="23" s="1"/>
  <c r="B71" i="23" s="1"/>
  <c r="B72" i="23" s="1"/>
  <c r="B73" i="23" s="1"/>
  <c r="C35" i="41"/>
  <c r="C34" i="41"/>
  <c r="C33" i="41"/>
  <c r="D25" i="41"/>
  <c r="C22" i="41"/>
  <c r="C21" i="41"/>
  <c r="C20" i="41"/>
  <c r="C19" i="41"/>
  <c r="C18" i="41"/>
  <c r="C17" i="41"/>
  <c r="C16" i="41"/>
  <c r="C15" i="41"/>
  <c r="C14" i="41"/>
  <c r="C13" i="41"/>
  <c r="C12" i="41"/>
  <c r="Z18" i="23"/>
  <c r="Z19" i="23"/>
  <c r="Z20" i="23"/>
  <c r="Z21" i="23"/>
  <c r="Z22" i="23"/>
  <c r="Z23" i="23"/>
  <c r="Z24" i="23"/>
  <c r="Z25" i="23"/>
  <c r="Z26" i="23"/>
  <c r="Z27" i="23"/>
  <c r="Z28" i="23"/>
  <c r="Z29" i="23"/>
  <c r="Z30" i="23"/>
  <c r="Z31" i="23"/>
  <c r="Z32" i="23"/>
  <c r="Z33" i="23"/>
  <c r="Z34" i="23"/>
  <c r="Z35" i="23"/>
  <c r="P61" i="23"/>
  <c r="Q61" i="23" s="1"/>
  <c r="W61" i="23"/>
  <c r="Z61" i="23"/>
  <c r="P62" i="23"/>
  <c r="R62" i="23" s="1"/>
  <c r="W62" i="23"/>
  <c r="Z62" i="23"/>
  <c r="P63" i="23"/>
  <c r="Q63" i="23" s="1"/>
  <c r="W63" i="23"/>
  <c r="Z63" i="23"/>
  <c r="P64" i="23"/>
  <c r="U64" i="23" s="1"/>
  <c r="W64" i="23"/>
  <c r="Z64" i="23"/>
  <c r="P65" i="23"/>
  <c r="S65" i="23" s="1"/>
  <c r="W65" i="23"/>
  <c r="Z65" i="23"/>
  <c r="P66" i="23"/>
  <c r="Q66" i="23" s="1"/>
  <c r="W66" i="23"/>
  <c r="Z66" i="23"/>
  <c r="P67" i="23"/>
  <c r="Q67" i="23" s="1"/>
  <c r="Z67" i="23"/>
  <c r="P68" i="23"/>
  <c r="R68" i="23" s="1"/>
  <c r="W68" i="23"/>
  <c r="Z68" i="23"/>
  <c r="A63" i="28"/>
  <c r="S25" i="41" l="1"/>
  <c r="Y25" i="41"/>
  <c r="U25" i="41"/>
  <c r="AA25" i="41"/>
  <c r="I25" i="41"/>
  <c r="W25" i="41"/>
  <c r="O25" i="41"/>
  <c r="M25" i="41"/>
  <c r="Q25" i="41"/>
  <c r="K25" i="41"/>
  <c r="G25" i="41"/>
  <c r="AC25" i="41"/>
  <c r="C28" i="41"/>
  <c r="N16" i="44"/>
  <c r="R65" i="23"/>
  <c r="V63" i="23"/>
  <c r="F38" i="28"/>
  <c r="G38" i="28" s="1"/>
  <c r="F22" i="28"/>
  <c r="G22" i="28" s="1"/>
  <c r="T64" i="23"/>
  <c r="R63" i="23"/>
  <c r="Q62" i="23"/>
  <c r="U63" i="23"/>
  <c r="S63" i="23"/>
  <c r="S62" i="23"/>
  <c r="T63" i="23"/>
  <c r="T62" i="23"/>
  <c r="U67" i="23"/>
  <c r="S67" i="23"/>
  <c r="U62" i="23"/>
  <c r="A60" i="25"/>
  <c r="Q65" i="23"/>
  <c r="C28" i="28"/>
  <c r="F28" i="28" s="1"/>
  <c r="G28" i="28" s="1"/>
  <c r="E46" i="28"/>
  <c r="F46" i="28" s="1"/>
  <c r="G46" i="28" s="1"/>
  <c r="V67" i="23"/>
  <c r="C31" i="28"/>
  <c r="F31" i="28" s="1"/>
  <c r="G31" i="28" s="1"/>
  <c r="C30" i="28"/>
  <c r="F30" i="28" s="1"/>
  <c r="G30" i="28" s="1"/>
  <c r="C19" i="28"/>
  <c r="F19" i="28" s="1"/>
  <c r="G19" i="28" s="1"/>
  <c r="C36" i="28"/>
  <c r="F36" i="28" s="1"/>
  <c r="G36" i="28" s="1"/>
  <c r="E32" i="28"/>
  <c r="F32" i="28" s="1"/>
  <c r="G32" i="28" s="1"/>
  <c r="E42" i="28"/>
  <c r="E20" i="28"/>
  <c r="F20" i="28" s="1"/>
  <c r="G20" i="28" s="1"/>
  <c r="E25" i="28"/>
  <c r="F25" i="28" s="1"/>
  <c r="G25" i="28" s="1"/>
  <c r="E53" i="28"/>
  <c r="F53" i="28" s="1"/>
  <c r="G53" i="28" s="1"/>
  <c r="E18" i="28"/>
  <c r="F18" i="28" s="1"/>
  <c r="G18" i="28" s="1"/>
  <c r="S64" i="23"/>
  <c r="V61" i="23"/>
  <c r="R64" i="23"/>
  <c r="U61" i="23"/>
  <c r="Q64" i="23"/>
  <c r="S61" i="23"/>
  <c r="V62" i="23"/>
  <c r="R61" i="23"/>
  <c r="F56" i="28"/>
  <c r="G56" i="28" s="1"/>
  <c r="E58" i="28"/>
  <c r="F58" i="28" s="1"/>
  <c r="G58" i="28" s="1"/>
  <c r="E49" i="28"/>
  <c r="F49" i="28" s="1"/>
  <c r="G49" i="28" s="1"/>
  <c r="E44" i="28"/>
  <c r="C55" i="28"/>
  <c r="F55" i="28" s="1"/>
  <c r="G55" i="28" s="1"/>
  <c r="C52" i="28"/>
  <c r="F52" i="28" s="1"/>
  <c r="G52" i="28" s="1"/>
  <c r="C24" i="28"/>
  <c r="F24" i="28" s="1"/>
  <c r="G24" i="28" s="1"/>
  <c r="E48" i="28"/>
  <c r="F48" i="28" s="1"/>
  <c r="G48" i="28" s="1"/>
  <c r="C17" i="28"/>
  <c r="E51" i="28"/>
  <c r="F51" i="28" s="1"/>
  <c r="G51" i="28" s="1"/>
  <c r="E34" i="28"/>
  <c r="F34" i="28" s="1"/>
  <c r="G34" i="28" s="1"/>
  <c r="C54" i="28"/>
  <c r="F54" i="28" s="1"/>
  <c r="G54" i="28" s="1"/>
  <c r="C43" i="28"/>
  <c r="E37" i="28"/>
  <c r="F37" i="28" s="1"/>
  <c r="G37" i="28" s="1"/>
  <c r="C26" i="28"/>
  <c r="F26" i="28" s="1"/>
  <c r="G26" i="28" s="1"/>
  <c r="AH7" i="41"/>
  <c r="C12" i="28"/>
  <c r="C15" i="28"/>
  <c r="C14" i="28"/>
  <c r="E41" i="28"/>
  <c r="E39" i="28"/>
  <c r="F39" i="28" s="1"/>
  <c r="G39" i="28" s="1"/>
  <c r="F40" i="28"/>
  <c r="G40" i="28" s="1"/>
  <c r="E29" i="28"/>
  <c r="F29" i="28" s="1"/>
  <c r="G29" i="28" s="1"/>
  <c r="E27" i="28"/>
  <c r="F27" i="28" s="1"/>
  <c r="G27" i="28" s="1"/>
  <c r="C50" i="28"/>
  <c r="F50" i="28" s="1"/>
  <c r="G50" i="28" s="1"/>
  <c r="E59" i="28"/>
  <c r="F59" i="28" s="1"/>
  <c r="G59" i="28" s="1"/>
  <c r="E47" i="28"/>
  <c r="F47" i="28" s="1"/>
  <c r="G47" i="28" s="1"/>
  <c r="E35" i="28"/>
  <c r="F35" i="28" s="1"/>
  <c r="G35" i="28" s="1"/>
  <c r="E23" i="28"/>
  <c r="F23" i="28" s="1"/>
  <c r="G23" i="28" s="1"/>
  <c r="E57" i="28"/>
  <c r="F57" i="28" s="1"/>
  <c r="G57" i="28" s="1"/>
  <c r="E45" i="28"/>
  <c r="F45" i="28" s="1"/>
  <c r="G45" i="28" s="1"/>
  <c r="E33" i="28"/>
  <c r="F33" i="28" s="1"/>
  <c r="G33" i="28" s="1"/>
  <c r="E21" i="28"/>
  <c r="F21" i="28" s="1"/>
  <c r="G21" i="28" s="1"/>
  <c r="U68" i="23"/>
  <c r="T68" i="23"/>
  <c r="S68" i="23"/>
  <c r="V68" i="23"/>
  <c r="Q68" i="23"/>
  <c r="T67" i="23"/>
  <c r="V66" i="23"/>
  <c r="T61" i="23"/>
  <c r="R67" i="23"/>
  <c r="T66" i="23"/>
  <c r="V65" i="23"/>
  <c r="S66" i="23"/>
  <c r="U65" i="23"/>
  <c r="U66" i="23"/>
  <c r="R66" i="23"/>
  <c r="T65" i="23"/>
  <c r="V64" i="23"/>
  <c r="A64" i="28" l="1"/>
  <c r="A61" i="25"/>
  <c r="AI18" i="41"/>
  <c r="AG17" i="41"/>
  <c r="AI17" i="41" s="1"/>
  <c r="AG16" i="41"/>
  <c r="AI16" i="41" s="1"/>
  <c r="AG15" i="41"/>
  <c r="AI15" i="41" s="1"/>
  <c r="AG14" i="41"/>
  <c r="AI14" i="41" s="1"/>
  <c r="AG13" i="41"/>
  <c r="AI13" i="41" s="1"/>
  <c r="AG12" i="41"/>
  <c r="AI12" i="41" s="1"/>
  <c r="AG11" i="41"/>
  <c r="AG10" i="41"/>
  <c r="AI9" i="41"/>
  <c r="AG8" i="41"/>
  <c r="AI8" i="41" s="1"/>
  <c r="AG7" i="41"/>
  <c r="H26" i="24" l="1"/>
  <c r="H11" i="24"/>
  <c r="H12" i="24"/>
  <c r="H28" i="24"/>
  <c r="H13" i="24"/>
  <c r="H29" i="24"/>
  <c r="H14" i="24"/>
  <c r="H27" i="24"/>
  <c r="H15" i="24"/>
  <c r="H32" i="24"/>
  <c r="H33" i="24"/>
  <c r="H34" i="24"/>
  <c r="H35" i="24"/>
  <c r="H36" i="24"/>
  <c r="H30" i="24"/>
  <c r="H31" i="24"/>
  <c r="H16" i="24"/>
  <c r="H17" i="24"/>
  <c r="H18" i="24"/>
  <c r="H19" i="24"/>
  <c r="H20" i="24"/>
  <c r="H21" i="24"/>
  <c r="AI11" i="41"/>
  <c r="AI10" i="41"/>
  <c r="AI7" i="41"/>
  <c r="A65" i="28"/>
  <c r="A62" i="25"/>
  <c r="A66" i="28" l="1"/>
  <c r="A63" i="25"/>
  <c r="F16" i="32"/>
  <c r="F15" i="32"/>
  <c r="F17" i="32"/>
  <c r="F14" i="32"/>
  <c r="F13" i="32"/>
  <c r="F12" i="32"/>
  <c r="F9" i="32"/>
  <c r="F8" i="32"/>
  <c r="F7" i="32"/>
  <c r="A67" i="28" l="1"/>
  <c r="A64" i="25"/>
  <c r="A68" i="28" l="1"/>
  <c r="A65" i="25"/>
  <c r="A67" i="23" l="1"/>
  <c r="A69" i="28"/>
  <c r="A66" i="25"/>
  <c r="A68" i="23" l="1"/>
  <c r="A70" i="28"/>
  <c r="A67" i="25"/>
  <c r="A69" i="23" l="1"/>
  <c r="A71" i="28"/>
  <c r="A68" i="25"/>
  <c r="A70" i="23" l="1"/>
  <c r="A72" i="28"/>
  <c r="A69" i="25"/>
  <c r="A71" i="23" l="1"/>
  <c r="A73" i="28"/>
  <c r="A70" i="25"/>
  <c r="A72" i="23" l="1"/>
  <c r="A74" i="28"/>
  <c r="A71" i="25"/>
  <c r="A73" i="23" l="1"/>
  <c r="A75" i="28"/>
  <c r="A72" i="25"/>
  <c r="A76" i="28" l="1"/>
  <c r="A73" i="25"/>
  <c r="P39" i="44" l="1"/>
  <c r="O39" i="44"/>
  <c r="H6" i="23" l="1"/>
  <c r="B77" i="29" l="1"/>
  <c r="H43" i="25" l="1"/>
  <c r="X43" i="23" s="1"/>
  <c r="H44" i="25"/>
  <c r="X44" i="23" s="1"/>
  <c r="H45" i="25"/>
  <c r="X45" i="23" s="1"/>
  <c r="H46" i="25"/>
  <c r="X46" i="23" s="1"/>
  <c r="H47" i="25"/>
  <c r="X47" i="23" s="1"/>
  <c r="H48" i="25"/>
  <c r="X48" i="23" s="1"/>
  <c r="H49" i="25"/>
  <c r="X49" i="23" s="1"/>
  <c r="H50" i="25"/>
  <c r="X50" i="23" s="1"/>
  <c r="H51" i="25"/>
  <c r="X51" i="23" s="1"/>
  <c r="H52" i="25"/>
  <c r="X52" i="23" s="1"/>
  <c r="H53" i="25"/>
  <c r="X53" i="23" s="1"/>
  <c r="H54" i="25"/>
  <c r="X54" i="23" s="1"/>
  <c r="H55" i="25"/>
  <c r="X55" i="23" s="1"/>
  <c r="H56" i="25"/>
  <c r="X56" i="23" s="1"/>
  <c r="Z39" i="23"/>
  <c r="Z40" i="23"/>
  <c r="Z41" i="23"/>
  <c r="Z42" i="23"/>
  <c r="Z43" i="23"/>
  <c r="Z44" i="23"/>
  <c r="Z45" i="23"/>
  <c r="Z46" i="23"/>
  <c r="Z47" i="23"/>
  <c r="Z48" i="23"/>
  <c r="Z49" i="23"/>
  <c r="Z50" i="23"/>
  <c r="Z51" i="23"/>
  <c r="Z52" i="23"/>
  <c r="Z53" i="23"/>
  <c r="Z54" i="23"/>
  <c r="Z55" i="23"/>
  <c r="Z56" i="23"/>
  <c r="Z38" i="23" l="1"/>
  <c r="Z17" i="23"/>
  <c r="Z36" i="23"/>
  <c r="I76" i="24" l="1"/>
  <c r="I75" i="24"/>
  <c r="I74" i="24"/>
  <c r="I73" i="24"/>
  <c r="I72" i="24"/>
  <c r="I71" i="24"/>
  <c r="I70" i="24"/>
  <c r="I69" i="24"/>
  <c r="I68" i="24"/>
  <c r="S130" i="29" l="1"/>
  <c r="N20" i="29" s="1"/>
  <c r="B76" i="29" l="1"/>
  <c r="B75" i="29"/>
  <c r="S118" i="29" l="1"/>
  <c r="N19" i="29" s="1"/>
  <c r="J56" i="32" l="1"/>
  <c r="I56" i="32"/>
  <c r="I36" i="32"/>
  <c r="J36" i="32"/>
  <c r="C41" i="45" l="1"/>
  <c r="B23" i="41"/>
  <c r="B24" i="41"/>
  <c r="D15" i="45" l="1"/>
  <c r="C21" i="45"/>
  <c r="C9" i="45"/>
  <c r="B34" i="45"/>
  <c r="J19" i="32" l="1"/>
  <c r="I19" i="32"/>
  <c r="H12" i="25" l="1"/>
  <c r="X12" i="23" s="1"/>
  <c r="H11" i="25"/>
  <c r="X11" i="23" s="1"/>
  <c r="H10" i="25"/>
  <c r="X10" i="23" s="1"/>
  <c r="X9" i="23"/>
  <c r="Z15" i="23"/>
  <c r="Z14" i="23"/>
  <c r="Z13" i="23"/>
  <c r="Z11" i="23"/>
  <c r="Z10" i="23"/>
  <c r="Z9" i="23"/>
  <c r="D49" i="21" l="1"/>
  <c r="D48" i="21"/>
  <c r="J69" i="32" l="1"/>
  <c r="J68" i="32"/>
  <c r="J67" i="32"/>
  <c r="J66" i="32"/>
  <c r="J65" i="32"/>
  <c r="I69" i="32"/>
  <c r="I68" i="32"/>
  <c r="I67" i="32"/>
  <c r="I66" i="32"/>
  <c r="I65" i="32"/>
  <c r="K19" i="32" l="1"/>
  <c r="K66" i="32"/>
  <c r="K65" i="32"/>
  <c r="K68" i="32"/>
  <c r="K69" i="32"/>
  <c r="K67" i="32"/>
  <c r="K56" i="32"/>
  <c r="K36" i="32"/>
  <c r="M110" i="23"/>
  <c r="J110" i="23"/>
  <c r="K64" i="32" l="1"/>
  <c r="F122" i="23"/>
  <c r="S106" i="29" l="1"/>
  <c r="N18" i="29" s="1"/>
  <c r="B50" i="32" l="1"/>
  <c r="W109" i="23" l="1"/>
  <c r="W108" i="23"/>
  <c r="W107" i="23"/>
  <c r="W106" i="23"/>
  <c r="W105" i="23"/>
  <c r="W104" i="23"/>
  <c r="W103" i="23"/>
  <c r="W102" i="23"/>
  <c r="W101" i="23"/>
  <c r="W100" i="23"/>
  <c r="W99" i="23"/>
  <c r="W98" i="23"/>
  <c r="W97" i="23"/>
  <c r="W96" i="23"/>
  <c r="W95" i="23"/>
  <c r="W94" i="23"/>
  <c r="W93" i="23"/>
  <c r="W92" i="23"/>
  <c r="W91" i="23"/>
  <c r="W90" i="23"/>
  <c r="W89" i="23"/>
  <c r="W88" i="23"/>
  <c r="W87" i="23"/>
  <c r="W86" i="23"/>
  <c r="W85" i="23"/>
  <c r="W84" i="23"/>
  <c r="W83" i="23"/>
  <c r="W82" i="23"/>
  <c r="W81" i="23"/>
  <c r="W80" i="23"/>
  <c r="W79" i="23"/>
  <c r="W78" i="23"/>
  <c r="W77" i="23"/>
  <c r="H57" i="25"/>
  <c r="X57" i="23" s="1"/>
  <c r="H108" i="25"/>
  <c r="X109" i="23" s="1"/>
  <c r="H107" i="25"/>
  <c r="X108" i="23" s="1"/>
  <c r="H106" i="25"/>
  <c r="X107" i="23" s="1"/>
  <c r="H105" i="25"/>
  <c r="X106" i="23" s="1"/>
  <c r="H104" i="25"/>
  <c r="X105" i="23" s="1"/>
  <c r="H103" i="25"/>
  <c r="X104" i="23" s="1"/>
  <c r="H102" i="25"/>
  <c r="X103" i="23" s="1"/>
  <c r="H101" i="25"/>
  <c r="X102" i="23" s="1"/>
  <c r="H100" i="25"/>
  <c r="X101" i="23" s="1"/>
  <c r="H99" i="25"/>
  <c r="X100" i="23" s="1"/>
  <c r="H98" i="25"/>
  <c r="X99" i="23" s="1"/>
  <c r="H97" i="25"/>
  <c r="X98" i="23" s="1"/>
  <c r="H96" i="25"/>
  <c r="X97" i="23" s="1"/>
  <c r="H95" i="25"/>
  <c r="X96" i="23" s="1"/>
  <c r="H94" i="25"/>
  <c r="X95" i="23" s="1"/>
  <c r="H93" i="25"/>
  <c r="X94" i="23" s="1"/>
  <c r="H92" i="25"/>
  <c r="X93" i="23" s="1"/>
  <c r="H91" i="25"/>
  <c r="X92" i="23" s="1"/>
  <c r="H90" i="25"/>
  <c r="X91" i="23" s="1"/>
  <c r="H89" i="25"/>
  <c r="X90" i="23" s="1"/>
  <c r="H88" i="25"/>
  <c r="X89" i="23" s="1"/>
  <c r="H87" i="25"/>
  <c r="X88" i="23" s="1"/>
  <c r="H86" i="25"/>
  <c r="X87" i="23" s="1"/>
  <c r="H85" i="25"/>
  <c r="X86" i="23" s="1"/>
  <c r="H84" i="25"/>
  <c r="X85" i="23" s="1"/>
  <c r="H83" i="25"/>
  <c r="X84" i="23" s="1"/>
  <c r="H82" i="25"/>
  <c r="X83" i="23" s="1"/>
  <c r="H81" i="25"/>
  <c r="X82" i="23" s="1"/>
  <c r="H80" i="25"/>
  <c r="X81" i="23" s="1"/>
  <c r="H79" i="25"/>
  <c r="X80" i="23" s="1"/>
  <c r="H78" i="25"/>
  <c r="X79" i="23" s="1"/>
  <c r="H77" i="25"/>
  <c r="X78" i="23" s="1"/>
  <c r="H76" i="25"/>
  <c r="X77" i="23" s="1"/>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W73" i="23"/>
  <c r="W72" i="23"/>
  <c r="W71" i="23"/>
  <c r="W70" i="23"/>
  <c r="W69" i="23"/>
  <c r="W60" i="23"/>
  <c r="W59" i="23"/>
  <c r="B52" i="32" l="1"/>
  <c r="B53" i="32"/>
  <c r="B51" i="32"/>
  <c r="F36" i="24"/>
  <c r="F35" i="24"/>
  <c r="F34" i="24"/>
  <c r="F19" i="24"/>
  <c r="D137" i="28" s="1"/>
  <c r="G137" i="28" s="1"/>
  <c r="F20" i="24"/>
  <c r="D138" i="28" s="1"/>
  <c r="G138" i="28" s="1"/>
  <c r="N7" i="23"/>
  <c r="N6" i="23" s="1"/>
  <c r="H7" i="23"/>
  <c r="I7" i="23"/>
  <c r="J7" i="23"/>
  <c r="K7" i="23"/>
  <c r="L7" i="23"/>
  <c r="M7" i="23"/>
  <c r="G7" i="23"/>
  <c r="Z57" i="23"/>
  <c r="AC41" i="41" l="1"/>
  <c r="AA41" i="41"/>
  <c r="AH18" i="41" l="1"/>
  <c r="AH17" i="41"/>
  <c r="J64" i="32" l="1"/>
  <c r="I64" i="32"/>
  <c r="J76" i="24"/>
  <c r="J75" i="24"/>
  <c r="J74" i="24"/>
  <c r="J73" i="24"/>
  <c r="J72" i="24"/>
  <c r="J71" i="24"/>
  <c r="J70" i="24"/>
  <c r="J69" i="24"/>
  <c r="J68" i="24"/>
  <c r="F67" i="24"/>
  <c r="F32" i="24"/>
  <c r="F31" i="24"/>
  <c r="F30" i="24"/>
  <c r="F29" i="24"/>
  <c r="F28" i="24"/>
  <c r="F27" i="24"/>
  <c r="F26" i="24"/>
  <c r="D113" i="28" l="1"/>
  <c r="B113" i="28"/>
  <c r="D112" i="28"/>
  <c r="B112" i="28"/>
  <c r="D111" i="28"/>
  <c r="B111" i="28"/>
  <c r="D110" i="28"/>
  <c r="B110" i="28"/>
  <c r="D109" i="28"/>
  <c r="B109" i="28"/>
  <c r="D108" i="28"/>
  <c r="B108" i="28"/>
  <c r="D107" i="28"/>
  <c r="B107" i="28"/>
  <c r="D106" i="28"/>
  <c r="B106" i="28"/>
  <c r="D105" i="28"/>
  <c r="B105" i="28"/>
  <c r="D104" i="28"/>
  <c r="B104" i="28"/>
  <c r="D103" i="28"/>
  <c r="B103" i="28"/>
  <c r="D102" i="28"/>
  <c r="B102" i="28"/>
  <c r="D101" i="28"/>
  <c r="B101" i="28"/>
  <c r="D100" i="28"/>
  <c r="B100" i="28"/>
  <c r="D99" i="28"/>
  <c r="B99" i="28"/>
  <c r="D98" i="28"/>
  <c r="B98" i="28"/>
  <c r="D97" i="28"/>
  <c r="B97" i="28"/>
  <c r="D96" i="28"/>
  <c r="B96" i="28"/>
  <c r="D95" i="28"/>
  <c r="B95" i="28"/>
  <c r="D94" i="28"/>
  <c r="B94" i="28"/>
  <c r="D93" i="28"/>
  <c r="B93" i="28"/>
  <c r="D92" i="28"/>
  <c r="B92" i="28"/>
  <c r="D91" i="28"/>
  <c r="B91" i="28"/>
  <c r="D90" i="28"/>
  <c r="B90" i="28"/>
  <c r="D89" i="28"/>
  <c r="B89" i="28"/>
  <c r="D88" i="28"/>
  <c r="B88" i="28"/>
  <c r="D87" i="28"/>
  <c r="B87" i="28"/>
  <c r="D86" i="28"/>
  <c r="B86" i="28"/>
  <c r="D85" i="28"/>
  <c r="B85" i="28"/>
  <c r="D84" i="28"/>
  <c r="B84" i="28"/>
  <c r="D83" i="28"/>
  <c r="B83" i="28"/>
  <c r="D82" i="28"/>
  <c r="B82" i="28"/>
  <c r="D81" i="28"/>
  <c r="B81" i="28"/>
  <c r="A112" i="28"/>
  <c r="A104" i="28"/>
  <c r="A105" i="28"/>
  <c r="A106" i="28"/>
  <c r="A107" i="28"/>
  <c r="A108" i="28"/>
  <c r="A109" i="28"/>
  <c r="A110" i="28"/>
  <c r="A111" i="28"/>
  <c r="A97" i="28"/>
  <c r="A98" i="28"/>
  <c r="A99" i="28"/>
  <c r="A100" i="28"/>
  <c r="A101" i="28"/>
  <c r="A102" i="28"/>
  <c r="A103" i="28"/>
  <c r="A81" i="28"/>
  <c r="A82" i="28"/>
  <c r="A83" i="28"/>
  <c r="A84" i="28"/>
  <c r="A85" i="28"/>
  <c r="A86" i="28"/>
  <c r="A87" i="28"/>
  <c r="A88" i="28"/>
  <c r="A89" i="28"/>
  <c r="A90" i="28"/>
  <c r="A91" i="28"/>
  <c r="A92" i="28"/>
  <c r="A93" i="28"/>
  <c r="A94" i="28"/>
  <c r="A95" i="28"/>
  <c r="A96" i="28"/>
  <c r="Z109" i="23"/>
  <c r="P109" i="23"/>
  <c r="S109" i="23" s="1"/>
  <c r="Z108" i="23"/>
  <c r="P108" i="23"/>
  <c r="Z107" i="23"/>
  <c r="P107" i="23"/>
  <c r="Z106" i="23"/>
  <c r="P106" i="23"/>
  <c r="Z105" i="23"/>
  <c r="P105" i="23"/>
  <c r="Z104" i="23"/>
  <c r="P104" i="23"/>
  <c r="Z103" i="23"/>
  <c r="P103" i="23"/>
  <c r="Z102" i="23"/>
  <c r="P102" i="23"/>
  <c r="Z101" i="23"/>
  <c r="P101" i="23"/>
  <c r="Z100" i="23"/>
  <c r="P100" i="23"/>
  <c r="Z99" i="23"/>
  <c r="P99" i="23"/>
  <c r="Z98" i="23"/>
  <c r="P98" i="23"/>
  <c r="Z97" i="23"/>
  <c r="P97" i="23"/>
  <c r="Z96" i="23"/>
  <c r="P96" i="23"/>
  <c r="Z95" i="23"/>
  <c r="P95" i="23"/>
  <c r="Z94" i="23"/>
  <c r="P94" i="23"/>
  <c r="Z93" i="23"/>
  <c r="P93" i="23"/>
  <c r="Z92" i="23"/>
  <c r="P92" i="23"/>
  <c r="Z91" i="23"/>
  <c r="P91" i="23"/>
  <c r="Z90" i="23"/>
  <c r="P90" i="23"/>
  <c r="Z89" i="23"/>
  <c r="P89" i="23"/>
  <c r="Z88" i="23"/>
  <c r="P88" i="23"/>
  <c r="Z87" i="23"/>
  <c r="P87" i="23"/>
  <c r="Z86" i="23"/>
  <c r="P86" i="23"/>
  <c r="Z85" i="23"/>
  <c r="P85" i="23"/>
  <c r="Z84" i="23"/>
  <c r="P84" i="23"/>
  <c r="Z83" i="23"/>
  <c r="P83" i="23"/>
  <c r="Z82" i="23"/>
  <c r="P82" i="23"/>
  <c r="Z81" i="23"/>
  <c r="P81" i="23"/>
  <c r="Z80" i="23"/>
  <c r="P80" i="23"/>
  <c r="Z79" i="23"/>
  <c r="P79" i="23"/>
  <c r="Z78" i="23"/>
  <c r="P78" i="23"/>
  <c r="Z77" i="23"/>
  <c r="P77" i="23"/>
  <c r="S41" i="41" l="1"/>
  <c r="W41" i="41"/>
  <c r="Y41" i="41"/>
  <c r="M41" i="41"/>
  <c r="O41" i="41"/>
  <c r="U41" i="41"/>
  <c r="Q41" i="41"/>
  <c r="E81" i="28"/>
  <c r="F81" i="28" s="1"/>
  <c r="G81" i="28" s="1"/>
  <c r="E85" i="28"/>
  <c r="F85" i="28" s="1"/>
  <c r="G85" i="28" s="1"/>
  <c r="E89" i="28"/>
  <c r="F89" i="28" s="1"/>
  <c r="G89" i="28" s="1"/>
  <c r="E93" i="28"/>
  <c r="F93" i="28" s="1"/>
  <c r="G93" i="28" s="1"/>
  <c r="E97" i="28"/>
  <c r="F97" i="28" s="1"/>
  <c r="G97" i="28" s="1"/>
  <c r="E101" i="28"/>
  <c r="F101" i="28" s="1"/>
  <c r="G101" i="28" s="1"/>
  <c r="E105" i="28"/>
  <c r="F105" i="28" s="1"/>
  <c r="G105" i="28" s="1"/>
  <c r="E109" i="28"/>
  <c r="F109" i="28" s="1"/>
  <c r="G109" i="28" s="1"/>
  <c r="E113" i="28"/>
  <c r="F113" i="28" s="1"/>
  <c r="G113" i="28" s="1"/>
  <c r="E82" i="28"/>
  <c r="F82" i="28" s="1"/>
  <c r="G82" i="28" s="1"/>
  <c r="E86" i="28"/>
  <c r="F86" i="28" s="1"/>
  <c r="G86" i="28" s="1"/>
  <c r="E90" i="28"/>
  <c r="F90" i="28" s="1"/>
  <c r="G90" i="28" s="1"/>
  <c r="E94" i="28"/>
  <c r="F94" i="28" s="1"/>
  <c r="G94" i="28" s="1"/>
  <c r="E98" i="28"/>
  <c r="F98" i="28" s="1"/>
  <c r="G98" i="28" s="1"/>
  <c r="E102" i="28"/>
  <c r="F102" i="28" s="1"/>
  <c r="G102" i="28" s="1"/>
  <c r="E106" i="28"/>
  <c r="F106" i="28" s="1"/>
  <c r="G106" i="28" s="1"/>
  <c r="E110" i="28"/>
  <c r="F110" i="28" s="1"/>
  <c r="G110" i="28" s="1"/>
  <c r="E83" i="28"/>
  <c r="F83" i="28" s="1"/>
  <c r="G83" i="28" s="1"/>
  <c r="E87" i="28"/>
  <c r="F87" i="28" s="1"/>
  <c r="G87" i="28" s="1"/>
  <c r="E91" i="28"/>
  <c r="F91" i="28" s="1"/>
  <c r="G91" i="28" s="1"/>
  <c r="E95" i="28"/>
  <c r="F95" i="28" s="1"/>
  <c r="G95" i="28" s="1"/>
  <c r="E99" i="28"/>
  <c r="F99" i="28" s="1"/>
  <c r="G99" i="28" s="1"/>
  <c r="E103" i="28"/>
  <c r="F103" i="28" s="1"/>
  <c r="G103" i="28" s="1"/>
  <c r="E107" i="28"/>
  <c r="F107" i="28" s="1"/>
  <c r="G107" i="28" s="1"/>
  <c r="E111" i="28"/>
  <c r="F111" i="28" s="1"/>
  <c r="G111" i="28" s="1"/>
  <c r="E84" i="28"/>
  <c r="F84" i="28" s="1"/>
  <c r="G84" i="28" s="1"/>
  <c r="E88" i="28"/>
  <c r="F88" i="28" s="1"/>
  <c r="G88" i="28" s="1"/>
  <c r="E92" i="28"/>
  <c r="F92" i="28" s="1"/>
  <c r="G92" i="28" s="1"/>
  <c r="E96" i="28"/>
  <c r="F96" i="28" s="1"/>
  <c r="G96" i="28" s="1"/>
  <c r="E100" i="28"/>
  <c r="F100" i="28" s="1"/>
  <c r="G100" i="28" s="1"/>
  <c r="E104" i="28"/>
  <c r="F104" i="28" s="1"/>
  <c r="G104" i="28" s="1"/>
  <c r="E108" i="28"/>
  <c r="F108" i="28" s="1"/>
  <c r="G108" i="28" s="1"/>
  <c r="E112" i="28"/>
  <c r="F112" i="28" s="1"/>
  <c r="G112" i="28" s="1"/>
  <c r="T83" i="23"/>
  <c r="U83" i="23"/>
  <c r="S78" i="23"/>
  <c r="U78" i="23"/>
  <c r="T84" i="23"/>
  <c r="U84" i="23"/>
  <c r="T77" i="23"/>
  <c r="U77" i="23"/>
  <c r="T80" i="23"/>
  <c r="U80" i="23"/>
  <c r="S82" i="23"/>
  <c r="U82" i="23"/>
  <c r="R84" i="23"/>
  <c r="T88" i="23"/>
  <c r="U88" i="23"/>
  <c r="T79" i="23"/>
  <c r="U79" i="23"/>
  <c r="T81" i="23"/>
  <c r="U81" i="23"/>
  <c r="V84" i="23"/>
  <c r="T85" i="23"/>
  <c r="U85" i="23"/>
  <c r="S86" i="23"/>
  <c r="U86" i="23"/>
  <c r="T87" i="23"/>
  <c r="U87" i="23"/>
  <c r="T89" i="23"/>
  <c r="U89" i="23"/>
  <c r="S90" i="23"/>
  <c r="U90" i="23"/>
  <c r="T91" i="23"/>
  <c r="U91" i="23"/>
  <c r="V91" i="23"/>
  <c r="T92" i="23"/>
  <c r="U92" i="23"/>
  <c r="T93" i="23"/>
  <c r="U93" i="23"/>
  <c r="S94" i="23"/>
  <c r="U94" i="23"/>
  <c r="T95" i="23"/>
  <c r="U95" i="23"/>
  <c r="T96" i="23"/>
  <c r="U96" i="23"/>
  <c r="T97" i="23"/>
  <c r="U97" i="23"/>
  <c r="S98" i="23"/>
  <c r="U98" i="23"/>
  <c r="T99" i="23"/>
  <c r="U99" i="23"/>
  <c r="V100" i="23"/>
  <c r="U100" i="23"/>
  <c r="T101" i="23"/>
  <c r="U101" i="23"/>
  <c r="S102" i="23"/>
  <c r="U102" i="23"/>
  <c r="T103" i="23"/>
  <c r="U103" i="23"/>
  <c r="V104" i="23"/>
  <c r="U104" i="23"/>
  <c r="T105" i="23"/>
  <c r="U105" i="23"/>
  <c r="S106" i="23"/>
  <c r="U106" i="23"/>
  <c r="T107" i="23"/>
  <c r="U107" i="23"/>
  <c r="T108" i="23"/>
  <c r="U108" i="23"/>
  <c r="V109" i="23"/>
  <c r="U109" i="23"/>
  <c r="Q95" i="23"/>
  <c r="R88" i="23"/>
  <c r="V95" i="23"/>
  <c r="S77" i="23"/>
  <c r="V88" i="23"/>
  <c r="R100" i="23"/>
  <c r="Q79" i="23"/>
  <c r="Q77" i="23"/>
  <c r="V79" i="23"/>
  <c r="R89" i="23"/>
  <c r="R93" i="23"/>
  <c r="Q96" i="23"/>
  <c r="R108" i="23"/>
  <c r="Q93" i="23"/>
  <c r="R104" i="23"/>
  <c r="S85" i="23"/>
  <c r="R77" i="23"/>
  <c r="V80" i="23"/>
  <c r="Q88" i="23"/>
  <c r="S89" i="23"/>
  <c r="S93" i="23"/>
  <c r="V96" i="23"/>
  <c r="Q109" i="23"/>
  <c r="V97" i="23"/>
  <c r="V101" i="23"/>
  <c r="V105" i="23"/>
  <c r="Q92" i="23"/>
  <c r="Q97" i="23"/>
  <c r="Q99" i="23"/>
  <c r="Q101" i="23"/>
  <c r="Q103" i="23"/>
  <c r="Q105" i="23"/>
  <c r="Q107" i="23"/>
  <c r="V108" i="23"/>
  <c r="Q80" i="23"/>
  <c r="V83" i="23"/>
  <c r="Q85" i="23"/>
  <c r="V107" i="23"/>
  <c r="V81" i="23"/>
  <c r="Q81" i="23"/>
  <c r="Q83" i="23"/>
  <c r="V85" i="23"/>
  <c r="R81" i="23"/>
  <c r="Q87" i="23"/>
  <c r="V89" i="23"/>
  <c r="R92" i="23"/>
  <c r="R97" i="23"/>
  <c r="V99" i="23"/>
  <c r="R101" i="23"/>
  <c r="V103" i="23"/>
  <c r="R105" i="23"/>
  <c r="V77" i="23"/>
  <c r="R80" i="23"/>
  <c r="S81" i="23"/>
  <c r="Q84" i="23"/>
  <c r="R85" i="23"/>
  <c r="V87" i="23"/>
  <c r="Q89" i="23"/>
  <c r="Q91" i="23"/>
  <c r="V92" i="23"/>
  <c r="V93" i="23"/>
  <c r="R96" i="23"/>
  <c r="S97" i="23"/>
  <c r="Q100" i="23"/>
  <c r="S101" i="23"/>
  <c r="Q104" i="23"/>
  <c r="S105" i="23"/>
  <c r="Q108" i="23"/>
  <c r="R109" i="23"/>
  <c r="T78" i="23"/>
  <c r="T82" i="23"/>
  <c r="T98" i="23"/>
  <c r="Q78" i="23"/>
  <c r="V78" i="23"/>
  <c r="R79" i="23"/>
  <c r="S80" i="23"/>
  <c r="Q82" i="23"/>
  <c r="V82" i="23"/>
  <c r="R83" i="23"/>
  <c r="S84" i="23"/>
  <c r="Q86" i="23"/>
  <c r="V86" i="23"/>
  <c r="R87" i="23"/>
  <c r="S88" i="23"/>
  <c r="Q90" i="23"/>
  <c r="V90" i="23"/>
  <c r="R91" i="23"/>
  <c r="S92" i="23"/>
  <c r="Q94" i="23"/>
  <c r="V94" i="23"/>
  <c r="R95" i="23"/>
  <c r="S96" i="23"/>
  <c r="Q98" i="23"/>
  <c r="V98" i="23"/>
  <c r="R99" i="23"/>
  <c r="S100" i="23"/>
  <c r="Q102" i="23"/>
  <c r="V102" i="23"/>
  <c r="R103" i="23"/>
  <c r="S104" i="23"/>
  <c r="Q106" i="23"/>
  <c r="V106" i="23"/>
  <c r="R107" i="23"/>
  <c r="S108" i="23"/>
  <c r="T109" i="23"/>
  <c r="T90" i="23"/>
  <c r="T94" i="23"/>
  <c r="T106" i="23"/>
  <c r="R78" i="23"/>
  <c r="S79" i="23"/>
  <c r="R82" i="23"/>
  <c r="S83" i="23"/>
  <c r="R86" i="23"/>
  <c r="S87" i="23"/>
  <c r="R90" i="23"/>
  <c r="S91" i="23"/>
  <c r="R94" i="23"/>
  <c r="S95" i="23"/>
  <c r="R98" i="23"/>
  <c r="S99" i="23"/>
  <c r="T100" i="23"/>
  <c r="R102" i="23"/>
  <c r="S103" i="23"/>
  <c r="T104" i="23"/>
  <c r="R106" i="23"/>
  <c r="S107" i="23"/>
  <c r="T86" i="23"/>
  <c r="T102" i="23"/>
  <c r="AH16" i="41" l="1"/>
  <c r="AH15" i="41"/>
  <c r="AH14" i="41"/>
  <c r="AH13" i="41"/>
  <c r="AH12" i="41"/>
  <c r="AH11" i="41"/>
  <c r="AH10" i="41"/>
  <c r="AH9" i="41"/>
  <c r="H10" i="24" s="1"/>
  <c r="C21" i="23" l="1"/>
  <c r="C12" i="23"/>
  <c r="C13" i="23"/>
  <c r="C39" i="23"/>
  <c r="C20" i="23"/>
  <c r="C24" i="23"/>
  <c r="C14" i="23"/>
  <c r="C51" i="23"/>
  <c r="C36" i="23"/>
  <c r="C26" i="23"/>
  <c r="C28" i="23"/>
  <c r="C40" i="23"/>
  <c r="C25" i="23"/>
  <c r="C50" i="23"/>
  <c r="C29" i="23"/>
  <c r="C52" i="23"/>
  <c r="C49" i="23"/>
  <c r="C41" i="23"/>
  <c r="C31" i="23"/>
  <c r="C8" i="23"/>
  <c r="C42" i="23"/>
  <c r="C54" i="23"/>
  <c r="C43" i="23"/>
  <c r="C32" i="23"/>
  <c r="C17" i="23"/>
  <c r="C10" i="23"/>
  <c r="C56" i="23"/>
  <c r="C15" i="23"/>
  <c r="C18" i="23"/>
  <c r="C47" i="23"/>
  <c r="C33" i="23"/>
  <c r="C46" i="23"/>
  <c r="C44" i="23"/>
  <c r="C35" i="23"/>
  <c r="C9" i="23"/>
  <c r="C19" i="23"/>
  <c r="C45" i="23"/>
  <c r="C34" i="23"/>
  <c r="C37" i="23"/>
  <c r="C53" i="23"/>
  <c r="C57" i="23"/>
  <c r="C48" i="23"/>
  <c r="C38" i="23"/>
  <c r="C30" i="23"/>
  <c r="C16" i="23"/>
  <c r="C55" i="23"/>
  <c r="C11" i="23"/>
  <c r="C22" i="23"/>
  <c r="C27" i="23"/>
  <c r="C23" i="23"/>
  <c r="AH8" i="41"/>
  <c r="H25" i="24" s="1"/>
  <c r="F11" i="24"/>
  <c r="F12" i="24"/>
  <c r="F13" i="24"/>
  <c r="F14" i="24"/>
  <c r="F15" i="24"/>
  <c r="F16" i="24"/>
  <c r="J20" i="24" l="1"/>
  <c r="I19" i="24"/>
  <c r="I27" i="24"/>
  <c r="J27" i="24" s="1"/>
  <c r="I28" i="24"/>
  <c r="J28" i="24" s="1"/>
  <c r="I29" i="24"/>
  <c r="J29" i="24" s="1"/>
  <c r="I30" i="24"/>
  <c r="J30" i="24" s="1"/>
  <c r="I32" i="24"/>
  <c r="J32" i="24" s="1"/>
  <c r="I34" i="24"/>
  <c r="J34" i="24" s="1"/>
  <c r="I26" i="24"/>
  <c r="J26" i="24" s="1"/>
  <c r="I35" i="24"/>
  <c r="J35" i="24" s="1"/>
  <c r="I36" i="24"/>
  <c r="J36" i="24" s="1"/>
  <c r="I31" i="24"/>
  <c r="J31" i="24" s="1"/>
  <c r="J19" i="24"/>
  <c r="D130" i="28"/>
  <c r="G130" i="28" s="1"/>
  <c r="D134" i="28"/>
  <c r="G134" i="28" s="1"/>
  <c r="D133" i="28"/>
  <c r="G133" i="28" s="1"/>
  <c r="D129" i="28"/>
  <c r="G129" i="28" s="1"/>
  <c r="D132" i="28"/>
  <c r="G132" i="28" s="1"/>
  <c r="D131" i="28"/>
  <c r="G131" i="28" s="1"/>
  <c r="I20" i="24" l="1"/>
  <c r="I14" i="24"/>
  <c r="I15" i="24"/>
  <c r="I13" i="24"/>
  <c r="I11" i="24"/>
  <c r="I16" i="24"/>
  <c r="I12" i="24"/>
  <c r="J12" i="24"/>
  <c r="J11" i="24"/>
  <c r="J13" i="24"/>
  <c r="J16" i="24"/>
  <c r="J14" i="24"/>
  <c r="J15" i="24"/>
  <c r="K35" i="41" l="1"/>
  <c r="I35" i="41"/>
  <c r="AA35" i="41"/>
  <c r="AC35" i="41"/>
  <c r="Y35" i="41"/>
  <c r="U35" i="41"/>
  <c r="S35" i="41"/>
  <c r="M35" i="41"/>
  <c r="Q35" i="41"/>
  <c r="W35" i="41"/>
  <c r="O35" i="41"/>
  <c r="G35" i="41"/>
  <c r="D41" i="41"/>
  <c r="Q34" i="41" l="1"/>
  <c r="Q28" i="41"/>
  <c r="Q39" i="41" s="1"/>
  <c r="AA34" i="41"/>
  <c r="AA36" i="41" s="1"/>
  <c r="AA38" i="41" s="1"/>
  <c r="AA28" i="41"/>
  <c r="AA39" i="41" s="1"/>
  <c r="AC34" i="41"/>
  <c r="AC36" i="41" s="1"/>
  <c r="AC38" i="41" s="1"/>
  <c r="AC28" i="41"/>
  <c r="AC39" i="41" s="1"/>
  <c r="U34" i="41"/>
  <c r="U36" i="41" s="1"/>
  <c r="U38" i="41" s="1"/>
  <c r="U28" i="41"/>
  <c r="U39" i="41" s="1"/>
  <c r="O34" i="41"/>
  <c r="O36" i="41" s="1"/>
  <c r="O38" i="41" s="1"/>
  <c r="O28" i="41"/>
  <c r="O39" i="41" s="1"/>
  <c r="W34" i="41"/>
  <c r="W36" i="41" s="1"/>
  <c r="W38" i="41" s="1"/>
  <c r="W28" i="41"/>
  <c r="W39" i="41" s="1"/>
  <c r="Y34" i="41"/>
  <c r="Y36" i="41" s="1"/>
  <c r="Y38" i="41" s="1"/>
  <c r="Y28" i="41"/>
  <c r="Y39" i="41" s="1"/>
  <c r="S34" i="41"/>
  <c r="S36" i="41" s="1"/>
  <c r="S38" i="41" s="1"/>
  <c r="S28" i="41"/>
  <c r="S39" i="41" s="1"/>
  <c r="G34" i="41"/>
  <c r="G36" i="41" s="1"/>
  <c r="G38" i="41" s="1"/>
  <c r="G28" i="41"/>
  <c r="G39" i="41" s="1"/>
  <c r="M34" i="41"/>
  <c r="M36" i="41" s="1"/>
  <c r="M38" i="41" s="1"/>
  <c r="M28" i="41"/>
  <c r="M39" i="41" s="1"/>
  <c r="K34" i="41"/>
  <c r="K36" i="41" s="1"/>
  <c r="K38" i="41" s="1"/>
  <c r="K28" i="41"/>
  <c r="K39" i="41" s="1"/>
  <c r="I34" i="41"/>
  <c r="I36" i="41" s="1"/>
  <c r="I38" i="41" s="1"/>
  <c r="I28" i="41"/>
  <c r="I39" i="41" s="1"/>
  <c r="Q36" i="41"/>
  <c r="Q38" i="41" s="1"/>
  <c r="D9" i="44"/>
  <c r="D14" i="41"/>
  <c r="D22" i="41"/>
  <c r="D20" i="41"/>
  <c r="F52" i="32" s="1"/>
  <c r="D19" i="41"/>
  <c r="F51" i="32" s="1"/>
  <c r="E9" i="44"/>
  <c r="D21" i="41"/>
  <c r="F53" i="32" s="1"/>
  <c r="E10" i="44"/>
  <c r="D10" i="44"/>
  <c r="D18" i="41"/>
  <c r="F50" i="32" s="1"/>
  <c r="D17" i="41"/>
  <c r="F49" i="32" s="1"/>
  <c r="D15" i="41"/>
  <c r="D16" i="41"/>
  <c r="D13" i="41"/>
  <c r="D33" i="41"/>
  <c r="D35" i="41"/>
  <c r="D12" i="41"/>
  <c r="AB36" i="41"/>
  <c r="Z36" i="41"/>
  <c r="F9" i="44" l="1"/>
  <c r="F10" i="44"/>
  <c r="D34" i="41"/>
  <c r="F46" i="32" s="1"/>
  <c r="I46" i="32" s="1"/>
  <c r="D28" i="41"/>
  <c r="E18" i="44"/>
  <c r="G11" i="32"/>
  <c r="G10" i="32"/>
  <c r="C36" i="41"/>
  <c r="F39" i="32"/>
  <c r="J46" i="32" l="1"/>
  <c r="K46" i="32" s="1"/>
  <c r="F7" i="28" l="1"/>
  <c r="G75" i="23" l="1"/>
  <c r="G6" i="28" l="1"/>
  <c r="H121" i="25" l="1"/>
  <c r="H119" i="25"/>
  <c r="H118" i="25"/>
  <c r="H117" i="25"/>
  <c r="H116" i="25"/>
  <c r="H115" i="25"/>
  <c r="H114" i="25"/>
  <c r="H113" i="25"/>
  <c r="H112" i="25"/>
  <c r="H111" i="25"/>
  <c r="H110" i="25"/>
  <c r="H75" i="25"/>
  <c r="X68" i="23" s="1"/>
  <c r="H73" i="25"/>
  <c r="H72" i="25"/>
  <c r="H71" i="25"/>
  <c r="X61" i="23"/>
  <c r="X60" i="23"/>
  <c r="H59" i="25"/>
  <c r="H8" i="25"/>
  <c r="B23" i="35"/>
  <c r="X69" i="23" l="1"/>
  <c r="X62" i="23"/>
  <c r="X70" i="23"/>
  <c r="X63" i="23"/>
  <c r="X71" i="23"/>
  <c r="X64" i="23"/>
  <c r="X72" i="23"/>
  <c r="X65" i="23"/>
  <c r="X73" i="23"/>
  <c r="X66" i="23"/>
  <c r="X59" i="23"/>
  <c r="J55" i="32"/>
  <c r="J54" i="32"/>
  <c r="J53" i="32"/>
  <c r="J52" i="32"/>
  <c r="J51" i="32"/>
  <c r="J50" i="32"/>
  <c r="J49" i="32"/>
  <c r="J44" i="32"/>
  <c r="J43" i="32"/>
  <c r="J42" i="32"/>
  <c r="J41" i="32"/>
  <c r="J40" i="32"/>
  <c r="J39" i="32"/>
  <c r="J38" i="32"/>
  <c r="J37" i="32"/>
  <c r="K44" i="32" l="1"/>
  <c r="K38" i="32"/>
  <c r="K54" i="32"/>
  <c r="K51" i="32"/>
  <c r="K40" i="32"/>
  <c r="K42" i="32"/>
  <c r="K39" i="32"/>
  <c r="K37" i="32"/>
  <c r="K49" i="32"/>
  <c r="K55" i="32"/>
  <c r="K53" i="32"/>
  <c r="K52" i="32"/>
  <c r="K50" i="32"/>
  <c r="K43" i="32"/>
  <c r="K41" i="32"/>
  <c r="B3" i="32"/>
  <c r="Z120" i="23" l="1"/>
  <c r="Z119" i="23"/>
  <c r="Z118" i="23"/>
  <c r="Z117" i="23"/>
  <c r="Z116" i="23"/>
  <c r="Z115" i="23"/>
  <c r="Z114" i="23"/>
  <c r="Z113" i="23"/>
  <c r="Z112" i="23"/>
  <c r="Z111" i="23"/>
  <c r="Z76" i="23"/>
  <c r="Z73" i="23"/>
  <c r="Z72" i="23"/>
  <c r="Z71" i="23"/>
  <c r="Z70" i="23"/>
  <c r="Z69" i="23"/>
  <c r="Z60" i="23"/>
  <c r="Z59" i="23"/>
  <c r="Z12" i="23"/>
  <c r="Z16" i="23"/>
  <c r="Z37" i="23"/>
  <c r="Z8" i="23"/>
  <c r="P69" i="23" l="1"/>
  <c r="P60" i="23"/>
  <c r="V60" i="23" l="1"/>
  <c r="U60" i="23"/>
  <c r="V69" i="23"/>
  <c r="U69" i="23"/>
  <c r="R69" i="23"/>
  <c r="S69" i="23"/>
  <c r="Q60" i="23"/>
  <c r="R60" i="23"/>
  <c r="S60" i="23"/>
  <c r="T60" i="23"/>
  <c r="T69" i="23"/>
  <c r="Q69" i="23"/>
  <c r="G110" i="23" l="1"/>
  <c r="C7" i="35" l="1"/>
  <c r="C8" i="35" s="1"/>
  <c r="G22" i="35"/>
  <c r="G10" i="35"/>
  <c r="G24" i="35" l="1"/>
  <c r="B14" i="35" s="1"/>
  <c r="B27" i="35" s="1"/>
  <c r="C20" i="35"/>
  <c r="C24" i="35"/>
  <c r="C23" i="35"/>
  <c r="C17" i="35"/>
  <c r="C21" i="35"/>
  <c r="C10" i="35"/>
  <c r="C14" i="35" l="1"/>
  <c r="C29" i="35" s="1"/>
  <c r="J40" i="44" l="1"/>
  <c r="J41" i="44" s="1"/>
  <c r="N24" i="44"/>
  <c r="N35" i="44"/>
  <c r="R33" i="51"/>
  <c r="M37" i="51"/>
  <c r="F5" i="51" s="1"/>
  <c r="I36" i="51"/>
  <c r="J36" i="51" s="1"/>
  <c r="I39" i="51" s="1"/>
  <c r="K37" i="51"/>
  <c r="F4" i="51" s="1"/>
  <c r="I37" i="51"/>
  <c r="F3" i="51" s="1"/>
  <c r="O37" i="51"/>
  <c r="F6" i="51" s="1"/>
  <c r="K36" i="51"/>
  <c r="L36" i="51" s="1"/>
  <c r="K39" i="51" s="1"/>
  <c r="J37" i="51"/>
  <c r="G3" i="51" s="1"/>
  <c r="O36" i="51"/>
  <c r="P36" i="51" s="1"/>
  <c r="O39" i="51" s="1"/>
  <c r="M36" i="51"/>
  <c r="N36" i="51" s="1"/>
  <c r="M39" i="51" s="1"/>
  <c r="L37" i="51"/>
  <c r="G4" i="51" s="1"/>
  <c r="P37" i="51"/>
  <c r="G6" i="51" s="1"/>
  <c r="N37" i="51"/>
  <c r="G5" i="51" s="1"/>
  <c r="S33" i="51"/>
  <c r="I4" i="51" s="1"/>
  <c r="T33" i="51"/>
  <c r="I5" i="51" s="1"/>
  <c r="I40" i="44"/>
  <c r="I41" i="44" s="1"/>
  <c r="P5" i="44"/>
  <c r="P7" i="44"/>
  <c r="S5" i="44"/>
  <c r="P6" i="44"/>
  <c r="S6" i="44"/>
  <c r="S7" i="44"/>
  <c r="H40" i="44"/>
  <c r="H41" i="44" s="1"/>
  <c r="C17" i="44"/>
  <c r="C18" i="44" s="1"/>
  <c r="C14" i="45"/>
  <c r="C34" i="45"/>
  <c r="D30" i="21"/>
  <c r="F1" i="32"/>
  <c r="N6" i="44" l="1"/>
  <c r="O6" i="44" s="1"/>
  <c r="N7" i="44"/>
  <c r="O7" i="44" s="1"/>
  <c r="N5" i="44"/>
  <c r="O5" i="44" s="1"/>
  <c r="D17" i="44"/>
  <c r="D18" i="44" s="1"/>
  <c r="F18" i="32"/>
  <c r="I3" i="51"/>
  <c r="O38" i="51"/>
  <c r="M38" i="51"/>
  <c r="N38" i="51"/>
  <c r="H5" i="51"/>
  <c r="E5" i="51" s="1"/>
  <c r="J38" i="51"/>
  <c r="H6" i="51"/>
  <c r="E6" i="51" s="1"/>
  <c r="J6" i="51" s="1"/>
  <c r="P38" i="51"/>
  <c r="I38" i="51"/>
  <c r="K38" i="51"/>
  <c r="L38" i="51"/>
  <c r="H4" i="51"/>
  <c r="E4" i="51" s="1"/>
  <c r="Q6" i="44"/>
  <c r="R6" i="44"/>
  <c r="Q7" i="44"/>
  <c r="R7" i="44"/>
  <c r="T6" i="44"/>
  <c r="U6" i="44"/>
  <c r="U5" i="44"/>
  <c r="T5" i="44"/>
  <c r="T7" i="44"/>
  <c r="U7" i="44"/>
  <c r="R5" i="44"/>
  <c r="Q5" i="44"/>
  <c r="C43" i="45"/>
  <c r="C45" i="45" s="1"/>
  <c r="A1" i="32"/>
  <c r="F17" i="44" l="1"/>
  <c r="C44" i="45"/>
  <c r="D5" i="51"/>
  <c r="J5" i="51" s="1"/>
  <c r="D4" i="51"/>
  <c r="H3" i="51"/>
  <c r="E3" i="51" s="1"/>
  <c r="P6" i="51"/>
  <c r="Q6" i="51" s="1"/>
  <c r="O6" i="51"/>
  <c r="R6" i="51"/>
  <c r="S6" i="51" s="1"/>
  <c r="D6" i="51"/>
  <c r="T6" i="51" s="1"/>
  <c r="U6" i="51" s="1"/>
  <c r="Q9" i="44"/>
  <c r="T9" i="44"/>
  <c r="J18" i="32"/>
  <c r="K18" i="32" s="1"/>
  <c r="I18" i="32"/>
  <c r="I55" i="32"/>
  <c r="I54" i="32"/>
  <c r="I53" i="32"/>
  <c r="I52" i="32"/>
  <c r="I51" i="32"/>
  <c r="I50" i="32"/>
  <c r="I49" i="32"/>
  <c r="I44" i="32"/>
  <c r="I43" i="32"/>
  <c r="I42" i="32"/>
  <c r="I41" i="32"/>
  <c r="I40" i="32"/>
  <c r="I39" i="32"/>
  <c r="I38" i="32"/>
  <c r="I37" i="32"/>
  <c r="J33" i="32"/>
  <c r="K33" i="32" s="1"/>
  <c r="J32" i="32"/>
  <c r="K32" i="32" s="1"/>
  <c r="J31" i="32"/>
  <c r="K31" i="32" s="1"/>
  <c r="J30" i="32"/>
  <c r="K30" i="32" s="1"/>
  <c r="J29" i="32"/>
  <c r="K29" i="32" s="1"/>
  <c r="J28" i="32"/>
  <c r="K28" i="32" s="1"/>
  <c r="J26" i="32"/>
  <c r="K26" i="32" s="1"/>
  <c r="J25" i="32"/>
  <c r="K25" i="32" s="1"/>
  <c r="I26" i="32"/>
  <c r="I25" i="32"/>
  <c r="J27" i="32"/>
  <c r="K27" i="32" s="1"/>
  <c r="I28" i="32"/>
  <c r="I29" i="32"/>
  <c r="I30" i="32"/>
  <c r="I31" i="32"/>
  <c r="I32" i="32"/>
  <c r="I33" i="32"/>
  <c r="I27" i="32"/>
  <c r="J4" i="51" l="1"/>
  <c r="R4" i="51" s="1"/>
  <c r="S4" i="51" s="1"/>
  <c r="D3" i="51"/>
  <c r="J3" i="51" s="1"/>
  <c r="T4" i="51"/>
  <c r="U4" i="51" s="1"/>
  <c r="K4" i="51"/>
  <c r="M4" i="51" s="1"/>
  <c r="N4" i="51"/>
  <c r="P4" i="51" s="1"/>
  <c r="O4" i="51" s="1"/>
  <c r="T5" i="51"/>
  <c r="U5" i="51" s="1"/>
  <c r="K5" i="51"/>
  <c r="M5" i="51" s="1"/>
  <c r="N5" i="51"/>
  <c r="P5" i="51" s="1"/>
  <c r="O5" i="51" s="1"/>
  <c r="R5" i="51"/>
  <c r="S5" i="51" s="1"/>
  <c r="K24" i="32"/>
  <c r="J24" i="32"/>
  <c r="I24" i="32"/>
  <c r="E11" i="32"/>
  <c r="E8" i="32"/>
  <c r="E7" i="32"/>
  <c r="Q4" i="51" l="1"/>
  <c r="L4" i="51"/>
  <c r="T3" i="51"/>
  <c r="U3" i="51" s="1"/>
  <c r="N3" i="51"/>
  <c r="P3" i="51" s="1"/>
  <c r="K3" i="51"/>
  <c r="M3" i="51" s="1"/>
  <c r="L5" i="51"/>
  <c r="Q5" i="51"/>
  <c r="R3" i="51"/>
  <c r="A1" i="28"/>
  <c r="A1" i="29"/>
  <c r="M7" i="51" l="1"/>
  <c r="Q3" i="51"/>
  <c r="Q7" i="51" s="1"/>
  <c r="L3" i="51"/>
  <c r="R7" i="51"/>
  <c r="E10" i="51" s="1"/>
  <c r="E11" i="51" s="1"/>
  <c r="S3" i="51"/>
  <c r="S7" i="51" s="1"/>
  <c r="P7" i="51"/>
  <c r="O3" i="51"/>
  <c r="T7" i="51"/>
  <c r="U7" i="51" s="1"/>
  <c r="A79" i="28"/>
  <c r="B3" i="25"/>
  <c r="A1" i="25"/>
  <c r="A2" i="24"/>
  <c r="A1" i="24"/>
  <c r="G3" i="23"/>
  <c r="A1" i="20"/>
  <c r="N25" i="44" l="1"/>
  <c r="O23" i="44"/>
  <c r="O24" i="44" s="1"/>
  <c r="P22" i="23"/>
  <c r="P35" i="23"/>
  <c r="P23" i="23"/>
  <c r="P21" i="23"/>
  <c r="P27" i="23"/>
  <c r="P28" i="23"/>
  <c r="P29" i="23"/>
  <c r="P18" i="23"/>
  <c r="P34" i="23"/>
  <c r="P26" i="23"/>
  <c r="P33" i="23"/>
  <c r="P31" i="23"/>
  <c r="P25" i="23"/>
  <c r="P19" i="23"/>
  <c r="P32" i="23"/>
  <c r="P20" i="23"/>
  <c r="P24" i="23"/>
  <c r="P30" i="23"/>
  <c r="P36" i="23"/>
  <c r="S36" i="23" s="1"/>
  <c r="P41" i="23"/>
  <c r="P53" i="23"/>
  <c r="P45" i="23"/>
  <c r="P55" i="23"/>
  <c r="P40" i="23"/>
  <c r="P56" i="23"/>
  <c r="P44" i="23"/>
  <c r="P49" i="23"/>
  <c r="P43" i="23"/>
  <c r="P47" i="23"/>
  <c r="P42" i="23"/>
  <c r="P46" i="23"/>
  <c r="P54" i="23"/>
  <c r="P52" i="23"/>
  <c r="P48" i="23"/>
  <c r="P50" i="23"/>
  <c r="P39" i="23"/>
  <c r="P51" i="23"/>
  <c r="P17" i="23"/>
  <c r="Q17" i="23" s="1"/>
  <c r="P38" i="23"/>
  <c r="P14" i="23"/>
  <c r="P9" i="23"/>
  <c r="P13" i="23"/>
  <c r="P11" i="23"/>
  <c r="P15" i="23"/>
  <c r="P10" i="23"/>
  <c r="P57" i="23"/>
  <c r="P59" i="23"/>
  <c r="U59" i="23" s="1"/>
  <c r="F75" i="23"/>
  <c r="P12" i="23"/>
  <c r="P16" i="23"/>
  <c r="P37" i="23"/>
  <c r="J22" i="20"/>
  <c r="J21" i="20"/>
  <c r="J20" i="20"/>
  <c r="J19" i="20"/>
  <c r="J18" i="20"/>
  <c r="J17" i="20"/>
  <c r="J16" i="20"/>
  <c r="J13" i="20"/>
  <c r="J12" i="20"/>
  <c r="J11" i="20"/>
  <c r="J10" i="20"/>
  <c r="J9" i="20"/>
  <c r="J7" i="20"/>
  <c r="J8" i="20"/>
  <c r="J6" i="20"/>
  <c r="L1" i="20"/>
  <c r="O28" i="44" l="1"/>
  <c r="O35" i="44"/>
  <c r="O26" i="44"/>
  <c r="O25" i="44"/>
  <c r="O34" i="44"/>
  <c r="O27" i="44"/>
  <c r="O30" i="44"/>
  <c r="O32" i="44"/>
  <c r="O33" i="44"/>
  <c r="O29" i="44"/>
  <c r="O31" i="44"/>
  <c r="R29" i="23"/>
  <c r="U29" i="23"/>
  <c r="Q29" i="23"/>
  <c r="V29" i="23"/>
  <c r="T29" i="23"/>
  <c r="S29" i="23"/>
  <c r="R33" i="23"/>
  <c r="Q33" i="23"/>
  <c r="U33" i="23"/>
  <c r="V33" i="23"/>
  <c r="S33" i="23"/>
  <c r="T33" i="23"/>
  <c r="V31" i="23"/>
  <c r="S31" i="23"/>
  <c r="T31" i="23"/>
  <c r="U31" i="23"/>
  <c r="R31" i="23"/>
  <c r="Q31" i="23"/>
  <c r="R30" i="23"/>
  <c r="Q30" i="23"/>
  <c r="S30" i="23"/>
  <c r="T30" i="23"/>
  <c r="U30" i="23"/>
  <c r="V30" i="23"/>
  <c r="R27" i="23"/>
  <c r="Q27" i="23"/>
  <c r="T27" i="23"/>
  <c r="S27" i="23"/>
  <c r="V27" i="23"/>
  <c r="U27" i="23"/>
  <c r="V36" i="23"/>
  <c r="R20" i="23"/>
  <c r="S20" i="23"/>
  <c r="U20" i="23"/>
  <c r="Q20" i="23"/>
  <c r="T20" i="23"/>
  <c r="V20" i="23"/>
  <c r="R32" i="23"/>
  <c r="U32" i="23"/>
  <c r="V32" i="23"/>
  <c r="T32" i="23"/>
  <c r="Q32" i="23"/>
  <c r="S32" i="23"/>
  <c r="V19" i="23"/>
  <c r="S19" i="23"/>
  <c r="T19" i="23"/>
  <c r="U19" i="23"/>
  <c r="Q19" i="23"/>
  <c r="R19" i="23"/>
  <c r="R35" i="23"/>
  <c r="S35" i="23"/>
  <c r="U35" i="23"/>
  <c r="V35" i="23"/>
  <c r="T35" i="23"/>
  <c r="Q35" i="23"/>
  <c r="R26" i="23"/>
  <c r="S26" i="23"/>
  <c r="Q26" i="23"/>
  <c r="U26" i="23"/>
  <c r="T26" i="23"/>
  <c r="V26" i="23"/>
  <c r="V34" i="23"/>
  <c r="Q34" i="23"/>
  <c r="R34" i="23"/>
  <c r="T34" i="23"/>
  <c r="S34" i="23"/>
  <c r="U34" i="23"/>
  <c r="R18" i="23"/>
  <c r="Q18" i="23"/>
  <c r="S18" i="23"/>
  <c r="U18" i="23"/>
  <c r="V18" i="23"/>
  <c r="T18" i="23"/>
  <c r="V28" i="23"/>
  <c r="Q28" i="23"/>
  <c r="R28" i="23"/>
  <c r="S28" i="23"/>
  <c r="U28" i="23"/>
  <c r="T28" i="23"/>
  <c r="R24" i="23"/>
  <c r="Q24" i="23"/>
  <c r="S24" i="23"/>
  <c r="T24" i="23"/>
  <c r="U24" i="23"/>
  <c r="V24" i="23"/>
  <c r="R21" i="23"/>
  <c r="S21" i="23"/>
  <c r="V21" i="23"/>
  <c r="Q21" i="23"/>
  <c r="U21" i="23"/>
  <c r="T21" i="23"/>
  <c r="R23" i="23"/>
  <c r="S23" i="23"/>
  <c r="U23" i="23"/>
  <c r="Q23" i="23"/>
  <c r="T23" i="23"/>
  <c r="V23" i="23"/>
  <c r="V25" i="23"/>
  <c r="R25" i="23"/>
  <c r="U25" i="23"/>
  <c r="T25" i="23"/>
  <c r="S25" i="23"/>
  <c r="Q25" i="23"/>
  <c r="V22" i="23"/>
  <c r="R22" i="23"/>
  <c r="Q22" i="23"/>
  <c r="S22" i="23"/>
  <c r="T22" i="23"/>
  <c r="U22" i="23"/>
  <c r="Q36" i="23"/>
  <c r="R36" i="23"/>
  <c r="T36" i="23"/>
  <c r="U36" i="23"/>
  <c r="Q47" i="23"/>
  <c r="T47" i="23"/>
  <c r="S47" i="23"/>
  <c r="U47" i="23"/>
  <c r="V47" i="23"/>
  <c r="R47" i="23"/>
  <c r="Q51" i="23"/>
  <c r="U51" i="23"/>
  <c r="V51" i="23"/>
  <c r="R51" i="23"/>
  <c r="T51" i="23"/>
  <c r="S51" i="23"/>
  <c r="V52" i="23"/>
  <c r="U52" i="23"/>
  <c r="R52" i="23"/>
  <c r="T52" i="23"/>
  <c r="S52" i="23"/>
  <c r="Q52" i="23"/>
  <c r="R42" i="23"/>
  <c r="Q42" i="23"/>
  <c r="V42" i="23"/>
  <c r="U42" i="23"/>
  <c r="S42" i="23"/>
  <c r="T42" i="23"/>
  <c r="Q43" i="23"/>
  <c r="V43" i="23"/>
  <c r="T43" i="23"/>
  <c r="R43" i="23"/>
  <c r="S43" i="23"/>
  <c r="U43" i="23"/>
  <c r="T49" i="23"/>
  <c r="Q49" i="23"/>
  <c r="U49" i="23"/>
  <c r="R49" i="23"/>
  <c r="S49" i="23"/>
  <c r="V49" i="23"/>
  <c r="V44" i="23"/>
  <c r="T44" i="23"/>
  <c r="S44" i="23"/>
  <c r="Q44" i="23"/>
  <c r="U44" i="23"/>
  <c r="R44" i="23"/>
  <c r="V56" i="23"/>
  <c r="S56" i="23"/>
  <c r="R56" i="23"/>
  <c r="T56" i="23"/>
  <c r="Q56" i="23"/>
  <c r="U56" i="23"/>
  <c r="Q39" i="23"/>
  <c r="T39" i="23"/>
  <c r="U39" i="23"/>
  <c r="R39" i="23"/>
  <c r="S39" i="23"/>
  <c r="V39" i="23"/>
  <c r="V40" i="23"/>
  <c r="R40" i="23"/>
  <c r="T40" i="23"/>
  <c r="S40" i="23"/>
  <c r="Q40" i="23"/>
  <c r="U40" i="23"/>
  <c r="R50" i="23"/>
  <c r="V50" i="23"/>
  <c r="S50" i="23"/>
  <c r="U50" i="23"/>
  <c r="T50" i="23"/>
  <c r="Q50" i="23"/>
  <c r="Q55" i="23"/>
  <c r="R55" i="23"/>
  <c r="S55" i="23"/>
  <c r="V55" i="23"/>
  <c r="T55" i="23"/>
  <c r="U55" i="23"/>
  <c r="V48" i="23"/>
  <c r="U48" i="23"/>
  <c r="R48" i="23"/>
  <c r="S48" i="23"/>
  <c r="Q48" i="23"/>
  <c r="T48" i="23"/>
  <c r="T45" i="23"/>
  <c r="Q45" i="23"/>
  <c r="S45" i="23"/>
  <c r="V45" i="23"/>
  <c r="U45" i="23"/>
  <c r="R45" i="23"/>
  <c r="T53" i="23"/>
  <c r="Q53" i="23"/>
  <c r="U53" i="23"/>
  <c r="S53" i="23"/>
  <c r="R53" i="23"/>
  <c r="V53" i="23"/>
  <c r="R54" i="23"/>
  <c r="S54" i="23"/>
  <c r="V54" i="23"/>
  <c r="T54" i="23"/>
  <c r="Q54" i="23"/>
  <c r="U54" i="23"/>
  <c r="T41" i="23"/>
  <c r="Q41" i="23"/>
  <c r="R41" i="23"/>
  <c r="S41" i="23"/>
  <c r="U41" i="23"/>
  <c r="V41" i="23"/>
  <c r="R46" i="23"/>
  <c r="Q46" i="23"/>
  <c r="U46" i="23"/>
  <c r="V46" i="23"/>
  <c r="S46" i="23"/>
  <c r="T46" i="23"/>
  <c r="S17" i="23"/>
  <c r="R17" i="23"/>
  <c r="T17" i="23"/>
  <c r="U17" i="23"/>
  <c r="V17" i="23"/>
  <c r="S38" i="23"/>
  <c r="U38" i="23"/>
  <c r="V38" i="23"/>
  <c r="R38" i="23"/>
  <c r="T38" i="23"/>
  <c r="Q38" i="23"/>
  <c r="T11" i="23"/>
  <c r="R11" i="23"/>
  <c r="Q11" i="23"/>
  <c r="U11" i="23"/>
  <c r="V11" i="23"/>
  <c r="S11" i="23"/>
  <c r="T13" i="23"/>
  <c r="S13" i="23"/>
  <c r="U13" i="23"/>
  <c r="R13" i="23"/>
  <c r="Q13" i="23"/>
  <c r="V13" i="23"/>
  <c r="V9" i="23"/>
  <c r="S9" i="23"/>
  <c r="Q9" i="23"/>
  <c r="R9" i="23"/>
  <c r="U9" i="23"/>
  <c r="T9" i="23"/>
  <c r="V10" i="23"/>
  <c r="Q10" i="23"/>
  <c r="S10" i="23"/>
  <c r="U10" i="23"/>
  <c r="T10" i="23"/>
  <c r="R10" i="23"/>
  <c r="V15" i="23"/>
  <c r="R15" i="23"/>
  <c r="S15" i="23"/>
  <c r="U15" i="23"/>
  <c r="Q15" i="23"/>
  <c r="T15" i="23"/>
  <c r="S14" i="23"/>
  <c r="U14" i="23"/>
  <c r="Q14" i="23"/>
  <c r="T14" i="23"/>
  <c r="V14" i="23"/>
  <c r="R14" i="23"/>
  <c r="R59" i="23"/>
  <c r="S59" i="23"/>
  <c r="T59" i="23"/>
  <c r="U57" i="23"/>
  <c r="S57" i="23"/>
  <c r="Q57" i="23"/>
  <c r="V57" i="23"/>
  <c r="T57" i="23"/>
  <c r="R57" i="23"/>
  <c r="V59" i="23"/>
  <c r="Q59" i="23"/>
  <c r="T16" i="23"/>
  <c r="S16" i="23"/>
  <c r="U16" i="23"/>
  <c r="V16" i="23"/>
  <c r="T12" i="23"/>
  <c r="S12" i="23"/>
  <c r="U12" i="23"/>
  <c r="V12" i="23"/>
  <c r="T37" i="23"/>
  <c r="S37" i="23"/>
  <c r="V37" i="23"/>
  <c r="U37" i="23"/>
  <c r="R16" i="23"/>
  <c r="Q16" i="23"/>
  <c r="Q37" i="23"/>
  <c r="R37" i="23"/>
  <c r="Q12" i="23"/>
  <c r="R12" i="23"/>
  <c r="H65" i="24"/>
  <c r="O36" i="44" l="1"/>
  <c r="O38" i="44" s="1"/>
  <c r="O37" i="44" s="1"/>
  <c r="W122" i="23"/>
  <c r="W112" i="23"/>
  <c r="W113" i="23"/>
  <c r="W114" i="23"/>
  <c r="W115" i="23"/>
  <c r="W116" i="23"/>
  <c r="W117" i="23"/>
  <c r="W118" i="23"/>
  <c r="W119" i="23"/>
  <c r="W120" i="23"/>
  <c r="W111" i="23"/>
  <c r="W76" i="23"/>
  <c r="W121" i="23" l="1"/>
  <c r="B79" i="28" l="1"/>
  <c r="D125" i="28"/>
  <c r="B125" i="28"/>
  <c r="A125" i="28"/>
  <c r="D124" i="28"/>
  <c r="B124" i="28"/>
  <c r="A124" i="28"/>
  <c r="D123" i="28"/>
  <c r="B123" i="28"/>
  <c r="A123" i="28"/>
  <c r="D122" i="28"/>
  <c r="B122" i="28"/>
  <c r="A122" i="28"/>
  <c r="D121" i="28"/>
  <c r="B121" i="28"/>
  <c r="A121" i="28"/>
  <c r="D120" i="28"/>
  <c r="B120" i="28"/>
  <c r="A120" i="28"/>
  <c r="D119" i="28"/>
  <c r="B119" i="28"/>
  <c r="A119" i="28"/>
  <c r="D118" i="28"/>
  <c r="B118" i="28"/>
  <c r="A118" i="28"/>
  <c r="D117" i="28"/>
  <c r="B117" i="28"/>
  <c r="A117" i="28"/>
  <c r="D116" i="28"/>
  <c r="B116" i="28"/>
  <c r="A116" i="28"/>
  <c r="A113" i="28"/>
  <c r="D80" i="28"/>
  <c r="B80" i="28"/>
  <c r="E80" i="28" s="1"/>
  <c r="A80" i="28"/>
  <c r="D62" i="28"/>
  <c r="B62" i="28"/>
  <c r="E62" i="28" s="1"/>
  <c r="A62" i="28"/>
  <c r="D10" i="28"/>
  <c r="B10" i="28"/>
  <c r="C10" i="28" l="1"/>
  <c r="E124" i="28"/>
  <c r="F124" i="28" s="1"/>
  <c r="G124" i="28" s="1"/>
  <c r="E123" i="28"/>
  <c r="E118" i="28"/>
  <c r="E121" i="28"/>
  <c r="E119" i="28"/>
  <c r="E116" i="28"/>
  <c r="E117" i="28"/>
  <c r="E125" i="28"/>
  <c r="F125" i="28" s="1"/>
  <c r="G125" i="28" s="1"/>
  <c r="E122" i="28"/>
  <c r="E120" i="28"/>
  <c r="R75" i="23"/>
  <c r="F80" i="28"/>
  <c r="G80" i="28" s="1"/>
  <c r="D79" i="28" l="1"/>
  <c r="F7" i="25" l="1"/>
  <c r="G7" i="25"/>
  <c r="E7" i="25"/>
  <c r="A121" i="25"/>
  <c r="A119" i="25"/>
  <c r="A118" i="25"/>
  <c r="A117" i="25"/>
  <c r="A116" i="25"/>
  <c r="A115" i="25"/>
  <c r="A114" i="25"/>
  <c r="A113" i="25"/>
  <c r="A112" i="25"/>
  <c r="A111" i="25"/>
  <c r="A110" i="25"/>
  <c r="A75" i="25"/>
  <c r="A59" i="25"/>
  <c r="P73" i="23"/>
  <c r="U73" i="23" s="1"/>
  <c r="P72" i="23"/>
  <c r="U72" i="23" s="1"/>
  <c r="P71" i="23"/>
  <c r="U71" i="23" s="1"/>
  <c r="P70" i="23"/>
  <c r="U70" i="23" s="1"/>
  <c r="W8" i="23"/>
  <c r="W7" i="23" s="1"/>
  <c r="X12" i="29"/>
  <c r="O75" i="23" s="1"/>
  <c r="S94" i="29"/>
  <c r="N17" i="29" s="1"/>
  <c r="S82" i="29"/>
  <c r="N16" i="29" s="1"/>
  <c r="X11" i="29" s="1"/>
  <c r="B74" i="29"/>
  <c r="B73" i="29"/>
  <c r="B72" i="29"/>
  <c r="B71" i="29"/>
  <c r="S70" i="29"/>
  <c r="N15" i="29" s="1"/>
  <c r="B70" i="29"/>
  <c r="B69" i="29"/>
  <c r="B68" i="29"/>
  <c r="F67" i="29"/>
  <c r="F68" i="29" s="1"/>
  <c r="F69" i="29" s="1"/>
  <c r="F70" i="29" s="1"/>
  <c r="F71" i="29" s="1"/>
  <c r="F72" i="29" s="1"/>
  <c r="F73" i="29" s="1"/>
  <c r="F74" i="29" s="1"/>
  <c r="F75" i="29" s="1"/>
  <c r="F76" i="29" s="1"/>
  <c r="F77" i="29" s="1"/>
  <c r="B67" i="29"/>
  <c r="B66" i="29"/>
  <c r="B65" i="29"/>
  <c r="B64" i="29"/>
  <c r="B63" i="29"/>
  <c r="B62" i="29"/>
  <c r="B61" i="29"/>
  <c r="B60" i="29"/>
  <c r="B59" i="29"/>
  <c r="S58" i="29"/>
  <c r="N14" i="29" s="1"/>
  <c r="B58" i="29"/>
  <c r="B57" i="29"/>
  <c r="B56" i="29"/>
  <c r="B55" i="29"/>
  <c r="B54" i="29"/>
  <c r="B53" i="29"/>
  <c r="B52" i="29"/>
  <c r="B51" i="29"/>
  <c r="B50" i="29"/>
  <c r="B49" i="29"/>
  <c r="B48" i="29"/>
  <c r="B47" i="29"/>
  <c r="S46" i="29"/>
  <c r="N13" i="29" s="1"/>
  <c r="I46" i="29"/>
  <c r="B46" i="29"/>
  <c r="I45" i="29"/>
  <c r="B45" i="29"/>
  <c r="I44" i="29"/>
  <c r="B44" i="29"/>
  <c r="I43" i="29"/>
  <c r="B43" i="29"/>
  <c r="I42" i="29"/>
  <c r="B42" i="29"/>
  <c r="I41" i="29"/>
  <c r="B41" i="29"/>
  <c r="I40" i="29"/>
  <c r="B40" i="29"/>
  <c r="I39" i="29"/>
  <c r="B39" i="29"/>
  <c r="I38" i="29"/>
  <c r="B38" i="29"/>
  <c r="I37" i="29"/>
  <c r="B37" i="29"/>
  <c r="I36" i="29"/>
  <c r="B36" i="29"/>
  <c r="I35" i="29"/>
  <c r="B35" i="29"/>
  <c r="S34" i="29"/>
  <c r="N12" i="29" s="1"/>
  <c r="I34" i="29"/>
  <c r="B34" i="29"/>
  <c r="I33" i="29"/>
  <c r="B33" i="29"/>
  <c r="B32" i="29"/>
  <c r="B31" i="29"/>
  <c r="B30" i="29"/>
  <c r="B29" i="29"/>
  <c r="B28" i="29"/>
  <c r="B27" i="29"/>
  <c r="B26" i="29"/>
  <c r="B25" i="29"/>
  <c r="B24" i="29"/>
  <c r="B23" i="29"/>
  <c r="S22" i="29"/>
  <c r="N11" i="29" s="1"/>
  <c r="B22" i="29"/>
  <c r="B21" i="29"/>
  <c r="B20" i="29"/>
  <c r="B19" i="29"/>
  <c r="B18" i="29"/>
  <c r="B17" i="29"/>
  <c r="B16" i="29"/>
  <c r="B15" i="29"/>
  <c r="B14" i="29"/>
  <c r="B13" i="29"/>
  <c r="B12" i="29"/>
  <c r="H11" i="29"/>
  <c r="I11" i="29" s="1"/>
  <c r="B11" i="29"/>
  <c r="S10" i="29"/>
  <c r="N10" i="29" s="1"/>
  <c r="I10" i="29"/>
  <c r="I67" i="24" l="1"/>
  <c r="E12" i="28"/>
  <c r="E15" i="28"/>
  <c r="E17" i="28"/>
  <c r="E11" i="28"/>
  <c r="E13" i="28"/>
  <c r="E14" i="28"/>
  <c r="E16" i="28"/>
  <c r="E10" i="28"/>
  <c r="Y67" i="23"/>
  <c r="Y65" i="23"/>
  <c r="Y63" i="23"/>
  <c r="Y62" i="23"/>
  <c r="Y68" i="23"/>
  <c r="Y66" i="23"/>
  <c r="Y61" i="23"/>
  <c r="Y64" i="23"/>
  <c r="Y36" i="23"/>
  <c r="Y33" i="23"/>
  <c r="Y39" i="23"/>
  <c r="Y25" i="23"/>
  <c r="Y31" i="23"/>
  <c r="Y26" i="23"/>
  <c r="Y24" i="23"/>
  <c r="Y16" i="23"/>
  <c r="Y19" i="23"/>
  <c r="Y18" i="23"/>
  <c r="Y28" i="23"/>
  <c r="Y20" i="23"/>
  <c r="Y30" i="23"/>
  <c r="Y15" i="23"/>
  <c r="Y17" i="23"/>
  <c r="Y34" i="23"/>
  <c r="Y27" i="23"/>
  <c r="Y35" i="23"/>
  <c r="Y21" i="23"/>
  <c r="Y41" i="23"/>
  <c r="Y23" i="23"/>
  <c r="Y22" i="23"/>
  <c r="Y32" i="23"/>
  <c r="Y29" i="23"/>
  <c r="Y42" i="23"/>
  <c r="Y40" i="23"/>
  <c r="Y37" i="23"/>
  <c r="Y38" i="23"/>
  <c r="I65" i="24"/>
  <c r="J67" i="24" s="1"/>
  <c r="E79" i="28"/>
  <c r="Y51" i="23"/>
  <c r="Y53" i="23"/>
  <c r="Y55" i="23"/>
  <c r="Y52" i="23"/>
  <c r="Y49" i="23"/>
  <c r="Y43" i="23"/>
  <c r="Y54" i="23"/>
  <c r="Y47" i="23"/>
  <c r="Y44" i="23"/>
  <c r="Y46" i="23"/>
  <c r="Y56" i="23"/>
  <c r="Y48" i="23"/>
  <c r="Y45" i="23"/>
  <c r="Y50" i="23"/>
  <c r="Y13" i="23"/>
  <c r="Y14" i="23"/>
  <c r="Y10" i="23"/>
  <c r="Y9" i="23"/>
  <c r="Y11" i="23"/>
  <c r="Y109" i="23"/>
  <c r="Y80" i="23"/>
  <c r="Y106" i="23"/>
  <c r="Y95" i="23"/>
  <c r="Y89" i="23"/>
  <c r="Y105" i="23"/>
  <c r="Y81" i="23"/>
  <c r="Y85" i="23"/>
  <c r="Y93" i="23"/>
  <c r="Y78" i="23"/>
  <c r="Y79" i="23"/>
  <c r="Y104" i="23"/>
  <c r="Y87" i="23"/>
  <c r="Y100" i="23"/>
  <c r="Y98" i="23"/>
  <c r="Y77" i="23"/>
  <c r="Y83" i="23"/>
  <c r="Y90" i="23"/>
  <c r="Y103" i="23"/>
  <c r="Y96" i="23"/>
  <c r="Y101" i="23"/>
  <c r="Y99" i="23"/>
  <c r="Y108" i="23"/>
  <c r="Y102" i="23"/>
  <c r="Y86" i="23"/>
  <c r="AB86" i="23" s="1"/>
  <c r="Y94" i="23"/>
  <c r="Y82" i="23"/>
  <c r="Y107" i="23"/>
  <c r="Y97" i="23"/>
  <c r="AB97" i="23" s="1"/>
  <c r="Y88" i="23"/>
  <c r="Y84" i="23"/>
  <c r="Y92" i="23"/>
  <c r="Y91" i="23"/>
  <c r="Y60" i="23"/>
  <c r="Y69" i="23"/>
  <c r="Y12" i="23"/>
  <c r="Y59" i="23"/>
  <c r="Y57" i="23"/>
  <c r="U58" i="23"/>
  <c r="Y4" i="23"/>
  <c r="R71" i="23"/>
  <c r="R72" i="23"/>
  <c r="R73" i="23"/>
  <c r="R70" i="23"/>
  <c r="H12" i="29"/>
  <c r="F63" i="28" l="1"/>
  <c r="G63" i="28" s="1"/>
  <c r="F65" i="28"/>
  <c r="G65" i="28" s="1"/>
  <c r="F67" i="28"/>
  <c r="G67" i="28" s="1"/>
  <c r="F68" i="28"/>
  <c r="G68" i="28" s="1"/>
  <c r="F66" i="28"/>
  <c r="G66" i="28" s="1"/>
  <c r="F64" i="28"/>
  <c r="G64" i="28" s="1"/>
  <c r="F62" i="28"/>
  <c r="G62" i="28" s="1"/>
  <c r="AB59" i="23" s="1"/>
  <c r="F116" i="28"/>
  <c r="G116" i="28" s="1"/>
  <c r="F118" i="28"/>
  <c r="G118" i="28" s="1"/>
  <c r="F120" i="28"/>
  <c r="G120" i="28" s="1"/>
  <c r="F117" i="28"/>
  <c r="G117" i="28" s="1"/>
  <c r="F121" i="28"/>
  <c r="G121" i="28" s="1"/>
  <c r="F123" i="28"/>
  <c r="G123" i="28" s="1"/>
  <c r="F122" i="28"/>
  <c r="G122" i="28" s="1"/>
  <c r="F119" i="28"/>
  <c r="G119" i="28" s="1"/>
  <c r="AB60" i="23"/>
  <c r="F41" i="28"/>
  <c r="G41" i="28" s="1"/>
  <c r="AA39" i="23" s="1"/>
  <c r="F43" i="28"/>
  <c r="G43" i="28" s="1"/>
  <c r="AB41" i="23" s="1"/>
  <c r="F44" i="28"/>
  <c r="G44" i="28" s="1"/>
  <c r="AB42" i="23" s="1"/>
  <c r="F42" i="28"/>
  <c r="G42" i="28" s="1"/>
  <c r="AA40" i="23" s="1"/>
  <c r="AA30" i="23"/>
  <c r="AB30" i="23"/>
  <c r="AB29" i="23"/>
  <c r="AA29" i="23"/>
  <c r="AA28" i="23"/>
  <c r="AB28" i="23"/>
  <c r="AA57" i="23"/>
  <c r="AB57" i="23"/>
  <c r="AA38" i="23"/>
  <c r="AB38" i="23"/>
  <c r="AA34" i="23"/>
  <c r="AB34" i="23"/>
  <c r="AB25" i="23"/>
  <c r="AA25" i="23"/>
  <c r="AA37" i="23"/>
  <c r="AB37" i="23"/>
  <c r="AA17" i="23"/>
  <c r="AB17" i="23"/>
  <c r="AA18" i="23"/>
  <c r="AB18" i="23"/>
  <c r="AA23" i="23"/>
  <c r="AB23" i="23"/>
  <c r="AA19" i="23"/>
  <c r="AB19" i="23"/>
  <c r="AB22" i="23"/>
  <c r="AA22" i="23"/>
  <c r="AA16" i="23"/>
  <c r="AB16" i="23"/>
  <c r="AB21" i="23"/>
  <c r="AA21" i="23"/>
  <c r="AA24" i="23"/>
  <c r="AB24" i="23"/>
  <c r="AB20" i="23"/>
  <c r="AA20" i="23"/>
  <c r="AA32" i="23"/>
  <c r="AB32" i="23"/>
  <c r="AA35" i="23"/>
  <c r="AB35" i="23"/>
  <c r="AA26" i="23"/>
  <c r="AB26" i="23"/>
  <c r="AB33" i="23"/>
  <c r="AA33" i="23"/>
  <c r="AA36" i="23"/>
  <c r="AB36" i="23"/>
  <c r="F17" i="28"/>
  <c r="G17" i="28" s="1"/>
  <c r="F12" i="28"/>
  <c r="G12" i="28" s="1"/>
  <c r="AA10" i="23" s="1"/>
  <c r="F16" i="28"/>
  <c r="G16" i="28" s="1"/>
  <c r="F13" i="28"/>
  <c r="G13" i="28" s="1"/>
  <c r="F15" i="28"/>
  <c r="G15" i="28" s="1"/>
  <c r="AA13" i="23" s="1"/>
  <c r="F11" i="28"/>
  <c r="G11" i="28" s="1"/>
  <c r="AB9" i="23" s="1"/>
  <c r="F14" i="28"/>
  <c r="G14" i="28" s="1"/>
  <c r="AA12" i="23" s="1"/>
  <c r="AB27" i="23"/>
  <c r="AA27" i="23"/>
  <c r="AB31" i="23"/>
  <c r="AA31" i="23"/>
  <c r="N67" i="24"/>
  <c r="M67" i="24"/>
  <c r="AB44" i="23"/>
  <c r="AA44" i="23"/>
  <c r="AB47" i="23"/>
  <c r="AA47" i="23"/>
  <c r="AA54" i="23"/>
  <c r="AB54" i="23"/>
  <c r="AB43" i="23"/>
  <c r="AA43" i="23"/>
  <c r="AB49" i="23"/>
  <c r="AA49" i="23"/>
  <c r="AB52" i="23"/>
  <c r="AA52" i="23"/>
  <c r="AB55" i="23"/>
  <c r="AA55" i="23"/>
  <c r="AA50" i="23"/>
  <c r="AB50" i="23"/>
  <c r="AA53" i="23"/>
  <c r="AB53" i="23"/>
  <c r="AB45" i="23"/>
  <c r="AA45" i="23"/>
  <c r="AB51" i="23"/>
  <c r="AA51" i="23"/>
  <c r="AA48" i="23"/>
  <c r="AB48" i="23"/>
  <c r="AB56" i="23"/>
  <c r="AA56" i="23"/>
  <c r="AB46" i="23"/>
  <c r="AA46" i="23"/>
  <c r="F79" i="28"/>
  <c r="G79" i="28" s="1"/>
  <c r="G114" i="28" s="1"/>
  <c r="F10" i="28"/>
  <c r="G10" i="28" s="1"/>
  <c r="AB88" i="23"/>
  <c r="AA88" i="23"/>
  <c r="AB94" i="23"/>
  <c r="AA94" i="23"/>
  <c r="AA99" i="23"/>
  <c r="AB99" i="23"/>
  <c r="AB90" i="23"/>
  <c r="AA90" i="23"/>
  <c r="AA100" i="23"/>
  <c r="AB100" i="23"/>
  <c r="AB78" i="23"/>
  <c r="AA78" i="23"/>
  <c r="AA105" i="23"/>
  <c r="AB105" i="23"/>
  <c r="AB80" i="23"/>
  <c r="AA80" i="23"/>
  <c r="AA101" i="23"/>
  <c r="AB101" i="23"/>
  <c r="AB83" i="23"/>
  <c r="AA83" i="23"/>
  <c r="AB87" i="23"/>
  <c r="AA87" i="23"/>
  <c r="AB93" i="23"/>
  <c r="AA93" i="23"/>
  <c r="AB89" i="23"/>
  <c r="AA89" i="23"/>
  <c r="AA109" i="23"/>
  <c r="AB109" i="23"/>
  <c r="AA107" i="23"/>
  <c r="AB107" i="23"/>
  <c r="AA102" i="23"/>
  <c r="AB102" i="23"/>
  <c r="AB96" i="23"/>
  <c r="AA96" i="23"/>
  <c r="AB77" i="23"/>
  <c r="AA77" i="23"/>
  <c r="AA104" i="23"/>
  <c r="AB104" i="23"/>
  <c r="AB85" i="23"/>
  <c r="AA85" i="23"/>
  <c r="AB95" i="23"/>
  <c r="AA95" i="23"/>
  <c r="AB91" i="23"/>
  <c r="AA91" i="23"/>
  <c r="AB92" i="23"/>
  <c r="AA92" i="23"/>
  <c r="AB84" i="23"/>
  <c r="AA84" i="23"/>
  <c r="AB82" i="23"/>
  <c r="AA82" i="23"/>
  <c r="AA108" i="23"/>
  <c r="AB108" i="23"/>
  <c r="AA103" i="23"/>
  <c r="AB103" i="23"/>
  <c r="AB98" i="23"/>
  <c r="AA98" i="23"/>
  <c r="AB79" i="23"/>
  <c r="AA79" i="23"/>
  <c r="AB81" i="23"/>
  <c r="AA81" i="23"/>
  <c r="AA106" i="23"/>
  <c r="AB106" i="23"/>
  <c r="I12" i="29"/>
  <c r="H13" i="29"/>
  <c r="AA41" i="23" l="1"/>
  <c r="G126" i="28"/>
  <c r="AB39" i="23"/>
  <c r="AA42" i="23"/>
  <c r="AB40" i="23"/>
  <c r="AB12" i="23"/>
  <c r="AB13" i="23"/>
  <c r="AA9" i="23"/>
  <c r="AA14" i="23"/>
  <c r="AB10" i="23"/>
  <c r="AB11" i="23"/>
  <c r="AB15" i="23"/>
  <c r="AA11" i="23"/>
  <c r="AB14" i="23"/>
  <c r="AA15" i="23"/>
  <c r="G77" i="28"/>
  <c r="G60" i="28"/>
  <c r="I13" i="29"/>
  <c r="H14" i="29"/>
  <c r="I14" i="29" l="1"/>
  <c r="H15" i="29"/>
  <c r="I15" i="29" l="1"/>
  <c r="H16" i="29"/>
  <c r="I16" i="29" l="1"/>
  <c r="H17" i="29"/>
  <c r="I17" i="29" l="1"/>
  <c r="H18" i="29"/>
  <c r="I18" i="29" l="1"/>
  <c r="H19" i="29"/>
  <c r="H20" i="29" l="1"/>
  <c r="I19" i="29"/>
  <c r="I9" i="32" l="1"/>
  <c r="H21" i="29"/>
  <c r="I20" i="29"/>
  <c r="J9" i="32" l="1"/>
  <c r="K9" i="32" s="1"/>
  <c r="I21" i="29"/>
  <c r="H22" i="29"/>
  <c r="I22" i="29" l="1"/>
  <c r="H23" i="29"/>
  <c r="I23" i="29" l="1"/>
  <c r="H24" i="29"/>
  <c r="H25" i="29" l="1"/>
  <c r="I24" i="29"/>
  <c r="H26" i="29" l="1"/>
  <c r="I25" i="29"/>
  <c r="I26" i="29" l="1"/>
  <c r="H27" i="29"/>
  <c r="I27" i="29" l="1"/>
  <c r="H28" i="29"/>
  <c r="H29" i="29" l="1"/>
  <c r="I28" i="29"/>
  <c r="H30" i="29" l="1"/>
  <c r="I29" i="29"/>
  <c r="I30" i="29" l="1"/>
  <c r="H31" i="29"/>
  <c r="I31" i="29" l="1"/>
  <c r="H32" i="29"/>
  <c r="I32" i="29" s="1"/>
  <c r="G120" i="25" l="1"/>
  <c r="F120" i="25"/>
  <c r="E120" i="25"/>
  <c r="G109" i="25"/>
  <c r="F109" i="25"/>
  <c r="E109" i="25"/>
  <c r="G74" i="25"/>
  <c r="F74" i="25"/>
  <c r="W67" i="23" s="1"/>
  <c r="E74" i="25"/>
  <c r="G58" i="25"/>
  <c r="F58" i="25"/>
  <c r="E58" i="25"/>
  <c r="F76" i="24"/>
  <c r="F75" i="24"/>
  <c r="F74" i="24"/>
  <c r="F73" i="24"/>
  <c r="F72" i="24"/>
  <c r="F71" i="24"/>
  <c r="F70" i="24"/>
  <c r="F69" i="24"/>
  <c r="F68" i="24"/>
  <c r="F62" i="24"/>
  <c r="F61" i="24"/>
  <c r="F60" i="24"/>
  <c r="F59" i="24"/>
  <c r="F58" i="24"/>
  <c r="F54" i="24"/>
  <c r="F53" i="24"/>
  <c r="F52" i="24"/>
  <c r="F51" i="24"/>
  <c r="F50" i="24"/>
  <c r="F46" i="24"/>
  <c r="I46" i="24" s="1"/>
  <c r="F45" i="24"/>
  <c r="I45" i="24" s="1"/>
  <c r="F44" i="24"/>
  <c r="I44" i="24" s="1"/>
  <c r="F43" i="24"/>
  <c r="I43" i="24" s="1"/>
  <c r="F42" i="24"/>
  <c r="I42" i="24" s="1"/>
  <c r="F33" i="24"/>
  <c r="F25" i="24"/>
  <c r="F21" i="24"/>
  <c r="F18" i="24"/>
  <c r="F17" i="24"/>
  <c r="F10" i="24"/>
  <c r="M121" i="23"/>
  <c r="L121" i="23"/>
  <c r="K121" i="23"/>
  <c r="J121" i="23"/>
  <c r="H121" i="23"/>
  <c r="G121" i="23"/>
  <c r="O120" i="23"/>
  <c r="O119" i="23"/>
  <c r="O118" i="23"/>
  <c r="O117" i="23"/>
  <c r="O116" i="23"/>
  <c r="O115" i="23"/>
  <c r="O114" i="23"/>
  <c r="O113" i="23"/>
  <c r="O112" i="23"/>
  <c r="O111" i="23"/>
  <c r="L110" i="23"/>
  <c r="K110" i="23"/>
  <c r="J75" i="23"/>
  <c r="S75" i="23" s="1"/>
  <c r="Y75" i="23" s="1"/>
  <c r="M74" i="23"/>
  <c r="L74" i="23"/>
  <c r="K74" i="23"/>
  <c r="G74" i="23"/>
  <c r="V73" i="23"/>
  <c r="T72" i="23"/>
  <c r="S71" i="23"/>
  <c r="Y71" i="23" s="1"/>
  <c r="T70" i="23"/>
  <c r="M58" i="23"/>
  <c r="L58" i="23"/>
  <c r="K58" i="23"/>
  <c r="J58" i="23"/>
  <c r="G58" i="23"/>
  <c r="K6" i="23" l="1"/>
  <c r="N68" i="24"/>
  <c r="M68" i="24"/>
  <c r="M69" i="24"/>
  <c r="N69" i="24"/>
  <c r="M71" i="24"/>
  <c r="N71" i="24"/>
  <c r="N72" i="24"/>
  <c r="M72" i="24"/>
  <c r="M73" i="24"/>
  <c r="N73" i="24"/>
  <c r="N74" i="24"/>
  <c r="M74" i="24"/>
  <c r="N75" i="24"/>
  <c r="M75" i="24"/>
  <c r="M76" i="24"/>
  <c r="N76" i="24"/>
  <c r="L6" i="23"/>
  <c r="F6" i="25"/>
  <c r="M70" i="24"/>
  <c r="N70" i="24"/>
  <c r="I62" i="24"/>
  <c r="I50" i="24"/>
  <c r="I58" i="24"/>
  <c r="I51" i="24"/>
  <c r="I52" i="24"/>
  <c r="I53" i="24"/>
  <c r="I60" i="24"/>
  <c r="I59" i="24"/>
  <c r="I54" i="24"/>
  <c r="I61" i="24"/>
  <c r="I25" i="24"/>
  <c r="D135" i="28"/>
  <c r="G135" i="28" s="1"/>
  <c r="I33" i="24"/>
  <c r="J33" i="24" s="1"/>
  <c r="D136" i="28"/>
  <c r="G136" i="28" s="1"/>
  <c r="D139" i="28"/>
  <c r="G139" i="28" s="1"/>
  <c r="D128" i="28"/>
  <c r="G128" i="28" s="1"/>
  <c r="M6" i="23"/>
  <c r="G6" i="23"/>
  <c r="G6" i="25"/>
  <c r="P120" i="23"/>
  <c r="P116" i="23"/>
  <c r="P112" i="23"/>
  <c r="P115" i="23"/>
  <c r="P111" i="23"/>
  <c r="P118" i="23"/>
  <c r="P114" i="23"/>
  <c r="P8" i="23"/>
  <c r="R8" i="23" s="1"/>
  <c r="P76" i="23"/>
  <c r="P117" i="23"/>
  <c r="P113" i="23"/>
  <c r="P119" i="23"/>
  <c r="E6" i="25"/>
  <c r="F77" i="24"/>
  <c r="F63" i="24"/>
  <c r="F22" i="24"/>
  <c r="J77" i="24"/>
  <c r="F37" i="24"/>
  <c r="F47" i="24"/>
  <c r="F55" i="24"/>
  <c r="S73" i="23"/>
  <c r="Y73" i="23" s="1"/>
  <c r="S70" i="23"/>
  <c r="Y70" i="23" s="1"/>
  <c r="Q71" i="23"/>
  <c r="V70" i="23"/>
  <c r="Q70" i="23"/>
  <c r="V71" i="23"/>
  <c r="J74" i="23"/>
  <c r="J6" i="23" s="1"/>
  <c r="P122" i="23"/>
  <c r="V72" i="23"/>
  <c r="Q72" i="23"/>
  <c r="S72" i="23"/>
  <c r="Y72" i="23" s="1"/>
  <c r="T71" i="23"/>
  <c r="T73" i="23"/>
  <c r="Q73" i="23"/>
  <c r="M77" i="24" l="1"/>
  <c r="N77" i="24"/>
  <c r="I18" i="24"/>
  <c r="O8" i="41" s="1"/>
  <c r="I21" i="24"/>
  <c r="J17" i="24"/>
  <c r="I17" i="24"/>
  <c r="J21" i="24"/>
  <c r="J18" i="24"/>
  <c r="J53" i="24"/>
  <c r="R111" i="23"/>
  <c r="U111" i="23"/>
  <c r="R116" i="23"/>
  <c r="U116" i="23"/>
  <c r="R113" i="23"/>
  <c r="U113" i="23"/>
  <c r="R115" i="23"/>
  <c r="U115" i="23"/>
  <c r="R120" i="23"/>
  <c r="U120" i="23"/>
  <c r="R114" i="23"/>
  <c r="U114" i="23"/>
  <c r="R117" i="23"/>
  <c r="U117" i="23"/>
  <c r="X118" i="23"/>
  <c r="U118" i="23"/>
  <c r="R122" i="23"/>
  <c r="U122" i="23"/>
  <c r="U121" i="23" s="1"/>
  <c r="R119" i="23"/>
  <c r="U119" i="23"/>
  <c r="R112" i="23"/>
  <c r="U112" i="23"/>
  <c r="J43" i="24"/>
  <c r="J52" i="24"/>
  <c r="J46" i="24"/>
  <c r="J58" i="24"/>
  <c r="J51" i="24"/>
  <c r="J59" i="24"/>
  <c r="J62" i="24"/>
  <c r="J54" i="24"/>
  <c r="J50" i="24"/>
  <c r="J60" i="24"/>
  <c r="J45" i="24"/>
  <c r="J44" i="24"/>
  <c r="J61" i="24"/>
  <c r="J42" i="24"/>
  <c r="I63" i="24"/>
  <c r="I55" i="24"/>
  <c r="J10" i="24"/>
  <c r="I10" i="24"/>
  <c r="J25" i="24"/>
  <c r="I37" i="24"/>
  <c r="R118" i="23"/>
  <c r="X76" i="23"/>
  <c r="U76" i="23"/>
  <c r="U74" i="23" s="1"/>
  <c r="V8" i="23"/>
  <c r="U8" i="23"/>
  <c r="S8" i="23"/>
  <c r="T8" i="23"/>
  <c r="G140" i="28"/>
  <c r="AA59" i="23"/>
  <c r="X115" i="23"/>
  <c r="X112" i="23"/>
  <c r="V115" i="23"/>
  <c r="X8" i="23"/>
  <c r="S112" i="23"/>
  <c r="Y112" i="23" s="1"/>
  <c r="T113" i="23"/>
  <c r="T111" i="23"/>
  <c r="S116" i="23"/>
  <c r="Y116" i="23" s="1"/>
  <c r="X116" i="23"/>
  <c r="X117" i="23"/>
  <c r="S114" i="23"/>
  <c r="Y114" i="23" s="1"/>
  <c r="S120" i="23"/>
  <c r="Y120" i="23" s="1"/>
  <c r="X120" i="23"/>
  <c r="V119" i="23"/>
  <c r="X119" i="23"/>
  <c r="S118" i="23"/>
  <c r="Y118" i="23" s="1"/>
  <c r="R58" i="23"/>
  <c r="H58" i="25"/>
  <c r="T76" i="23"/>
  <c r="T74" i="23" s="1"/>
  <c r="R76" i="23"/>
  <c r="S76" i="23"/>
  <c r="Y76" i="23" s="1"/>
  <c r="V76" i="23"/>
  <c r="Q76" i="23"/>
  <c r="Q8" i="23"/>
  <c r="T117" i="23"/>
  <c r="S115" i="23"/>
  <c r="Y115" i="23" s="1"/>
  <c r="S113" i="23"/>
  <c r="Y113" i="23" s="1"/>
  <c r="T119" i="23"/>
  <c r="Q117" i="23"/>
  <c r="S117" i="23"/>
  <c r="Y117" i="23" s="1"/>
  <c r="Q113" i="23"/>
  <c r="Q75" i="23"/>
  <c r="V114" i="23"/>
  <c r="T114" i="23"/>
  <c r="Q114" i="23"/>
  <c r="T118" i="23"/>
  <c r="V118" i="23"/>
  <c r="Q118" i="23"/>
  <c r="Q115" i="23"/>
  <c r="T116" i="23"/>
  <c r="V116" i="23"/>
  <c r="Q116" i="23"/>
  <c r="T120" i="23"/>
  <c r="V120" i="23"/>
  <c r="Q120" i="23"/>
  <c r="T122" i="23"/>
  <c r="T121" i="23" s="1"/>
  <c r="V122" i="23"/>
  <c r="V121" i="23" s="1"/>
  <c r="Q122" i="23"/>
  <c r="S122" i="23"/>
  <c r="Q119" i="23"/>
  <c r="S119" i="23"/>
  <c r="Y119" i="23" s="1"/>
  <c r="Q111" i="23"/>
  <c r="V112" i="23"/>
  <c r="T112" i="23"/>
  <c r="Q112" i="23"/>
  <c r="S111" i="23"/>
  <c r="Y111" i="23" s="1"/>
  <c r="V111" i="23"/>
  <c r="V117" i="23"/>
  <c r="T115" i="23"/>
  <c r="V113" i="23"/>
  <c r="H74" i="25"/>
  <c r="X67" i="23" s="1"/>
  <c r="Q58" i="23"/>
  <c r="G8" i="41" l="1"/>
  <c r="I8" i="41"/>
  <c r="K8" i="41"/>
  <c r="M8" i="41"/>
  <c r="AB119" i="23"/>
  <c r="AB75" i="23"/>
  <c r="AB117" i="23"/>
  <c r="AB115" i="23"/>
  <c r="AB76" i="23"/>
  <c r="AB112" i="23"/>
  <c r="AB118" i="23"/>
  <c r="AB120" i="23"/>
  <c r="AB116" i="23"/>
  <c r="AA75" i="23"/>
  <c r="X7" i="23"/>
  <c r="R7" i="23"/>
  <c r="V7" i="23"/>
  <c r="U7" i="23"/>
  <c r="T7" i="23"/>
  <c r="Q7" i="23"/>
  <c r="S7" i="23"/>
  <c r="G8" i="28"/>
  <c r="J22" i="24"/>
  <c r="U110" i="23"/>
  <c r="J55" i="24"/>
  <c r="J63" i="24"/>
  <c r="J47" i="24"/>
  <c r="J37" i="24"/>
  <c r="I22" i="24"/>
  <c r="Y8" i="23"/>
  <c r="AB8" i="23" s="1"/>
  <c r="R121" i="23"/>
  <c r="S121" i="23"/>
  <c r="Y121" i="23" s="1"/>
  <c r="Y122" i="23"/>
  <c r="X111" i="23"/>
  <c r="AB111" i="23" s="1"/>
  <c r="X114" i="23"/>
  <c r="AB114" i="23" s="1"/>
  <c r="X113" i="23"/>
  <c r="AB113" i="23" s="1"/>
  <c r="H7" i="25"/>
  <c r="H120" i="25"/>
  <c r="AA97" i="23" s="1"/>
  <c r="X122" i="23"/>
  <c r="X121" i="23" s="1"/>
  <c r="H109" i="25"/>
  <c r="AA86" i="23" s="1"/>
  <c r="Q121" i="23"/>
  <c r="R110" i="23"/>
  <c r="S74" i="23"/>
  <c r="Y74" i="23" s="1"/>
  <c r="R74" i="23"/>
  <c r="V74" i="23"/>
  <c r="T110" i="23"/>
  <c r="S58" i="23"/>
  <c r="Y58" i="23" s="1"/>
  <c r="S110" i="23"/>
  <c r="Y110" i="23" s="1"/>
  <c r="Q110" i="23"/>
  <c r="V58" i="23"/>
  <c r="T58" i="23"/>
  <c r="V110" i="23"/>
  <c r="Q74" i="23"/>
  <c r="D8" i="41" l="1"/>
  <c r="AB74" i="23"/>
  <c r="AB122" i="23"/>
  <c r="AA8" i="23"/>
  <c r="G7" i="41" s="1"/>
  <c r="Y7" i="23"/>
  <c r="U6" i="23"/>
  <c r="X58" i="23"/>
  <c r="AA60" i="23"/>
  <c r="X110" i="23"/>
  <c r="X74" i="23"/>
  <c r="H6" i="25"/>
  <c r="R6" i="23"/>
  <c r="S6" i="23"/>
  <c r="T6" i="23"/>
  <c r="Q6" i="23"/>
  <c r="V6" i="23"/>
  <c r="AA7" i="41" l="1"/>
  <c r="AC7" i="41"/>
  <c r="AC9" i="41" s="1"/>
  <c r="AC43" i="41" s="1"/>
  <c r="AC42" i="41" s="1"/>
  <c r="W7" i="41"/>
  <c r="Y7" i="41"/>
  <c r="S7" i="41"/>
  <c r="S9" i="41" s="1"/>
  <c r="S43" i="41" s="1"/>
  <c r="S42" i="41" s="1"/>
  <c r="U7" i="41"/>
  <c r="U9" i="41" s="1"/>
  <c r="U43" i="41" s="1"/>
  <c r="U42" i="41" s="1"/>
  <c r="O7" i="41"/>
  <c r="Q7" i="41"/>
  <c r="Q9" i="41" s="1"/>
  <c r="Q43" i="41" s="1"/>
  <c r="Q42" i="41" s="1"/>
  <c r="K7" i="41"/>
  <c r="K9" i="41" s="1"/>
  <c r="K43" i="41" s="1"/>
  <c r="K42" i="41" s="1"/>
  <c r="M7" i="41"/>
  <c r="M9" i="41" s="1"/>
  <c r="M43" i="41" s="1"/>
  <c r="M42" i="41" s="1"/>
  <c r="I7" i="41"/>
  <c r="I9" i="41" s="1"/>
  <c r="I43" i="41" s="1"/>
  <c r="I42" i="41" s="1"/>
  <c r="F10" i="32"/>
  <c r="X6" i="23"/>
  <c r="G9" i="41" l="1"/>
  <c r="G43" i="41" s="1"/>
  <c r="G42" i="41" s="1"/>
  <c r="I17" i="32"/>
  <c r="J8" i="32"/>
  <c r="K8" i="32" s="1"/>
  <c r="F11" i="32" l="1"/>
  <c r="J10" i="32"/>
  <c r="K10" i="32" s="1"/>
  <c r="J17" i="32"/>
  <c r="K17" i="32" s="1"/>
  <c r="I8" i="32"/>
  <c r="J20" i="32"/>
  <c r="K20" i="32" s="1"/>
  <c r="J7" i="32"/>
  <c r="K7" i="32" s="1"/>
  <c r="I7" i="32"/>
  <c r="J11" i="32" l="1"/>
  <c r="K11" i="32" s="1"/>
  <c r="I10" i="32"/>
  <c r="I20" i="32"/>
  <c r="I11" i="32" l="1"/>
  <c r="J12" i="32" l="1"/>
  <c r="K12" i="32" s="1"/>
  <c r="I12" i="32"/>
  <c r="AA115" i="23"/>
  <c r="AA119" i="23"/>
  <c r="AA122" i="23"/>
  <c r="I13" i="32" l="1"/>
  <c r="AB58" i="23"/>
  <c r="AA58" i="23"/>
  <c r="AB121" i="23"/>
  <c r="AA121" i="23"/>
  <c r="AA111" i="23"/>
  <c r="W58" i="23"/>
  <c r="AA112" i="23"/>
  <c r="AA116" i="23"/>
  <c r="AA113" i="23"/>
  <c r="AA118" i="23"/>
  <c r="AA120" i="23"/>
  <c r="AA117" i="23"/>
  <c r="AA114" i="23"/>
  <c r="Y9" i="41"/>
  <c r="Y43" i="41" s="1"/>
  <c r="Y42" i="41" s="1"/>
  <c r="J13" i="32" l="1"/>
  <c r="K13" i="32" s="1"/>
  <c r="AA9" i="41"/>
  <c r="AA43" i="41" s="1"/>
  <c r="AA42" i="41" s="1"/>
  <c r="AB110" i="23"/>
  <c r="AA110" i="23"/>
  <c r="W110" i="23"/>
  <c r="W74" i="23"/>
  <c r="AA76" i="23"/>
  <c r="I16" i="32" l="1"/>
  <c r="I15" i="32"/>
  <c r="AA7" i="23"/>
  <c r="W9" i="41"/>
  <c r="W43" i="41" s="1"/>
  <c r="W42" i="41" s="1"/>
  <c r="AB7" i="23"/>
  <c r="AA74" i="23"/>
  <c r="D40" i="41" s="1"/>
  <c r="W6" i="23"/>
  <c r="AC40" i="41" l="1"/>
  <c r="AC44" i="41" s="1"/>
  <c r="AC46" i="41" s="1"/>
  <c r="AC51" i="41" s="1"/>
  <c r="Y40" i="41"/>
  <c r="Y44" i="41" s="1"/>
  <c r="Y46" i="41" s="1"/>
  <c r="Y51" i="41" s="1"/>
  <c r="G40" i="41"/>
  <c r="I40" i="41"/>
  <c r="I44" i="41" s="1"/>
  <c r="I46" i="41" s="1"/>
  <c r="I51" i="41" s="1"/>
  <c r="AA40" i="41"/>
  <c r="AA44" i="41" s="1"/>
  <c r="AA46" i="41" s="1"/>
  <c r="AA51" i="41" s="1"/>
  <c r="Q40" i="41"/>
  <c r="Q44" i="41" s="1"/>
  <c r="Q46" i="41" s="1"/>
  <c r="Q51" i="41" s="1"/>
  <c r="K40" i="41"/>
  <c r="K44" i="41" s="1"/>
  <c r="K46" i="41" s="1"/>
  <c r="K51" i="41" s="1"/>
  <c r="S40" i="41"/>
  <c r="S44" i="41" s="1"/>
  <c r="S46" i="41" s="1"/>
  <c r="S51" i="41" s="1"/>
  <c r="O40" i="41"/>
  <c r="M40" i="41"/>
  <c r="M44" i="41" s="1"/>
  <c r="M46" i="41" s="1"/>
  <c r="M51" i="41" s="1"/>
  <c r="W40" i="41"/>
  <c r="W44" i="41" s="1"/>
  <c r="W46" i="41" s="1"/>
  <c r="W51" i="41" s="1"/>
  <c r="U40" i="41"/>
  <c r="U44" i="41" s="1"/>
  <c r="U46" i="41" s="1"/>
  <c r="U51" i="41" s="1"/>
  <c r="J16" i="32"/>
  <c r="K16" i="32" s="1"/>
  <c r="J15" i="32"/>
  <c r="K15" i="32" s="1"/>
  <c r="O9" i="41"/>
  <c r="O43" i="41" s="1"/>
  <c r="O42" i="41" s="1"/>
  <c r="D7" i="41"/>
  <c r="D9" i="41" s="1"/>
  <c r="AA6" i="23"/>
  <c r="AB6" i="23"/>
  <c r="O44" i="41" l="1"/>
  <c r="O46" i="41" s="1"/>
  <c r="S47" i="41"/>
  <c r="S52" i="41"/>
  <c r="Q47" i="41"/>
  <c r="Q52" i="41"/>
  <c r="U47" i="41"/>
  <c r="U52" i="41"/>
  <c r="K47" i="41"/>
  <c r="K52" i="41"/>
  <c r="AA52" i="41"/>
  <c r="AA47" i="41"/>
  <c r="Y52" i="41"/>
  <c r="Y47" i="41"/>
  <c r="I47" i="41"/>
  <c r="I52" i="41"/>
  <c r="AC47" i="41"/>
  <c r="AC52" i="41"/>
  <c r="M47" i="41"/>
  <c r="M52" i="41"/>
  <c r="W52" i="41"/>
  <c r="W47" i="41"/>
  <c r="I61" i="32"/>
  <c r="D43" i="41"/>
  <c r="J61" i="32"/>
  <c r="Y6" i="23"/>
  <c r="O51" i="41" l="1"/>
  <c r="O52" i="41" s="1"/>
  <c r="O47" i="41"/>
  <c r="D42" i="41"/>
  <c r="K61" i="32"/>
  <c r="V36" i="41" l="1"/>
  <c r="P36" i="41"/>
  <c r="R36" i="41"/>
  <c r="J36" i="41"/>
  <c r="L36" i="41"/>
  <c r="T36" i="41"/>
  <c r="N36" i="41"/>
  <c r="D36" i="41"/>
  <c r="D38" i="41" s="1"/>
  <c r="H36" i="41" l="1"/>
  <c r="X36" i="41"/>
  <c r="F36" i="41"/>
  <c r="I47" i="24" l="1"/>
  <c r="J14" i="32" l="1"/>
  <c r="I14" i="32"/>
  <c r="I6" i="32" s="1"/>
  <c r="J6" i="32" l="1"/>
  <c r="K14" i="32"/>
  <c r="K6" i="32" s="1"/>
  <c r="D47" i="21"/>
  <c r="K72" i="32" l="1"/>
  <c r="P23" i="44" l="1"/>
  <c r="P24" i="44" s="1"/>
  <c r="M24" i="44" s="1"/>
  <c r="L13" i="44" l="1"/>
  <c r="Q24" i="44"/>
  <c r="P13" i="44" s="1"/>
  <c r="M23" i="44"/>
  <c r="P25" i="44"/>
  <c r="M25" i="44" s="1"/>
  <c r="P31" i="44"/>
  <c r="P28" i="44"/>
  <c r="P32" i="44"/>
  <c r="P35" i="44"/>
  <c r="P30" i="44"/>
  <c r="P29" i="44"/>
  <c r="P33" i="44"/>
  <c r="P34" i="44"/>
  <c r="P26" i="44"/>
  <c r="P27" i="44"/>
  <c r="M13" i="44" l="1"/>
  <c r="P36" i="44"/>
  <c r="P38" i="44" l="1"/>
  <c r="P37" i="44" s="1"/>
  <c r="N34" i="44"/>
  <c r="M34" i="44" l="1"/>
  <c r="Q34" i="44" s="1"/>
  <c r="O42" i="44"/>
  <c r="N28" i="44"/>
  <c r="N27" i="44"/>
  <c r="N26" i="44"/>
  <c r="N29" i="44"/>
  <c r="N32" i="44"/>
  <c r="N33" i="44"/>
  <c r="N30" i="44"/>
  <c r="N31" i="44"/>
  <c r="M31" i="44" l="1"/>
  <c r="Q31" i="44" s="1"/>
  <c r="M35" i="44"/>
  <c r="Q35" i="44" s="1"/>
  <c r="M30" i="44"/>
  <c r="Q30" i="44" s="1"/>
  <c r="M33" i="44"/>
  <c r="Q33" i="44" s="1"/>
  <c r="M32" i="44"/>
  <c r="Q32" i="44" s="1"/>
  <c r="M29" i="44"/>
  <c r="Q29" i="44" s="1"/>
  <c r="M26" i="44"/>
  <c r="M27" i="44"/>
  <c r="M28" i="44"/>
  <c r="Q28" i="44" s="1"/>
  <c r="N36" i="44"/>
  <c r="Q25" i="44"/>
  <c r="Q27" i="44" l="1"/>
  <c r="P15" i="44" s="1"/>
  <c r="L15" i="44"/>
  <c r="M15" i="44" s="1"/>
  <c r="Q26" i="44"/>
  <c r="P14" i="44" s="1"/>
  <c r="L14" i="44"/>
  <c r="M14" i="44" s="1"/>
  <c r="N38" i="44"/>
  <c r="N37" i="44" s="1"/>
  <c r="M36" i="44"/>
  <c r="L16" i="44" l="1"/>
  <c r="M16" i="44"/>
  <c r="F45" i="32"/>
  <c r="I45" i="32" s="1"/>
  <c r="J45" i="32" l="1"/>
  <c r="K45" i="32" s="1"/>
  <c r="F48" i="32"/>
  <c r="G44" i="41"/>
  <c r="G46" i="41" s="1"/>
  <c r="G51" i="41" s="1"/>
  <c r="D39" i="41" l="1"/>
  <c r="D44" i="41" s="1"/>
  <c r="G47" i="41"/>
  <c r="I48" i="32"/>
  <c r="J48" i="32"/>
  <c r="K48" i="32" s="1"/>
  <c r="F47" i="32"/>
  <c r="I47" i="32" l="1"/>
  <c r="I35" i="32" s="1"/>
  <c r="I3" i="32" s="1"/>
  <c r="J47" i="32"/>
  <c r="D47" i="41"/>
  <c r="J35" i="32" l="1"/>
  <c r="J3" i="32" s="1"/>
  <c r="K47" i="32"/>
  <c r="K35" i="32" s="1"/>
  <c r="K3" i="32" s="1"/>
  <c r="B40" i="21" l="1"/>
  <c r="D40" i="21" s="1"/>
  <c r="B37" i="21"/>
  <c r="F37" i="21" s="1"/>
  <c r="G37" i="21" s="1"/>
  <c r="B38" i="21"/>
  <c r="B39" i="21"/>
  <c r="G40" i="21" l="1"/>
  <c r="D37" i="21"/>
  <c r="D39" i="21"/>
  <c r="F39" i="21"/>
  <c r="D38" i="21"/>
  <c r="F38" i="21"/>
  <c r="G52" i="41"/>
  <c r="P16" i="44" l="1"/>
  <c r="P17" i="44" s="1"/>
  <c r="Q36" i="44" l="1"/>
  <c r="G38" i="21" l="1"/>
  <c r="B41" i="21" l="1"/>
  <c r="D41" i="21" s="1"/>
  <c r="G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Silke Delfs</author>
  </authors>
  <commentList>
    <comment ref="D4" authorId="0" shapeId="0" xr:uid="{0429A943-4426-47AE-8048-030C2248EB9D}">
      <text>
        <r>
          <rPr>
            <sz val="9"/>
            <color indexed="81"/>
            <rFont val="Segoe UI"/>
            <family val="2"/>
          </rPr>
          <t>Aufteilung KdU/FLFläche sonstiger Flächenverteilung, Anteil KdU</t>
        </r>
      </text>
    </comment>
    <comment ref="D5" authorId="0" shapeId="0" xr:uid="{9F03EE6C-3937-4AF3-AC50-0F88E43BE564}">
      <text>
        <r>
          <rPr>
            <sz val="9"/>
            <color indexed="81"/>
            <rFont val="Segoe UI"/>
            <family val="2"/>
          </rPr>
          <t>Hier ist der Wert aus der Datei "Flächen" einzutragen:
Flächenverteilung - Anteil KdU (Zelle C4)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C9" authorId="0" shapeId="0" xr:uid="{FAAB9C2C-B2AB-4881-AAAE-5BE0A8A5F2C6}">
      <text>
        <r>
          <rPr>
            <sz val="9"/>
            <color indexed="81"/>
            <rFont val="Segoe UI"/>
            <family val="2"/>
          </rPr>
          <t>Nur Anteil Basisleistung eintragen</t>
        </r>
      </text>
    </comment>
    <comment ref="C10" authorId="0" shapeId="0" xr:uid="{C29A296E-5C91-4752-A6BD-5320DFF33D34}">
      <text>
        <r>
          <rPr>
            <sz val="9"/>
            <color indexed="81"/>
            <rFont val="Segoe UI"/>
            <family val="2"/>
          </rPr>
          <t>Nur Anteil Basisleistung eintragen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K3" authorId="0" shapeId="0" xr:uid="{40499356-5A03-40E6-8342-C40FBF8DCCDC}">
      <text>
        <r>
          <rPr>
            <b/>
            <sz val="9"/>
            <color indexed="81"/>
            <rFont val="Segoe UI"/>
            <family val="2"/>
          </rPr>
          <t>Thomas Fauck:</t>
        </r>
        <r>
          <rPr>
            <sz val="9"/>
            <color indexed="81"/>
            <rFont val="Segoe UI"/>
            <family val="2"/>
          </rPr>
          <t xml:space="preserve">
Der Tagessatz für die Basisleistung wird nach deren %-tualen Anteil in dem jeweiligen Zeitkorridor auf die qualifizierte und die begleitende Assistenz verteilt.
In den Beträgen in den Zellen F36 bis G39 auf dem Blatt Basis ist die Basisleitung anteilig enthalten.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Fauck</author>
  </authors>
  <commentList>
    <comment ref="H4" authorId="0" shapeId="0" xr:uid="{5858B1BA-8EEF-4039-99AC-25501223A71A}">
      <text>
        <r>
          <rPr>
            <b/>
            <sz val="9"/>
            <color indexed="81"/>
            <rFont val="Segoe UI"/>
            <family val="2"/>
          </rPr>
          <t xml:space="preserve">Färbt sich eine Zelle mit dem Zinsbetrag rot, ist das Anlagegut bereits abgeschrieben. In diesen Fällen ist der abgestimmte Investitions- und Finanzierungsplan vom Leistungsträger auf korrekte Umsetzung zu prüfen.
</t>
        </r>
      </text>
    </comment>
  </commentList>
</comments>
</file>

<file path=xl/sharedStrings.xml><?xml version="1.0" encoding="utf-8"?>
<sst xmlns="http://schemas.openxmlformats.org/spreadsheetml/2006/main" count="1207" uniqueCount="948">
  <si>
    <t>Erläuterungen zur Bearbeitung:</t>
  </si>
  <si>
    <t>Grundsätzliches:</t>
  </si>
  <si>
    <r>
      <rPr>
        <b/>
        <sz val="11"/>
        <color theme="1"/>
        <rFont val="Calibri"/>
        <family val="2"/>
        <scheme val="minor"/>
      </rPr>
      <t xml:space="preserve">Zellen, die nicht für Eingaben vorgesehen sind, wurden gesperrt. Für Eintragungen vorgesehene Zellen sind gelb eingefärbt.
</t>
    </r>
    <r>
      <rPr>
        <sz val="11"/>
        <color theme="1"/>
        <rFont val="Calibri"/>
        <family val="2"/>
        <scheme val="minor"/>
      </rPr>
      <t xml:space="preserve">
Sollten für Ihr Angebot Begebenheiten vorliegen, die sich nicht zu 100 % in dem Formularsatz darstellen lassen, fügen Sie bitte Kommentare oder ein Tabellenblatt ein und ergänzen dort Ihre Eintragungen mit entsprechenden Bemerkungen/ Hinweisen.</t>
    </r>
  </si>
  <si>
    <t>Überleitung</t>
  </si>
  <si>
    <t>Tragen Sie die Inhalte der vorherigen Vereinbarung (SGB XII oder SGB IX) in die gelben Felder ein. Anschließend erfolgt eine Umrechnung in die neuen Zeitkorridore nach § 21 a LRV.
Das Ergebnis ist ein Vorschlag, der für die abschließende Vereinbarung angepasst werden kann. Das Tabellenblatt "Überleitung" ist nicht mit den anderen Tabellenblättern verknüpft.
Sofern die erfassten Daten resp. die Umrechnung Grundlage für die neue Vereinbarung sein soll, sind die Daten bitte in das Tabellenblatt "Personal" zu übertragen (kopieren, verknüpfen oder eintragen).
Die grün eingefärbten Zellen in der Tabelle "Umrechnung Zeitkorridore" können bei Bedarf auf das Tabellenblatt "Personal" in die Tabelle "Ermittlung der Zeitkorridore" (ab Zeile 51, hier gelb eingefärbt) übertragen werden.</t>
  </si>
  <si>
    <t>Gesamtangebot
(vorher Basis)</t>
  </si>
  <si>
    <t xml:space="preserve">Neben den Daten für Leistungserbringer und -angebot tragen Sie bitte die regelmäßige Wochenarbeitszeit einer Vollzeitmitarbeiter*in und den zustehenden Erholungsurlaub ein.
Aus den Eingaben errechnet sich die Nettojahresarbeitszeit auf dem Blatt Netto JAZ.
</t>
  </si>
  <si>
    <t>Struktur:</t>
  </si>
  <si>
    <t xml:space="preserve">Die Daten des Leistungserbringer und des Leistungsangebotes werden vom Blatt Gesamtangebot hierher übertragen. 
Bitte in den gelb hinterlegten Feldern die entsprechenden Eintragungen vornehmen.
Den angewandten Tarif wählen Sie bitte aus der hinterlegten Liste mittels Dropdown aus. Bitte wählen Sie  "ohne_Tarif" aus, wenn Sie keinen Tarif anwenden, der angewandte Tarif nicht hinterlegt ist oder Sie sich für die Mitarbeiter*invergütung an einem Tarifwerk orientieren, aber nicht alle Bestandteile übernehmen.
</t>
  </si>
  <si>
    <t>Netto JAZ</t>
  </si>
  <si>
    <t>Die Werte der gelb hinterlegten Zellen in Spalte B sind für die Berechnung der Nettojahresarbeitszeit einer Normalarbeitskraft von der KGSt veröffentlicht. Soweit in Ihrer Einrichtung abweichende Werte aufgetreten sind, überschreiben Sie die Werte. Nachweise für die eingetragenen Werte sind in diesem Fall erforderlich.
Soweit Heiligabend und Silvester in dem angewandten Tarifwerk oder im Arbeitsvertrag als Feiertage benannt werden, überschreiben Sie die in den gelb hinterlegten Zellen in Spalte G mit dem Wert 0,714. Handelt es sich um Arbeitstage, setzen Sie 0 als Werte ein.</t>
  </si>
  <si>
    <t>Personal</t>
  </si>
  <si>
    <t>Tragen Sie die Vollzeitäquivalenten des geplanten Personals und deren Kosten für die jeweilige Profession ein. 
Im Bereich der Basisleistung werden die dort eingegebenen Daten in die für die weitere Berechnung erforderlichen Tabellenblätter übertragen ("KdU" und "Basisleistung")
Im Bereich der Assistenzleistungen können entweder die Daten aus dem Tabellenblatt "Überleitung" durch Kopieren, Verknüpfen oder Eintragen übernommen werden oder es werden neue Werte aus einen Verhandlungsprozess eingetragen. Diese Daten werden für die Ermittlung der Leistungspauschale(n) verwendet.</t>
  </si>
  <si>
    <t>KdU</t>
  </si>
  <si>
    <r>
      <t xml:space="preserve">In Zeile 3 werden in die gelb eingefärbten Zellen die Anzahl der Plätze im jeweiligen Objekt eingetragen.
In Zeile 4 die jeweiligen Adressen der Objekte.
In Zeile 5 wird der prozentuale Anteil der KdU für das jeweilge Objekt aus der Datei "Flächen" eingetragen.
In Zeile 6 ist eine Auswahl mittels Dropdown vorzunehmen bzgl. Eigentumsobjekt (Gebäude-0x) oder Mietobjekt (Miete-0x)
Die Bewirtschaftungskosten werden je Objekt in die jeweilig gelb eingefärbeten Spalten (bspw. F, H, J etc.) eingetragen. Der auf die KdU entfallende Teil wird in der danebenliegenden Spalte errechnet.
</t>
    </r>
    <r>
      <rPr>
        <b/>
        <sz val="11"/>
        <color theme="1"/>
        <rFont val="Calibri"/>
        <family val="2"/>
        <scheme val="minor"/>
      </rPr>
      <t xml:space="preserve">
</t>
    </r>
    <r>
      <rPr>
        <sz val="11"/>
        <color theme="1"/>
        <rFont val="Calibri"/>
        <family val="2"/>
        <scheme val="minor"/>
      </rPr>
      <t xml:space="preserve">Die jeweilige Differenz wird in das Blatt Basisleistung übertragen.
In Zeile 51 tragen Sie den für das jeweilige Objekt zutreffenden Wert für angemessene Unterkunftskosten aus der Aufstellung auf dem Blatt "KdU 20xx" ein. </t>
    </r>
  </si>
  <si>
    <t>Investdaten</t>
  </si>
  <si>
    <t>Gilt für Gebäude: In Spalte A ist die Auswahl mittels Dropdown zum jeweiligen Objekt zu treffen.
Erfassen Sie die Anschaffungs- und Herstellungskosten und deren Finanzierungsdaten wie in voller Höhe. 
Eine Verteilung der Gebäudekosten erfolgt nach dem prozentualen Flächenverhältnis auf KdU- und Basisleistung.
Für die weiteren Investgüter legen Sie bitte für die Verteilung der Aufwendungen den prozentualen Anteil an den KdU in Spalte C fest.
In der Zeile 75 (Inventarpauschale) ist in der Zelle C75 die prozentuale Aufteilung der Flächenverteilung manuell einzutragen (Aus der Datei "Flächen" Zelle C4).</t>
  </si>
  <si>
    <t>Basisleistung</t>
  </si>
  <si>
    <t>In Spalte C tragen Sie bitte die Werte aus der zuletzt geeinten Kalkulation ein.
In Spalte D werden je nach Kostengruppe die Werte aus den Tabellenblättern Personal, KdU und Investdaten übernommen.
Die eingetragenen bzw. übertragenen Werte werden in der Spalte K in einen Tagessatz unter Berücksichtung der errechneten Belegungstage inkl. der Auslastungsquote umgerechnet.</t>
  </si>
  <si>
    <t>Darlehen</t>
  </si>
  <si>
    <t>In Spalte A ist das jeweilig zu finanzierende Objekt (Gebäude-0x) auszuwählen. Es können mehrere Darlehen pro Objekt eingetragen werden..</t>
  </si>
  <si>
    <t>Miete-Leasing-Pacht</t>
  </si>
  <si>
    <r>
      <t xml:space="preserve">Kostenerfassung und -verteilung analog zum Blatt </t>
    </r>
    <r>
      <rPr>
        <i/>
        <sz val="11"/>
        <color theme="1"/>
        <rFont val="Calibri"/>
        <family val="2"/>
        <scheme val="minor"/>
      </rPr>
      <t>Investdaten</t>
    </r>
    <r>
      <rPr>
        <sz val="11"/>
        <color theme="1"/>
        <rFont val="Calibri"/>
        <family val="2"/>
        <scheme val="minor"/>
      </rPr>
      <t>.</t>
    </r>
  </si>
  <si>
    <t>Zuschl. Bew.Beirat</t>
  </si>
  <si>
    <t xml:space="preserve">In Zeile 10 ist die Anzahl der Mitglieder des Bewohnerbeirates einzutragen.
In Zeile 13 kann mittels Dropdown eine Auswahl für die hauptamtliche Vertrauensperson vorgenommen werden.
In Zeile 15 ist das durchschnittliche AG-Brutto für die ausgewählte Qualifikation einzutragen.
Bei ehremamtlichen Personen ist in Zeile 16 die entsprechende Pauschale einzutragen.
Die Berechnung des Zuschlages erfolgt autimatisch. Der Zuschlag wird aufgeteilt nach Personal- und Sachkosten in das Tabellenblatt "Basisleistung" übertragen und dort bei der Berechnung der Leistungspauschalen berücksichtigt.
</t>
  </si>
  <si>
    <t>Bei Fragen wenden Sie sich gern an die für Sie zuständigen Mitarbeiter*innen.</t>
  </si>
  <si>
    <t>Update-Liste</t>
  </si>
  <si>
    <t>Datum</t>
  </si>
  <si>
    <t>Änderungen/ Ergänzungen</t>
  </si>
  <si>
    <t>Bezug in Zelle B50 auf Blatt Investdaten korrigiert</t>
  </si>
  <si>
    <t>Personal A gelöscht / Entgelttabellen gelöscht</t>
  </si>
  <si>
    <t>Berufgruppen checken (Personal)</t>
  </si>
  <si>
    <t>Nachtzuschlag berechnen - Berechnung 
Soll der Betrag Bestandteil der Basisleistung sein - Position ja aber getrennter Ausweis in der VV -  Konformität mit LRV
ggf. Kritik
Ergänzung als Ausweis in der Basisleistung</t>
  </si>
  <si>
    <t>Bezüge zu der Überleitung als Standard hinzugefügt</t>
  </si>
  <si>
    <t>Reiter Gersamtangebot ergänzt</t>
  </si>
  <si>
    <t>Reiter pers.abh. Leistungen gelöscht</t>
  </si>
  <si>
    <t>Anpassung der Erläuterungen</t>
  </si>
  <si>
    <t>Reihenfolge der Blätter angepasst</t>
  </si>
  <si>
    <t>Änderungen Gesamtangebot - Ergänzung Summen</t>
  </si>
  <si>
    <t>Änderung Personal - Ergänzung Berufsgruppen - Basisleistung</t>
  </si>
  <si>
    <t>Umrechnung Zeitkorridore aus den Prozenten der Kategorien (Die Berechnung bezieht sich hier nur auf den Assistenzbedarf ohne Basisleistung und Investitionskosten)</t>
  </si>
  <si>
    <t>ZK</t>
  </si>
  <si>
    <t>Platzzahl</t>
  </si>
  <si>
    <t>Kategorie</t>
  </si>
  <si>
    <t>Ist-Stunden QA + BA
direkt</t>
  </si>
  <si>
    <t>Vergüteter
Stundenwert pro Woche</t>
  </si>
  <si>
    <t>Zeitkorridor</t>
  </si>
  <si>
    <t>Stundensatz</t>
  </si>
  <si>
    <t xml:space="preserve">Tagessatz </t>
  </si>
  <si>
    <t>Vergüteter Personal-schlüssel</t>
  </si>
  <si>
    <t>Vergüteter
 Personal-
bedarf 
pro LB</t>
  </si>
  <si>
    <t>Vergüteter Personal-
bedarf</t>
  </si>
  <si>
    <t>Mindest-personal-schlüssel</t>
  </si>
  <si>
    <t>Mindest-personal-bedarf pro LB</t>
  </si>
  <si>
    <t>Mindest-personal-bedarf</t>
  </si>
  <si>
    <t>Differenz
VK vergütet/ VK min</t>
  </si>
  <si>
    <t>Budget Neu</t>
  </si>
  <si>
    <t>Budget Abweichung</t>
  </si>
  <si>
    <t>Std. ABW zum IST</t>
  </si>
  <si>
    <t>Abweichung
VK Ist / VK ABW</t>
  </si>
  <si>
    <t>Budget Personalkosten IST mit Auslastung</t>
  </si>
  <si>
    <t>Budget Personalkosten NEU (Kategorien)</t>
  </si>
  <si>
    <t>Differenz</t>
  </si>
  <si>
    <t>Erfassung der Werte aus der aktuellen Vereinbarung zur Umrechnung in Zeitkorridore</t>
  </si>
  <si>
    <t xml:space="preserve">In die </t>
  </si>
  <si>
    <r>
      <t xml:space="preserve">  Felder werden die Daten aus der Vorvereinbarung (SGB XII oder SGB IX) eingegeben oder als </t>
    </r>
    <r>
      <rPr>
        <b/>
        <u/>
        <sz val="11"/>
        <color rgb="FFFF0000"/>
        <rFont val="Calibri"/>
        <family val="2"/>
        <scheme val="minor"/>
      </rPr>
      <t>nur als Werte</t>
    </r>
    <r>
      <rPr>
        <b/>
        <sz val="11"/>
        <color theme="1"/>
        <rFont val="Calibri"/>
        <family val="2"/>
        <scheme val="minor"/>
      </rPr>
      <t xml:space="preserve"> kopiert</t>
    </r>
  </si>
  <si>
    <t>Erfassung Personalwerte alte Vereinbarung oder Planung</t>
  </si>
  <si>
    <t>Umrechnung Kategorien A bis C</t>
  </si>
  <si>
    <t>Funktion / Qualifikation</t>
  </si>
  <si>
    <t>VK</t>
  </si>
  <si>
    <t>Personalkosten</t>
  </si>
  <si>
    <t>Fremd-personal</t>
  </si>
  <si>
    <t>Kosten
 Ø pro VZÄ</t>
  </si>
  <si>
    <t>Bem</t>
  </si>
  <si>
    <r>
      <t xml:space="preserve">Assistenzleistungen
</t>
    </r>
    <r>
      <rPr>
        <b/>
        <sz val="11"/>
        <rFont val="Calibri"/>
        <family val="2"/>
        <scheme val="minor"/>
      </rPr>
      <t>(inkl. Ansprechperson nach
§ 78 Abs. 6 SGB IX)</t>
    </r>
  </si>
  <si>
    <t>Zeitkorridor 1</t>
  </si>
  <si>
    <t>Zeitkorridor 2</t>
  </si>
  <si>
    <t>Zeitkorridor 3</t>
  </si>
  <si>
    <t>Zeitkorridor 4</t>
  </si>
  <si>
    <t>Kategorie A</t>
  </si>
  <si>
    <t>Kategorie B</t>
  </si>
  <si>
    <t>Kategorie C</t>
  </si>
  <si>
    <t>Aufteilung QA / BA --&gt;</t>
  </si>
  <si>
    <t>qual. Assist.</t>
  </si>
  <si>
    <t>begl. Assist.</t>
  </si>
  <si>
    <t>VK Prüfung</t>
  </si>
  <si>
    <t>päd. Leistungen</t>
  </si>
  <si>
    <t>Sozial-, Heilpädagog*innen, Sozialarbeiter*innen</t>
  </si>
  <si>
    <t xml:space="preserve"> </t>
  </si>
  <si>
    <t>Erzieher*innen, Heilerziehungspfleger*innen</t>
  </si>
  <si>
    <t>Ergotherapeut*innen, Logopäd*innen, Krankengymnast*innen</t>
  </si>
  <si>
    <t>Sozialpädagogische Assistent*innen
kirchl. anerkannte Heimerzieher*innen
Kinderpfleger*innen
Heilerziehungspflege-helfer*innen</t>
  </si>
  <si>
    <t>Pflege</t>
  </si>
  <si>
    <t>Pflegefachkräfte</t>
  </si>
  <si>
    <t>Pflegehelfer*innen</t>
  </si>
  <si>
    <t>Alltagsbegleiter*innen</t>
  </si>
  <si>
    <t>Haus-wirtschaft</t>
  </si>
  <si>
    <t>Hauswirtschafter*innen</t>
  </si>
  <si>
    <t>Köch*innen</t>
  </si>
  <si>
    <t>Reinigungskräfte</t>
  </si>
  <si>
    <t>Sonstiges
Personal</t>
  </si>
  <si>
    <t>Hilfskräfte</t>
  </si>
  <si>
    <t>Sonstiges Personal</t>
  </si>
  <si>
    <t>Summe</t>
  </si>
  <si>
    <t>Ges %</t>
  </si>
  <si>
    <t>PK Schnitt</t>
  </si>
  <si>
    <t>Std-Satz</t>
  </si>
  <si>
    <t>QA/BA</t>
  </si>
  <si>
    <t>Stunden</t>
  </si>
  <si>
    <t>Tag</t>
  </si>
  <si>
    <t>Tagessatz</t>
  </si>
  <si>
    <t>Std 100%</t>
  </si>
  <si>
    <t>F2018</t>
  </si>
  <si>
    <t>Angebot zur Vereinbarung einer Vergütung nach § 125 Abs.1 Nr. 2 SGB IX für Leistungen gem. § 78 SGB IX
im Kontext einer besonderen Wohnform</t>
  </si>
  <si>
    <t>Angebotsjahr:</t>
  </si>
  <si>
    <t>Az.:</t>
  </si>
  <si>
    <t>Name:</t>
  </si>
  <si>
    <t>Straße:</t>
  </si>
  <si>
    <t>PLZ / Ort:</t>
  </si>
  <si>
    <t xml:space="preserve">Telefon / Fax </t>
  </si>
  <si>
    <t>Email - Adresse</t>
  </si>
  <si>
    <t>Rechtsform (z.B. gGmbH, e.V.)</t>
  </si>
  <si>
    <t>Name des Leistungsangebotes:</t>
  </si>
  <si>
    <t>Telefon / Fax</t>
  </si>
  <si>
    <t>Landkreis / kreisfreie Stadt:</t>
  </si>
  <si>
    <t>Standorte, ggf. Anlage beifügen</t>
  </si>
  <si>
    <t xml:space="preserve">Leistungsart nach dem SGB IX: </t>
  </si>
  <si>
    <t>Tagessatz = 1;  (sonst Fachleistungsstunde)</t>
  </si>
  <si>
    <t>Anzahl Leistungsberechtigte (LB)
lt. LV</t>
  </si>
  <si>
    <t>LV vom:</t>
  </si>
  <si>
    <t xml:space="preserve">(wenn abweichend)
Anzahl der Leistungsberechtigten </t>
  </si>
  <si>
    <t>Leistungsberechtigte Ist (Wenn Eintrag, erfolgt die Übernahme in das Blatt Basisleistung)</t>
  </si>
  <si>
    <t>Auslastungsgrad</t>
  </si>
  <si>
    <t xml:space="preserve">Anteil direkte Leistung </t>
  </si>
  <si>
    <t>Wöchentliche Arbeitszeit:</t>
  </si>
  <si>
    <t>Nettojahres-
arbeitszeit (VZÄ)</t>
  </si>
  <si>
    <t>Urlaubstage:</t>
  </si>
  <si>
    <t>Vorgeschlagener Verein-
barungszeitraum (von … bis):</t>
  </si>
  <si>
    <t>Letzte Vergütungsvereinbarung vom:</t>
  </si>
  <si>
    <t>Inventarpauschale:</t>
  </si>
  <si>
    <r>
      <rPr>
        <b/>
        <u/>
        <sz val="10"/>
        <color rgb="FFFF0000"/>
        <rFont val="Calibri"/>
        <family val="2"/>
        <scheme val="minor"/>
      </rPr>
      <t>Für statistische Zwecke 
(§143 ff SGB IX):</t>
    </r>
    <r>
      <rPr>
        <b/>
        <sz val="10"/>
        <color rgb="FFFF0000"/>
        <rFont val="Calibri"/>
        <family val="2"/>
        <scheme val="minor"/>
      </rPr>
      <t xml:space="preserve">
Tagessätze für die Zeitkorridore setzen sich zusammen aus</t>
    </r>
  </si>
  <si>
    <t>Tagessätze</t>
  </si>
  <si>
    <t>NEU</t>
  </si>
  <si>
    <t>bisher</t>
  </si>
  <si>
    <t>Differenz in %</t>
  </si>
  <si>
    <t>Erläuterung zur Leistungspauschale</t>
  </si>
  <si>
    <t>qual. Assistenz</t>
  </si>
  <si>
    <t>begl. Assistenz</t>
  </si>
  <si>
    <t>Leistungspauschale 1</t>
  </si>
  <si>
    <t>Leistungspauschale 2</t>
  </si>
  <si>
    <t>Leistungspauschale 3</t>
  </si>
  <si>
    <t>Leistungspauschale 4</t>
  </si>
  <si>
    <t>Gesamtvergütung:</t>
  </si>
  <si>
    <t>Zu-/ Abschläge</t>
  </si>
  <si>
    <t>…</t>
  </si>
  <si>
    <t>Hinweise:</t>
  </si>
  <si>
    <t>1. Stundensätze für Leistungen gem. § 21 b  LRV sind dem Blatt Personal, Spalte N, zu entnehmen.</t>
  </si>
  <si>
    <t>2. Etwaige KdU-Beträge über 125 % finden sich auf dem Blatt KdU in den Zeilen 51 und 52</t>
  </si>
  <si>
    <t>3. Der in der Leistungspauschale enthaltene Betrag für Beiratsarbeit wird auf dem Blatt Zuschlag Bew.Beirat ausgewiesen.</t>
  </si>
  <si>
    <t>Der Unterzeichner versichert mit seiner Unterschrift, dass keine Änderungen an hinterlegten Formeln oder anderen fest hinterlegten und geschützten Angaben, ohne ausdrücklichen Hinweis und entsprechende Kennzeichnung und Erläuterung, vorgenommen wurden.</t>
  </si>
  <si>
    <t>Für den Leistungserbringer:</t>
  </si>
  <si>
    <t>Ort, Datum</t>
  </si>
  <si>
    <t>Unterschrift / Stempel</t>
  </si>
  <si>
    <t>Strukturblatt</t>
  </si>
  <si>
    <t>1.</t>
  </si>
  <si>
    <t>Allgemeine Angaben</t>
  </si>
  <si>
    <t>1.1</t>
  </si>
  <si>
    <t>Name des Leistungsangebotes</t>
  </si>
  <si>
    <t>1.1.1</t>
  </si>
  <si>
    <t>Name</t>
  </si>
  <si>
    <t>1.1.2</t>
  </si>
  <si>
    <t>Straße</t>
  </si>
  <si>
    <t>1.1.3</t>
  </si>
  <si>
    <t>PLZ / Ort</t>
  </si>
  <si>
    <t>1.1.4</t>
  </si>
  <si>
    <t>Landkreis / kreisfreie Stadt</t>
  </si>
  <si>
    <t>1.1.5</t>
  </si>
  <si>
    <t>Telefonnummer</t>
  </si>
  <si>
    <t>1.1.6</t>
  </si>
  <si>
    <t>Faxnummer</t>
  </si>
  <si>
    <t>1.1.7</t>
  </si>
  <si>
    <t>e-mail</t>
  </si>
  <si>
    <t>1.1.8</t>
  </si>
  <si>
    <t>Name des Leistungserbringers</t>
  </si>
  <si>
    <t>1.2.1</t>
  </si>
  <si>
    <t>1.2.2</t>
  </si>
  <si>
    <t>1.2.3</t>
  </si>
  <si>
    <t>1.2.4</t>
  </si>
  <si>
    <t>1.2.5</t>
  </si>
  <si>
    <t>1.2.6</t>
  </si>
  <si>
    <t>1.2.7</t>
  </si>
  <si>
    <t>1.2.8</t>
  </si>
  <si>
    <t>Vertretungsberechtigte Ansprechperson/ Funktion</t>
  </si>
  <si>
    <t>1.2.9</t>
  </si>
  <si>
    <t>Vorhandene Vertretungsgremien *)</t>
  </si>
  <si>
    <t>Betriebsrat</t>
  </si>
  <si>
    <t>Mitarbeitervertretung</t>
  </si>
  <si>
    <t>Bewohnerbeirat</t>
  </si>
  <si>
    <t>1.2.10</t>
  </si>
  <si>
    <t>Angewandter Tarif (Auswahlfeld)</t>
  </si>
  <si>
    <t>1.2.11</t>
  </si>
  <si>
    <t>Status *)</t>
  </si>
  <si>
    <t>1.2.11.1</t>
  </si>
  <si>
    <t>freigemeinnützig</t>
  </si>
  <si>
    <t>1.2.11.2</t>
  </si>
  <si>
    <t>öffentlich-rechtlich</t>
  </si>
  <si>
    <t>1.2.11.3</t>
  </si>
  <si>
    <t>privatgewerblich</t>
  </si>
  <si>
    <t>1.2.12</t>
  </si>
  <si>
    <t>Verbandszugehörigkeit zu *)</t>
  </si>
  <si>
    <t>AWO</t>
  </si>
  <si>
    <t>Caritas</t>
  </si>
  <si>
    <t>DPWV</t>
  </si>
  <si>
    <t>DW</t>
  </si>
  <si>
    <t>DRK</t>
  </si>
  <si>
    <t>bpa</t>
  </si>
  <si>
    <t>APH</t>
  </si>
  <si>
    <t>Forum Sozial</t>
  </si>
  <si>
    <t>keine</t>
  </si>
  <si>
    <t>Sonstige:**)</t>
  </si>
  <si>
    <t>*) entsprechendes ankreuzen</t>
  </si>
  <si>
    <t>**) bitte Namen und Anschrift eingeben</t>
  </si>
  <si>
    <r>
      <t xml:space="preserve">Arbeitszeit, die für Fachleistungsstunden zur Verfügung steht </t>
    </r>
    <r>
      <rPr>
        <sz val="12"/>
        <rFont val="Arial"/>
        <family val="2"/>
      </rPr>
      <t>(Berechnung für 1 Vollzeitkraft)</t>
    </r>
  </si>
  <si>
    <t>Ermittlung der Feiertage in Schleswig-Holstein</t>
  </si>
  <si>
    <t xml:space="preserve">Feiertage, die immer auf einen Arbeitstag fallen </t>
  </si>
  <si>
    <t>Jahresarbeitszeit einer Vollzeitkraft</t>
  </si>
  <si>
    <t>Tage</t>
  </si>
  <si>
    <t>(volle Berücksichtigung mit 1,0 pro Tag)</t>
  </si>
  <si>
    <t>Tage/ Jahr</t>
  </si>
  <si>
    <t>Karfreitag</t>
  </si>
  <si>
    <t>Woche</t>
  </si>
  <si>
    <t>Ostermontag</t>
  </si>
  <si>
    <t>Ø tägliche Arbeitszeit</t>
  </si>
  <si>
    <t>Christi Himmelfahrt</t>
  </si>
  <si>
    <t>Pfingstmontag</t>
  </si>
  <si>
    <t>Bruttoarbeitszeit/ Jahr</t>
  </si>
  <si>
    <t>Feiertage, die auch auf Samstage oder Sonntage fallen können</t>
  </si>
  <si>
    <t>(anteilige Berücksichtigung mit 5/7 pro Tag)</t>
  </si>
  <si>
    <t>Feiertage</t>
  </si>
  <si>
    <t>Neujahrstag</t>
  </si>
  <si>
    <t>Tag der Arbeit (01.05.)</t>
  </si>
  <si>
    <t>Erkrankungen, Kur-, Heilverfahren,</t>
  </si>
  <si>
    <t>Tag der deutschen Einheit (03.10.)</t>
  </si>
  <si>
    <t>Sanatoriumsaufenthalte (einschließlich</t>
  </si>
  <si>
    <t>Reformationstag (31.10.)</t>
  </si>
  <si>
    <t>Nachkuren)</t>
  </si>
  <si>
    <t>Heiligabend</t>
  </si>
  <si>
    <t>1. Weihnachtstag</t>
  </si>
  <si>
    <t xml:space="preserve">Samstage </t>
  </si>
  <si>
    <t>2. Weihnachtstag</t>
  </si>
  <si>
    <t>Sonntage</t>
  </si>
  <si>
    <t>Silvester</t>
  </si>
  <si>
    <t>Erholungsurlaub</t>
  </si>
  <si>
    <t>SchwbG, Treue-, Sonder-, Bildungurlaub,</t>
  </si>
  <si>
    <t>Gesamtabzug durch Feiertage</t>
  </si>
  <si>
    <t>sonst. Ganztägige Dienstbefr., Mutterschutz</t>
  </si>
  <si>
    <t>Nettoarbeitstage</t>
  </si>
  <si>
    <t>Netto-JAZ jährlich</t>
  </si>
  <si>
    <t>Anzahl Wochen pro Jahr</t>
  </si>
  <si>
    <t>Nur für kalkulatorische Zwecke; keine Personalvereinbarung</t>
  </si>
  <si>
    <t>Bitte das Personal für die Basisleistung erfassen</t>
  </si>
  <si>
    <t>Personal-stellen 
in VZÄ</t>
  </si>
  <si>
    <t>Bemerkungen</t>
  </si>
  <si>
    <t>Overhead</t>
  </si>
  <si>
    <r>
      <t xml:space="preserve">Leitung
</t>
    </r>
    <r>
      <rPr>
        <sz val="10"/>
        <rFont val="Calibri"/>
        <family val="2"/>
        <scheme val="minor"/>
      </rPr>
      <t>(Gesamt, Bereich, vor Ort)</t>
    </r>
  </si>
  <si>
    <r>
      <rPr>
        <b/>
        <sz val="10"/>
        <rFont val="Calibri"/>
        <family val="2"/>
        <scheme val="minor"/>
      </rPr>
      <t>Mittelbare Leistungen</t>
    </r>
    <r>
      <rPr>
        <sz val="10"/>
        <rFont val="Calibri"/>
        <family val="2"/>
        <scheme val="minor"/>
      </rPr>
      <t xml:space="preserve">
(zentral, dezentral, extern)</t>
    </r>
  </si>
  <si>
    <t>Wirtschafts-,
Versorgungs- und techn. Dienste</t>
  </si>
  <si>
    <t>Hauswirtschaftsleitung, Küchenpersonal</t>
  </si>
  <si>
    <t>Reinigungskräfte, Sonstiges Personal</t>
  </si>
  <si>
    <t>Personalkosten werden als Anteil Basisleistung aus Blatt KdU übernommen.</t>
  </si>
  <si>
    <t>Technisches Personal, Hausmeister*in, Gärtner*in</t>
  </si>
  <si>
    <t>BFD, FSJ</t>
  </si>
  <si>
    <t>Praktikant*innen, dual Stud.</t>
  </si>
  <si>
    <r>
      <rPr>
        <b/>
        <u/>
        <sz val="10"/>
        <color theme="1"/>
        <rFont val="Calibri"/>
        <family val="2"/>
        <scheme val="minor"/>
      </rPr>
      <t xml:space="preserve">Zuschlag 
</t>
    </r>
    <r>
      <rPr>
        <b/>
        <sz val="10"/>
        <color theme="1"/>
        <rFont val="Calibri"/>
        <family val="2"/>
        <scheme val="minor"/>
      </rPr>
      <t>nach § 21a Abs. 10 LRV</t>
    </r>
  </si>
  <si>
    <t>Nachtwache</t>
  </si>
  <si>
    <t>Nachtbereitschaft</t>
  </si>
  <si>
    <t>Rufbereitschaft</t>
  </si>
  <si>
    <t>Mitbestimmung</t>
  </si>
  <si>
    <t>Arbeitnehmermitbestimmung</t>
  </si>
  <si>
    <t>Bewohner*innenbeirat</t>
  </si>
  <si>
    <r>
      <t xml:space="preserve">Assistenzleistungen
</t>
    </r>
    <r>
      <rPr>
        <b/>
        <sz val="10"/>
        <rFont val="Calibri"/>
        <family val="2"/>
        <scheme val="minor"/>
      </rPr>
      <t>(inkl. Ansprechperson nach § 78 Abs. 6 SGB IX)</t>
    </r>
  </si>
  <si>
    <t>Prozentuale Aufteilung für die Kalkulation</t>
  </si>
  <si>
    <t>Personalplan aus den Prozenten in den Kategorien A bis C (vergütet) - Info</t>
  </si>
  <si>
    <t>Einheit</t>
  </si>
  <si>
    <t>Kategorie
A</t>
  </si>
  <si>
    <t>Kategorie
B</t>
  </si>
  <si>
    <t>Kategorie
C</t>
  </si>
  <si>
    <t>Personal-kosten vergütet</t>
  </si>
  <si>
    <t>Prozentualer Anteil qualifizierte Assistenz § 78 Abs. 2 Nr. 2 SGB IX :</t>
  </si>
  <si>
    <t>Std</t>
  </si>
  <si>
    <r>
      <t xml:space="preserve">Sozial-, Heilpädagog*innen, Sozialarbeiter*innen 
</t>
    </r>
    <r>
      <rPr>
        <b/>
        <sz val="10"/>
        <color theme="4"/>
        <rFont val="Calibri"/>
        <family val="2"/>
        <scheme val="minor"/>
      </rPr>
      <t>(Berufsgruppe I)</t>
    </r>
  </si>
  <si>
    <r>
      <t>Erzieher*innen, Heilerziehungspfleger*innen</t>
    </r>
    <r>
      <rPr>
        <b/>
        <sz val="10"/>
        <color theme="4"/>
        <rFont val="Calibri"/>
        <family val="2"/>
        <scheme val="minor"/>
      </rPr>
      <t xml:space="preserve"> (Berufsgruppe II)</t>
    </r>
  </si>
  <si>
    <r>
      <t xml:space="preserve">Ergotherapeut*innen, Logopäd*innen, Krankengymnast*innen </t>
    </r>
    <r>
      <rPr>
        <b/>
        <sz val="10"/>
        <color theme="4"/>
        <rFont val="Calibri"/>
        <family val="2"/>
        <scheme val="minor"/>
      </rPr>
      <t>(Berufsgruppe II)</t>
    </r>
  </si>
  <si>
    <r>
      <t xml:space="preserve">Sozialpädagogische Assistent*innen
kirchl. anerkannte Heimerzieher*innen
Kinderpfleger*innen
Heilerziehungspflegehelfer*innen 
</t>
    </r>
    <r>
      <rPr>
        <b/>
        <sz val="10"/>
        <color theme="4"/>
        <rFont val="Calibri"/>
        <family val="2"/>
        <scheme val="minor"/>
      </rPr>
      <t>(Berufsgruppe III)</t>
    </r>
  </si>
  <si>
    <r>
      <t xml:space="preserve">Pflegefachkräfte 
</t>
    </r>
    <r>
      <rPr>
        <b/>
        <sz val="10"/>
        <color theme="4"/>
        <rFont val="Calibri"/>
        <family val="2"/>
        <scheme val="minor"/>
      </rPr>
      <t>(Berufsgruppe II)</t>
    </r>
  </si>
  <si>
    <r>
      <t xml:space="preserve">Pflegehelfer*innen 
</t>
    </r>
    <r>
      <rPr>
        <b/>
        <sz val="10"/>
        <color theme="4"/>
        <rFont val="Calibri"/>
        <family val="2"/>
        <scheme val="minor"/>
      </rPr>
      <t>(Berufsgruppe III)</t>
    </r>
  </si>
  <si>
    <r>
      <t xml:space="preserve">Alltagsbegleiter*innen 
</t>
    </r>
    <r>
      <rPr>
        <b/>
        <sz val="10"/>
        <color theme="4"/>
        <rFont val="Calibri"/>
        <family val="2"/>
        <scheme val="minor"/>
      </rPr>
      <t>(Berufsgruppe III)</t>
    </r>
  </si>
  <si>
    <t>Hauswirtschaft</t>
  </si>
  <si>
    <r>
      <t xml:space="preserve">Hauswirtschafter*innen
</t>
    </r>
    <r>
      <rPr>
        <b/>
        <sz val="10"/>
        <color theme="4"/>
        <rFont val="Calibri"/>
        <family val="2"/>
        <scheme val="minor"/>
      </rPr>
      <t>(Berufsgruppe III)</t>
    </r>
  </si>
  <si>
    <r>
      <t xml:space="preserve">Köch*innen
</t>
    </r>
    <r>
      <rPr>
        <b/>
        <sz val="10"/>
        <color theme="4"/>
        <rFont val="Calibri"/>
        <family val="2"/>
        <scheme val="minor"/>
      </rPr>
      <t>(Berufsgruppe III)</t>
    </r>
  </si>
  <si>
    <r>
      <t xml:space="preserve">Reinigungskräfte
</t>
    </r>
    <r>
      <rPr>
        <b/>
        <sz val="10"/>
        <color theme="4"/>
        <rFont val="Calibri"/>
        <family val="2"/>
        <scheme val="minor"/>
      </rPr>
      <t>(Berufsgruppe III)</t>
    </r>
  </si>
  <si>
    <r>
      <t xml:space="preserve">Hilfskräfte 
</t>
    </r>
    <r>
      <rPr>
        <b/>
        <sz val="10"/>
        <color theme="4"/>
        <rFont val="Calibri"/>
        <family val="2"/>
        <scheme val="minor"/>
      </rPr>
      <t>(Berufsgruppe III)</t>
    </r>
  </si>
  <si>
    <r>
      <t xml:space="preserve">Sonstiges Personal
</t>
    </r>
    <r>
      <rPr>
        <b/>
        <sz val="10"/>
        <color theme="4"/>
        <rFont val="Calibri"/>
        <family val="2"/>
        <scheme val="minor"/>
      </rPr>
      <t>(Berufsgruppe III)</t>
    </r>
  </si>
  <si>
    <t>VK Ges</t>
  </si>
  <si>
    <t>Begl.A.</t>
  </si>
  <si>
    <t>Qual.A.</t>
  </si>
  <si>
    <t>Personalkosten:</t>
  </si>
  <si>
    <t>Prozent Qual.A.</t>
  </si>
  <si>
    <t>Std. direkte Leistung</t>
  </si>
  <si>
    <t>Preis/ Std. direkte Leist.</t>
  </si>
  <si>
    <t>Diff VK Formular Neu / alt:</t>
  </si>
  <si>
    <t>Wenn sich eine Differenz der Personalstellen gemäß eingegebenem Personalplan und des Ergebnisses der Umrechnung auf Kategorien ergibt, so ist der Grund, dass bei der Umrechnung die vergüteten Stunden und nicht die Ist-Stunden zugrunde gelegt werden.</t>
  </si>
  <si>
    <t>Zeitkorridore nach § 21a LRV SH</t>
  </si>
  <si>
    <t>Korridore</t>
  </si>
  <si>
    <t>Ergebnisse Vergütung und Personal</t>
  </si>
  <si>
    <t>Kalkulierte
Anzahl LB</t>
  </si>
  <si>
    <t>Vergüteter Stundenwert pro Woche
(LRV-SH)</t>
  </si>
  <si>
    <t>Zeitkorridor
Vergütung</t>
  </si>
  <si>
    <t>Mindest-personal-
bedarf</t>
  </si>
  <si>
    <t>Abweichung Personalkosten Ist - Vergütung</t>
  </si>
  <si>
    <t>Berufsgruppe</t>
  </si>
  <si>
    <t>Personal Ist</t>
  </si>
  <si>
    <t>Personal vergütet</t>
  </si>
  <si>
    <t>Personalkosten
Ist</t>
  </si>
  <si>
    <t>Personalkosten
vergütet</t>
  </si>
  <si>
    <t xml:space="preserve">  Berufsgruppe I</t>
  </si>
  <si>
    <t xml:space="preserve">  Berufsgruppe II</t>
  </si>
  <si>
    <t xml:space="preserve">  Berufsgruppe III</t>
  </si>
  <si>
    <t xml:space="preserve">  Summe</t>
  </si>
  <si>
    <r>
      <t xml:space="preserve">Kalkulation KDU-Aufwendungen pro Gebäude (Wohneinheiten) - </t>
    </r>
    <r>
      <rPr>
        <b/>
        <sz val="8"/>
        <rFont val="Arial"/>
        <family val="2"/>
      </rPr>
      <t>Schema in Anlehnung an die Zweite Berechnungsverordnung (Verordnung über wohnungswirtschaftliche Berechnungen nach dem zweiten Wohnungsbaugesetz)</t>
    </r>
  </si>
  <si>
    <t xml:space="preserve">Zur Erläuterung:
Die blauen Felder sind Auswahlfelder für die betreffenden Gebäude. In der Zeile 8 werden die Miete- oder Pachtkosten der jeweiligen Gebäude ausgewiesen.
Hier kann das Blatt Flächen genutzt werden. Diese Information ist aber zwingend ein Teil der Leistungsvereinbarung. Die Verknüpfungen sind nur Vorschläge und können überschrieben werden. 
Da die Abstimmung i.d.R. mit der Leistungsvereinbarung erfolgt, können hier vereinfachend die Plätze, Ort und der Prozentanteil für die KdU eingetragen werden. </t>
  </si>
  <si>
    <r>
      <t>Anzahl Bewohner aus Blatt</t>
    </r>
    <r>
      <rPr>
        <i/>
        <sz val="11"/>
        <rFont val="Arial"/>
        <family val="2"/>
      </rPr>
      <t xml:space="preserve"> Flächen</t>
    </r>
  </si>
  <si>
    <t>Summe gesamt
(KdU und Basisleistung)</t>
  </si>
  <si>
    <r>
      <t xml:space="preserve">Verteilung
KdU auf Gebäude
</t>
    </r>
    <r>
      <rPr>
        <b/>
        <sz val="8"/>
        <rFont val="Arial"/>
        <family val="2"/>
      </rPr>
      <t>(Auswahl)</t>
    </r>
  </si>
  <si>
    <t>Anschrift</t>
  </si>
  <si>
    <t>Hilfstabelle</t>
  </si>
  <si>
    <t>Weitere Aufwendungen
(Erfassung und Zuordnung)</t>
  </si>
  <si>
    <t>Gebäude-01</t>
  </si>
  <si>
    <t>Anteil KdU</t>
  </si>
  <si>
    <t>Gebäude-02</t>
  </si>
  <si>
    <t>Gebäude-03</t>
  </si>
  <si>
    <t>Gebäude-12</t>
  </si>
  <si>
    <t>Auswahl Verteilung
fest nur intern</t>
  </si>
  <si>
    <t>Klasse</t>
  </si>
  <si>
    <t>Auswahl Gebäude
fest nur intern</t>
  </si>
  <si>
    <t>KDU %</t>
  </si>
  <si>
    <t>Auswahl Invest(Darlehen</t>
  </si>
  <si>
    <t>AfA-Gebäude, EK- und FK-Zinsen, Instandhaltung - Anteil aus Investdaten</t>
  </si>
  <si>
    <t>LB</t>
  </si>
  <si>
    <t>Miete Gebäude inkl. Instandhaltung, Pacht/ Erbpacht - Anteil aus Miete-Pacht-Leasing</t>
  </si>
  <si>
    <t>Fläche</t>
  </si>
  <si>
    <t>Investitionsaufwendungen Gebäude</t>
  </si>
  <si>
    <t>Betriebskosten</t>
  </si>
  <si>
    <t>Heizung</t>
  </si>
  <si>
    <r>
      <t>Strom</t>
    </r>
    <r>
      <rPr>
        <i/>
        <sz val="9"/>
        <rFont val="Arial"/>
        <family val="2"/>
      </rPr>
      <t xml:space="preserve"> (Anteil KdU erscheint in Zeile 36)</t>
    </r>
  </si>
  <si>
    <t>Gebühren Telekommunikation/ Rundfunk, Fernsehen, Internet (Anteil KdU in Zeile 37 erfassen)</t>
  </si>
  <si>
    <t>Wasserver- und -entsorgung</t>
  </si>
  <si>
    <t>Grundstücksabgaben (z.B. Grundsteuer, Müllbeseitigung)</t>
  </si>
  <si>
    <t>Versicherungsbeiträge</t>
  </si>
  <si>
    <t>Reinigungs-, Putz- und Verbrauchsmittel</t>
  </si>
  <si>
    <t>anteilige Gebühren gebäudetechnische Prüfungen</t>
  </si>
  <si>
    <t>Gebäude-06</t>
  </si>
  <si>
    <t>Gebäude-07</t>
  </si>
  <si>
    <t>Gebäude-08</t>
  </si>
  <si>
    <t>Externe Vergabe Hausmeisterei, Gartenpflege</t>
  </si>
  <si>
    <t>Gebäude-09</t>
  </si>
  <si>
    <t>Externe Vergabe Reinigung</t>
  </si>
  <si>
    <t>Gebäude-10</t>
  </si>
  <si>
    <t>Fort- und Weiterbildungskosten und Berufgenossenschaft für Hausmeisterei, Gartenpflege und Reinigung (anteilig)</t>
  </si>
  <si>
    <t>Gebäude-11</t>
  </si>
  <si>
    <t>Betriebskosten (1: - 17:)</t>
  </si>
  <si>
    <t>Position</t>
  </si>
  <si>
    <t>Summe gesamt
(KdU und FL)</t>
  </si>
  <si>
    <t>Gesamt
Aufwand</t>
  </si>
  <si>
    <r>
      <t xml:space="preserve">Verteilung
nach
</t>
    </r>
    <r>
      <rPr>
        <b/>
        <sz val="8"/>
        <rFont val="Arial"/>
        <family val="2"/>
      </rPr>
      <t>(Auswahl)</t>
    </r>
  </si>
  <si>
    <t>Gebäude/
Standorte 1</t>
  </si>
  <si>
    <t>Gebäude/
Standorte 2</t>
  </si>
  <si>
    <t>Gebäude/
Standorte 3</t>
  </si>
  <si>
    <t>Gebäude/
Standorte 4</t>
  </si>
  <si>
    <t>Gebäude/
Standorte 5</t>
  </si>
  <si>
    <t>Gebäude/
Standorte 6</t>
  </si>
  <si>
    <t>Gebäude/
Standorte 7</t>
  </si>
  <si>
    <t>Gebäude/
Standorte 8</t>
  </si>
  <si>
    <t>Gebäude/
Standorte 9</t>
  </si>
  <si>
    <t>Gebäude/
Standorte 10</t>
  </si>
  <si>
    <t>Gebäude/
Standorte 11</t>
  </si>
  <si>
    <t>Gebäude/
Standorte 12</t>
  </si>
  <si>
    <t>Weitere Aufwendungen Gesamt 
(Erfassung und Zuordnung)</t>
  </si>
  <si>
    <t>Gebäude 2</t>
  </si>
  <si>
    <t>Gebäude 3</t>
  </si>
  <si>
    <t>Gebäude 4</t>
  </si>
  <si>
    <t>Gebäude 5</t>
  </si>
  <si>
    <t>Gebäude 6</t>
  </si>
  <si>
    <t>Gebäude 7</t>
  </si>
  <si>
    <t>Gebäude 8</t>
  </si>
  <si>
    <t>Gebäude 9</t>
  </si>
  <si>
    <t>Gebäude 10</t>
  </si>
  <si>
    <t>Zuschläge</t>
  </si>
  <si>
    <r>
      <t xml:space="preserve">Zuschläge gemäß § 42 a Abs. 5 SGB XII
</t>
    </r>
    <r>
      <rPr>
        <b/>
        <i/>
        <sz val="8"/>
        <rFont val="Arial"/>
        <family val="2"/>
      </rPr>
      <t>(soweit nicht bereits in vorstehenden Positionen oder Investitionsaufwendungen enthalten)</t>
    </r>
  </si>
  <si>
    <r>
      <t>Möblierungszuschlag (</t>
    </r>
    <r>
      <rPr>
        <u/>
        <sz val="10"/>
        <rFont val="Arial"/>
        <family val="2"/>
      </rPr>
      <t>Individuell für WBVG zu berechnen</t>
    </r>
    <r>
      <rPr>
        <sz val="10"/>
        <rFont val="Arial"/>
        <family val="2"/>
      </rPr>
      <t>)</t>
    </r>
  </si>
  <si>
    <r>
      <t>Wohn- und Wohnnebenkosten (</t>
    </r>
    <r>
      <rPr>
        <u/>
        <sz val="10"/>
        <rFont val="Arial"/>
        <family val="2"/>
      </rPr>
      <t>ges. Nachweis erforderlich</t>
    </r>
    <r>
      <rPr>
        <sz val="10"/>
        <rFont val="Arial"/>
        <family val="2"/>
      </rPr>
      <t>)</t>
    </r>
  </si>
  <si>
    <r>
      <t>Haushaltsstrom, Instandhaltung, Haushaltsgroßgeräte (</t>
    </r>
    <r>
      <rPr>
        <u/>
        <sz val="10"/>
        <rFont val="Arial"/>
        <family val="2"/>
      </rPr>
      <t>anteilig</t>
    </r>
    <r>
      <rPr>
        <sz val="10"/>
        <rFont val="Arial"/>
        <family val="2"/>
      </rPr>
      <t>)</t>
    </r>
  </si>
  <si>
    <r>
      <t>Gebühren Telekommunikation / Rundfunk, Fernsehen, Internet (</t>
    </r>
    <r>
      <rPr>
        <u/>
        <sz val="10"/>
        <rFont val="Arial"/>
        <family val="2"/>
      </rPr>
      <t>anteilig</t>
    </r>
    <r>
      <rPr>
        <sz val="10"/>
        <rFont val="Arial"/>
        <family val="2"/>
      </rPr>
      <t>)</t>
    </r>
  </si>
  <si>
    <t>Ergebnis</t>
  </si>
  <si>
    <t>weitere Aufwendungen Zuschläge</t>
  </si>
  <si>
    <t>Zusammenfassung:
Art der KdU Aufwendungen</t>
  </si>
  <si>
    <r>
      <t>Zuschläge</t>
    </r>
    <r>
      <rPr>
        <sz val="9"/>
        <rFont val="Arial"/>
        <family val="2"/>
      </rPr>
      <t xml:space="preserve"> (aus Zeile 36)</t>
    </r>
  </si>
  <si>
    <r>
      <t xml:space="preserve">Betriebskosten </t>
    </r>
    <r>
      <rPr>
        <sz val="9"/>
        <rFont val="Arial"/>
        <family val="2"/>
      </rPr>
      <t>(aus Zeile 28)</t>
    </r>
  </si>
  <si>
    <r>
      <t xml:space="preserve">Allgemeine Investitionsaufwendungen für technische Anlagen, Inventar, Kfz, GWG und Instandhaltung dafür </t>
    </r>
    <r>
      <rPr>
        <sz val="9"/>
        <rFont val="Arial"/>
        <family val="2"/>
      </rPr>
      <t>(aus Blatt Investdaten u. Miete-Pacht-Leasing)</t>
    </r>
  </si>
  <si>
    <t>Verwaltungskosten i.S.v. §§ 24 Nr. 2 u. 26 II.BV - KDU</t>
  </si>
  <si>
    <t>Mietausfallwagnis i.S. v. § 29 II.BV - KDU (Prozent):</t>
  </si>
  <si>
    <r>
      <t>Investkosten Gebäude</t>
    </r>
    <r>
      <rPr>
        <sz val="9"/>
        <rFont val="Arial"/>
        <family val="2"/>
      </rPr>
      <t xml:space="preserve"> (aus Zeile 7)</t>
    </r>
  </si>
  <si>
    <t>KdU Aufwendungen Gesamt</t>
  </si>
  <si>
    <t>Brutto - Nutzungsentschädigung 
pro Platz, Gebäude und Monat</t>
  </si>
  <si>
    <t>Probe</t>
  </si>
  <si>
    <r>
      <t xml:space="preserve">Durchschnittlich angemessene KdU (§ 42a Abs. 5 SGB XII) / Miete pro Monat
</t>
    </r>
    <r>
      <rPr>
        <b/>
        <sz val="10"/>
        <rFont val="Arial"/>
        <family val="2"/>
      </rPr>
      <t xml:space="preserve">(die zutreffenden Werte entnehmen Sie bitte aus dem Blatt </t>
    </r>
    <r>
      <rPr>
        <b/>
        <i/>
        <sz val="10"/>
        <rFont val="Arial"/>
        <family val="2"/>
      </rPr>
      <t>Kosten KdU SH)</t>
    </r>
  </si>
  <si>
    <t>davon 125 %</t>
  </si>
  <si>
    <t>Zuschlag: § 42a Abs. 5 SGB XII &gt; 125%  
                    § 113Abs. 5 SGB IX</t>
  </si>
  <si>
    <t>monatlich pro LB</t>
  </si>
  <si>
    <t>täglich pro LB</t>
  </si>
  <si>
    <t>Wichtig: Für die Unterpunkte b) bis e) den auf die KdU entfallenden prozentualen Anteil in Spalte B erfassen!</t>
  </si>
  <si>
    <t>Auswahlfelder</t>
  </si>
  <si>
    <t>Eingaben zur Berechnung der Investitionskosten</t>
  </si>
  <si>
    <t>Antragsjahr</t>
  </si>
  <si>
    <t>Vereinbarte Investitionsvorhaben¹</t>
  </si>
  <si>
    <t>Davon
% KdU</t>
  </si>
  <si>
    <t>mit (Träger der Eingliederungshilfe)</t>
  </si>
  <si>
    <t>am</t>
  </si>
  <si>
    <r>
      <t>Anschaffungs- Herstelljahr /</t>
    </r>
    <r>
      <rPr>
        <b/>
        <sz val="10"/>
        <rFont val="Arial"/>
        <family val="2"/>
      </rPr>
      <t xml:space="preserve"> Afa-Beginn </t>
    </r>
    <r>
      <rPr>
        <b/>
        <sz val="9"/>
        <color indexed="10"/>
        <rFont val="Arial"/>
        <family val="2"/>
      </rPr>
      <t>**</t>
    </r>
  </si>
  <si>
    <r>
      <t xml:space="preserve">Anschaffungs- oder Herstellungs-kosten </t>
    </r>
    <r>
      <rPr>
        <b/>
        <sz val="9"/>
        <color indexed="10"/>
        <rFont val="Arial"/>
        <family val="2"/>
      </rPr>
      <t>***</t>
    </r>
  </si>
  <si>
    <t xml:space="preserve"> davon:          vereinbarte Grundstücke</t>
  </si>
  <si>
    <r>
      <t xml:space="preserve">Übergangs-regelung lt. Ziffer 3.4.13 AVV </t>
    </r>
    <r>
      <rPr>
        <b/>
        <u/>
        <sz val="9"/>
        <rFont val="Arial"/>
        <family val="2"/>
      </rPr>
      <t xml:space="preserve">Verzinsung Grundstücke </t>
    </r>
    <r>
      <rPr>
        <b/>
        <sz val="9"/>
        <color indexed="10"/>
        <rFont val="Arial"/>
        <family val="2"/>
      </rPr>
      <t xml:space="preserve"> Bis 31.12.2015 für Altfälle</t>
    </r>
  </si>
  <si>
    <t>finanziert mit:</t>
  </si>
  <si>
    <r>
      <t xml:space="preserve">
Betrag gem. Anlage zu § 25 LRV nach § 131 SGB IX </t>
    </r>
    <r>
      <rPr>
        <b/>
        <vertAlign val="superscript"/>
        <sz val="9"/>
        <color rgb="FFFF0000"/>
        <rFont val="Arial"/>
        <family val="2"/>
      </rPr>
      <t>****</t>
    </r>
  </si>
  <si>
    <t>AfA -Prozent</t>
  </si>
  <si>
    <t xml:space="preserve">Rest-Laufzeit </t>
  </si>
  <si>
    <t>jährliche Abschreibung</t>
  </si>
  <si>
    <t>RBW-AHK</t>
  </si>
  <si>
    <t>RBW-EK (Verzinsung)</t>
  </si>
  <si>
    <t>RBW - EK (ohne Verzinsung)</t>
  </si>
  <si>
    <t>RBW langfristige Darlehen</t>
  </si>
  <si>
    <t>RBW öff. Fördermittel</t>
  </si>
  <si>
    <t>Summe Restdarlehen aus Blatt "Darlehen"</t>
  </si>
  <si>
    <t>Summe
FK-Zinsen aus Blatt "Darlehen"</t>
  </si>
  <si>
    <t>Aufwand KdU
(inkl. Instandhaltung)</t>
  </si>
  <si>
    <t>Aufwand FL
(inkl. Instandhaltung)</t>
  </si>
  <si>
    <t>weitere Erläuterung</t>
  </si>
  <si>
    <t>Eigenkapital mit EK-Verzinsung</t>
  </si>
  <si>
    <t>Eigenkapital ohne EK-Verzinsung</t>
  </si>
  <si>
    <t>langfristigen Darlehen</t>
  </si>
  <si>
    <t>öffentlichen Fördermitteln/ Erlöse (KFZ)</t>
  </si>
  <si>
    <t>Gesamtsummen</t>
  </si>
  <si>
    <r>
      <t xml:space="preserve">a) je Gebäude und zu Gebäuden gehörende technische Anlage
   </t>
    </r>
    <r>
      <rPr>
        <b/>
        <i/>
        <sz val="10"/>
        <rFont val="Arial"/>
        <family val="2"/>
      </rPr>
      <t xml:space="preserve"> </t>
    </r>
    <r>
      <rPr>
        <b/>
        <i/>
        <sz val="8"/>
        <rFont val="Arial"/>
        <family val="2"/>
      </rPr>
      <t>(Gebäude entsprechend der Einträge im Blatt KdU)</t>
    </r>
  </si>
  <si>
    <t>b) Technische Anlagen</t>
  </si>
  <si>
    <r>
      <t>c) Inventar (</t>
    </r>
    <r>
      <rPr>
        <b/>
        <sz val="10"/>
        <color indexed="10"/>
        <rFont val="Arial"/>
        <family val="2"/>
      </rPr>
      <t>*</t>
    </r>
    <r>
      <rPr>
        <b/>
        <sz val="10"/>
        <rFont val="Arial"/>
        <family val="2"/>
      </rPr>
      <t>)</t>
    </r>
  </si>
  <si>
    <t>Inventarpauschale (aus Blatt "Basisdaten")</t>
  </si>
  <si>
    <r>
      <t>d) Kraftfahrzeuge (</t>
    </r>
    <r>
      <rPr>
        <b/>
        <sz val="10"/>
        <color indexed="10"/>
        <rFont val="Arial"/>
        <family val="2"/>
      </rPr>
      <t>**</t>
    </r>
    <r>
      <rPr>
        <b/>
        <sz val="10"/>
        <rFont val="Arial"/>
        <family val="2"/>
      </rPr>
      <t>)</t>
    </r>
  </si>
  <si>
    <t>e) GWG</t>
  </si>
  <si>
    <r>
      <t>¹</t>
    </r>
    <r>
      <rPr>
        <sz val="10"/>
        <rFont val="Arial"/>
        <family val="2"/>
      </rPr>
      <t xml:space="preserve"> einschließlich Angabe des Standortes</t>
    </r>
  </si>
  <si>
    <r>
      <t>*</t>
    </r>
    <r>
      <rPr>
        <sz val="10"/>
        <rFont val="Arial"/>
        <family val="2"/>
      </rPr>
      <t xml:space="preserve"> </t>
    </r>
    <r>
      <rPr>
        <sz val="10"/>
        <rFont val="Arial"/>
        <family val="2"/>
      </rPr>
      <t>Sofern eine Inventarpauschale pro Platz vereinbart werden soll, kann die Erfassung der Pauschale über der Zelle H39 im Basisblatt erfolgen.</t>
    </r>
  </si>
  <si>
    <r>
      <t>**</t>
    </r>
    <r>
      <rPr>
        <sz val="10"/>
        <rFont val="Arial"/>
        <family val="2"/>
      </rPr>
      <t xml:space="preserve"> Das Anschaffungs- und Herstelljahr bezeichnet das erste Jahr der Abschreibung mit Berücksichtigung in der Vergütung. Es muss keine Identität zum der realen Anschaffungszeitpunkt gegeben sein.</t>
    </r>
  </si>
  <si>
    <r>
      <t>***</t>
    </r>
    <r>
      <rPr>
        <sz val="10"/>
        <rFont val="Arial"/>
        <family val="2"/>
      </rPr>
      <t xml:space="preserve"> Im Bereich der KFZ bitte nur den Anteil der Anschaffungs- und Herstellkosten angeben, der für </t>
    </r>
    <r>
      <rPr>
        <sz val="10"/>
        <color rgb="FFFF0000"/>
        <rFont val="Arial"/>
        <family val="2"/>
      </rPr>
      <t>das Leistungsangebot</t>
    </r>
    <r>
      <rPr>
        <sz val="10"/>
        <rFont val="Arial"/>
        <family val="2"/>
      </rPr>
      <t xml:space="preserve"> geltend gemacht wird. Wird das KFZ nur zu 50 Prozent</t>
    </r>
  </si>
  <si>
    <r>
      <t xml:space="preserve">     </t>
    </r>
    <r>
      <rPr>
        <sz val="10"/>
        <color rgb="FFFF0000"/>
        <rFont val="Arial"/>
        <family val="2"/>
      </rPr>
      <t>vom Leistungsangebot</t>
    </r>
    <r>
      <rPr>
        <sz val="10"/>
        <rFont val="Arial"/>
        <family val="2"/>
      </rPr>
      <t xml:space="preserve"> genutzt, werden entsprechend 50 % der Anschaffungs- und Herstellkosten erfasst.</t>
    </r>
  </si>
  <si>
    <t xml:space="preserve">     In der Spalte vereinbarte Investitionsvorhaben tragen Sie als Text das Kennzeichen, evtl das Kennzeichen eines zu ersetzenden KFZ und den Nutzungsanteil ein</t>
  </si>
  <si>
    <t xml:space="preserve">     Bsp: KI-KI-502 ; Ersatz für KI-KI - 501; Anteil 100%</t>
  </si>
  <si>
    <r>
      <t>****</t>
    </r>
    <r>
      <rPr>
        <sz val="10"/>
        <rFont val="Arial"/>
        <family val="2"/>
      </rPr>
      <t xml:space="preserve"> In Fällen, in denen die Anschaffungs- und Herstellungskosten nicht nachzuweisen sind bzw. unterhalb eines realistischen Wertansatzes liegen (Spenden, Vermächtnis, Überlassung
      unterhalb der Gestehungskosten), gilt ersatzweise das Ergebnis der zuständigen Gutachterausschusses bzw. eines öffentlich bestellten und vereidigten Gutachter als Berechnungsbasis. </t>
    </r>
  </si>
  <si>
    <t>Kalkulation der Basisleistung</t>
  </si>
  <si>
    <t>Summe Basisleistung:</t>
  </si>
  <si>
    <t>Kostengruppe</t>
  </si>
  <si>
    <t>Kostenart</t>
  </si>
  <si>
    <t>Wert letzte
Vereinbarung
in €</t>
  </si>
  <si>
    <t>Anzahl Stellen 
(Vollzeitkräfte)</t>
  </si>
  <si>
    <t>Stellenschlüsel</t>
  </si>
  <si>
    <t>Personal-/ Sachkosten
 in €</t>
  </si>
  <si>
    <t>externe Vergabe
 in €</t>
  </si>
  <si>
    <t>Erläuterung</t>
  </si>
  <si>
    <t>Angebot Leistungserbringer
in €</t>
  </si>
  <si>
    <t>Angebot 
Leistungsträger
in €</t>
  </si>
  <si>
    <t>Tagespauschale
in €</t>
  </si>
  <si>
    <t>Summe Personalkosten</t>
  </si>
  <si>
    <r>
      <rPr>
        <b/>
        <sz val="11"/>
        <rFont val="Arial"/>
        <family val="2"/>
      </rPr>
      <t>Leitung</t>
    </r>
    <r>
      <rPr>
        <sz val="10"/>
        <rFont val="Arial"/>
        <family val="2"/>
      </rPr>
      <t xml:space="preserve">
z.B. Leitung - Gesamt /Bereich /vor Ort </t>
    </r>
  </si>
  <si>
    <r>
      <rPr>
        <b/>
        <sz val="10"/>
        <rFont val="Arial"/>
        <family val="2"/>
      </rPr>
      <t>Mittelbare Leistung
(</t>
    </r>
    <r>
      <rPr>
        <sz val="10"/>
        <rFont val="Arial"/>
        <family val="2"/>
      </rPr>
      <t>zentral, dezentral, extern)</t>
    </r>
  </si>
  <si>
    <t>Praktikant*innen</t>
  </si>
  <si>
    <t>Zuschlag nach § 21a Abs. 10 LRV</t>
  </si>
  <si>
    <t>Mitbe-stimmung</t>
  </si>
  <si>
    <t>Partizipation</t>
  </si>
  <si>
    <t>Fort- und Weiterbildungskosten</t>
  </si>
  <si>
    <t>Berufsgenossenschaft</t>
  </si>
  <si>
    <t>Sachkosten</t>
  </si>
  <si>
    <t>Parameter</t>
  </si>
  <si>
    <t>Sachkosten
 in €</t>
  </si>
  <si>
    <t>Angebot Leistungsträger
in €</t>
  </si>
  <si>
    <t>Tagespauschale in €</t>
  </si>
  <si>
    <t>Summe Partizipation und Gesetzliche Vorgaben</t>
  </si>
  <si>
    <t>Werkstattrat</t>
  </si>
  <si>
    <t>Frauenbeauftragte</t>
  </si>
  <si>
    <t>sonstige Aufwendungen zur Unterstützung der Partizipation</t>
  </si>
  <si>
    <t>Gesetzliche
Vorgaben</t>
  </si>
  <si>
    <r>
      <t xml:space="preserve">Prüfungsgebühren
</t>
    </r>
    <r>
      <rPr>
        <sz val="10"/>
        <rFont val="Arial"/>
        <family val="2"/>
      </rPr>
      <t>z.B Selbstbestimmungsstärkungsgesetz</t>
    </r>
  </si>
  <si>
    <t>Hygiene, Reinigung, Infektionsschutz</t>
  </si>
  <si>
    <t>Arbeitssicherheit</t>
  </si>
  <si>
    <t>technische Prüfungen</t>
  </si>
  <si>
    <r>
      <t>Summe Sachkosten Einzeldarstellung</t>
    </r>
    <r>
      <rPr>
        <b/>
        <sz val="10"/>
        <color theme="0"/>
        <rFont val="Arial"/>
        <family val="2"/>
      </rPr>
      <t xml:space="preserve"> - ACHTUNG nur besondere Wohnformen/ Wo Prozentuale Verteilung KDU u. Fachfläche?</t>
    </r>
  </si>
  <si>
    <t>Med. u. pflegerischer Sachbedarf</t>
  </si>
  <si>
    <t>Betriebs-verwaltung</t>
  </si>
  <si>
    <t>Geschäftsbedarf</t>
  </si>
  <si>
    <t>Portokosten</t>
  </si>
  <si>
    <t>Gebühren Telekommunikation / Rundfunk, Fernsehen, Internet (anteilig)</t>
  </si>
  <si>
    <t>Reisekosten</t>
  </si>
  <si>
    <t>Beratungs- und Prüfungskosten, Gerichts- und Anwaltsgebühren</t>
  </si>
  <si>
    <t>Beiträge zu Spitzenverbänden</t>
  </si>
  <si>
    <t>Sachkosten der
Zentralverwaltung</t>
  </si>
  <si>
    <r>
      <t xml:space="preserve">Sonstiges
</t>
    </r>
    <r>
      <rPr>
        <sz val="8"/>
        <rFont val="Arial"/>
        <family val="2"/>
      </rPr>
      <t>(bitte erläutern)</t>
    </r>
  </si>
  <si>
    <t>Bewirtschaft-ungskosten</t>
  </si>
  <si>
    <t>Strom</t>
  </si>
  <si>
    <t>Grundstücksabgaben</t>
  </si>
  <si>
    <t>Fuhrpark</t>
  </si>
  <si>
    <t>Kfz.-Steuern/ Kfz.-Versicherung</t>
  </si>
  <si>
    <t>Sachaufw. zur Sicherstellung der erford. Fachleistung</t>
  </si>
  <si>
    <r>
      <rPr>
        <b/>
        <u/>
        <sz val="10"/>
        <rFont val="Arial"/>
        <family val="2"/>
      </rPr>
      <t>pauschale</t>
    </r>
    <r>
      <rPr>
        <b/>
        <sz val="10"/>
        <rFont val="Arial"/>
        <family val="2"/>
      </rPr>
      <t xml:space="preserve"> Berechnung der Sachkosten 
optional zur Einzeldarstellung</t>
    </r>
  </si>
  <si>
    <t>Investitionskosten</t>
  </si>
  <si>
    <t>Summe Investitionskosten (aus Investdaten, Darlehen, Miete-Pacht-Leasing; Instandhaltung)</t>
  </si>
  <si>
    <t>Einnahmen</t>
  </si>
  <si>
    <t>Summe aus Einnahmen</t>
  </si>
  <si>
    <t>Einnahmen aus Verkauf u. Dienstleistung</t>
  </si>
  <si>
    <t>Einnahmen aus Vermietung u. Verpachtung</t>
  </si>
  <si>
    <t>Einnahmen aus Zuschüssen</t>
  </si>
  <si>
    <t>Einnahmen aus Bewirtung von Gästen</t>
  </si>
  <si>
    <t>Einnahmen aus Einspeisevergütung</t>
  </si>
  <si>
    <t>Nachrichtlicher Ausweis Nachtzuschlag als Bestandteil der Basisleistung</t>
  </si>
  <si>
    <t xml:space="preserve">Tagespauschale für den in der Basisleistung enthaltenen Nachtzuschlag </t>
  </si>
  <si>
    <t>Beschreibung</t>
  </si>
  <si>
    <t>Darlehensgeber</t>
  </si>
  <si>
    <t>Darlehens-nummer</t>
  </si>
  <si>
    <t>Darlehensaufnahme</t>
  </si>
  <si>
    <t xml:space="preserve">noch zu tilgen¹: </t>
  </si>
  <si>
    <t>Zinsen im Ver-einbarungs-zeitraum</t>
  </si>
  <si>
    <t>Übertrag Fremd-kapitalzinsen in InvestDaten</t>
  </si>
  <si>
    <t>Jahr</t>
  </si>
  <si>
    <t>Betrag</t>
  </si>
  <si>
    <t>a) je Gebäude und zu Gebäuden gehörende technische Anlage</t>
  </si>
  <si>
    <t xml:space="preserve">c) Inventar </t>
  </si>
  <si>
    <t>d) Kraftfahrzeuge</t>
  </si>
  <si>
    <t>¹ Darlehnsstand am Tag vor Beginn des Vereinbarungszeitraums</t>
  </si>
  <si>
    <t>Zu Mieten und Pachten sowie Miet- und Leasingverträgen der Kalkulationsgrundlage</t>
  </si>
  <si>
    <t>Aufwendungen für Anmietung und/ oder Pacht/ Erbpacht von Grundstücken und Gebäuden (s. § 25 Abs. 3 LRV SGB IX)</t>
  </si>
  <si>
    <r>
      <t xml:space="preserve">Abgestimmter Miet- und/oder Leasingvertrag liegt dem Träger der Einglieder-ungshilfe vor                           </t>
    </r>
    <r>
      <rPr>
        <b/>
        <u/>
        <sz val="10"/>
        <rFont val="Arial"/>
        <family val="2"/>
      </rPr>
      <t xml:space="preserve"> </t>
    </r>
    <r>
      <rPr>
        <u/>
        <sz val="10"/>
        <rFont val="Arial"/>
        <family val="2"/>
      </rPr>
      <t>(</t>
    </r>
    <r>
      <rPr>
        <b/>
        <u/>
        <sz val="14"/>
        <rFont val="Arial"/>
        <family val="2"/>
      </rPr>
      <t>X</t>
    </r>
    <r>
      <rPr>
        <u/>
        <sz val="10"/>
        <rFont val="Arial"/>
        <family val="2"/>
      </rPr>
      <t xml:space="preserve"> f</t>
    </r>
    <r>
      <rPr>
        <b/>
        <u/>
        <sz val="10"/>
        <rFont val="Arial"/>
        <family val="2"/>
      </rPr>
      <t>ür ja)</t>
    </r>
  </si>
  <si>
    <r>
      <t xml:space="preserve">Abgestimmter Miet- und / oder Leasing-vertrag ist beigefügt                 </t>
    </r>
    <r>
      <rPr>
        <b/>
        <u/>
        <sz val="10"/>
        <rFont val="Arial"/>
        <family val="2"/>
      </rPr>
      <t xml:space="preserve"> (</t>
    </r>
    <r>
      <rPr>
        <b/>
        <u/>
        <sz val="14"/>
        <rFont val="Arial"/>
        <family val="2"/>
      </rPr>
      <t>X</t>
    </r>
    <r>
      <rPr>
        <b/>
        <u/>
        <sz val="10"/>
        <rFont val="Arial"/>
        <family val="2"/>
      </rPr>
      <t xml:space="preserve"> für ja)</t>
    </r>
  </si>
  <si>
    <r>
      <t xml:space="preserve">Es besteht eine unmittelbare oder mittelbare persönliche, sachliche oder wirtschaftliche Verflechtung der Vertragsparteien           </t>
    </r>
    <r>
      <rPr>
        <b/>
        <u/>
        <sz val="10"/>
        <rFont val="Arial"/>
        <family val="2"/>
      </rPr>
      <t xml:space="preserve"> </t>
    </r>
    <r>
      <rPr>
        <b/>
        <u/>
        <sz val="14"/>
        <rFont val="Arial"/>
        <family val="2"/>
      </rPr>
      <t xml:space="preserve">(X </t>
    </r>
    <r>
      <rPr>
        <b/>
        <u/>
        <sz val="10"/>
        <rFont val="Arial"/>
        <family val="2"/>
      </rPr>
      <t>für Ja)</t>
    </r>
  </si>
  <si>
    <t xml:space="preserve">
Kosten
(bei Gebäuden Nettokaltmiete)</t>
  </si>
  <si>
    <t>monatlich</t>
  </si>
  <si>
    <t>jährlich</t>
  </si>
  <si>
    <t>Aufwand
KdU
(inkl. Instandhaltung)</t>
  </si>
  <si>
    <t>Aufwand
FL
(inkl. Instandhaltung)</t>
  </si>
  <si>
    <t>a) Mietobjekte (mit Anschrift)</t>
  </si>
  <si>
    <t>Miete-01</t>
  </si>
  <si>
    <t>Miete-02</t>
  </si>
  <si>
    <t>Miete-03</t>
  </si>
  <si>
    <t>Miete-04</t>
  </si>
  <si>
    <t>Miete-05</t>
  </si>
  <si>
    <t>Miete-06</t>
  </si>
  <si>
    <t>Miete-07</t>
  </si>
  <si>
    <t>Miete-08</t>
  </si>
  <si>
    <t>Miete-09</t>
  </si>
  <si>
    <t>Miete-10</t>
  </si>
  <si>
    <t>Miete-11</t>
  </si>
  <si>
    <t>Miete-12</t>
  </si>
  <si>
    <t xml:space="preserve">Summe a) </t>
  </si>
  <si>
    <t>b) Pacht- Erbpachtobjekte (mit Anschrift)</t>
  </si>
  <si>
    <t>Pacht-01</t>
  </si>
  <si>
    <t>Pacht-02</t>
  </si>
  <si>
    <t>Pacht-03</t>
  </si>
  <si>
    <t>Pacht-04</t>
  </si>
  <si>
    <t>Pacht-05</t>
  </si>
  <si>
    <t>Pacht-06</t>
  </si>
  <si>
    <t>Pacht-07</t>
  </si>
  <si>
    <t>Pacht-08</t>
  </si>
  <si>
    <t>Pacht-09</t>
  </si>
  <si>
    <t>Pacht-10</t>
  </si>
  <si>
    <t>Pacht-11</t>
  </si>
  <si>
    <t>Pacht-12</t>
  </si>
  <si>
    <t xml:space="preserve">Summe b) </t>
  </si>
  <si>
    <t>Aufwendungen für sonstige Miet- und Leasingkosten (s. § 25 Abs. 3 LRV SGB IX)</t>
  </si>
  <si>
    <t>a) Kommunikationsanlagen</t>
  </si>
  <si>
    <t xml:space="preserve">b) EDV-Anlagen </t>
  </si>
  <si>
    <t>Summe b)</t>
  </si>
  <si>
    <t>c) sonstige Anlagen</t>
  </si>
  <si>
    <t>Summe c)</t>
  </si>
  <si>
    <t>d) KFZ Leasing</t>
  </si>
  <si>
    <t>AHK</t>
  </si>
  <si>
    <t>gem. Ziffer 3.4.7 AVV-SH (siehe § 25 Abs. 3 LRV SGB IX)</t>
  </si>
  <si>
    <t>Aufwand
KdU</t>
  </si>
  <si>
    <t>Aufwand
FL</t>
  </si>
  <si>
    <t>Baujahr</t>
  </si>
  <si>
    <t>Index</t>
  </si>
  <si>
    <t>Instandhaltung</t>
  </si>
  <si>
    <t>Summe d)</t>
  </si>
  <si>
    <t>Verfahren zur Berechnung einer pauschalen Finanzierung für Bewohnerbeiräte und vergleichbare Nutzervertretungsstrukturen        (Anlage 1 zum Beschluss der VK 2022/X 3.6.22)</t>
  </si>
  <si>
    <t>Größe Bewohnerbeirat nach der SbStG-DVO:</t>
  </si>
  <si>
    <t>bis 50 BW</t>
  </si>
  <si>
    <t>1-3 Mitglieder</t>
  </si>
  <si>
    <t>51-150 BW</t>
  </si>
  <si>
    <t>3-5 Mitglieder</t>
  </si>
  <si>
    <t>151-250 BW</t>
  </si>
  <si>
    <t>5-7 Mitglieder</t>
  </si>
  <si>
    <t>250+ BW</t>
  </si>
  <si>
    <t>7-9 Mitglieder</t>
  </si>
  <si>
    <t>Oder Anwendung in anderen Angeboten, die nicht dem SbStG zugeordnet werden (z.B. NutzersprecherInnen)</t>
  </si>
  <si>
    <t>x-Mitglieder</t>
  </si>
  <si>
    <r>
      <t xml:space="preserve">Anzahl Bewohner </t>
    </r>
    <r>
      <rPr>
        <sz val="9"/>
        <color theme="1"/>
        <rFont val="Calibri"/>
        <family val="2"/>
        <scheme val="minor"/>
      </rPr>
      <t>(Übernahme aus Blatt Gesamtangebot)</t>
    </r>
  </si>
  <si>
    <t>Größe des Bewohnerbeirates im Leistungsangebot</t>
  </si>
  <si>
    <t>Beiratsarbeit durch</t>
  </si>
  <si>
    <t>Hauptamtliche
Person</t>
  </si>
  <si>
    <t xml:space="preserve">Qualifikation Vertrauensperson/Begleitung </t>
  </si>
  <si>
    <t>Erzieher*in</t>
  </si>
  <si>
    <r>
      <t>NJAZ</t>
    </r>
    <r>
      <rPr>
        <sz val="9"/>
        <rFont val="Calibri"/>
        <family val="2"/>
        <scheme val="minor"/>
      </rPr>
      <t xml:space="preserve"> (Übernahme aus Blatt Netto JAZ)</t>
    </r>
    <r>
      <rPr>
        <sz val="11"/>
        <rFont val="Calibri"/>
        <family val="2"/>
        <scheme val="minor"/>
      </rPr>
      <t>:</t>
    </r>
  </si>
  <si>
    <t>AG-Jahresbrutto/ VZÄ</t>
  </si>
  <si>
    <t>Ehrenamtliche
Person</t>
  </si>
  <si>
    <t>Ehrenamtspauschale</t>
  </si>
  <si>
    <t>rechnerischer Betrag pro Std.</t>
  </si>
  <si>
    <t>Berechnung</t>
  </si>
  <si>
    <t>Personalkosten für Begleitung des Bewohnerbeirates bei:</t>
  </si>
  <si>
    <t>Sitzungen</t>
  </si>
  <si>
    <t>Vor- und Nachbereitung</t>
  </si>
  <si>
    <t xml:space="preserve">Klausurtagung </t>
  </si>
  <si>
    <t>Besuche in den Wohnhäusern/ Sprechstunden</t>
  </si>
  <si>
    <t>Bewohnerversammlung einschl. An- und Abfahrt und Vorbereitung</t>
  </si>
  <si>
    <t>Wahl des Bewohnerbeirates alle 4 Jahre</t>
  </si>
  <si>
    <t>Teilnahme an Gremiensitzungen, Netzwerkveranstaltungen, im Sozialraum, im Umfeld des Angebots</t>
  </si>
  <si>
    <t>Partizipation Politik/  LAG der Bewohnerbeiräte/ Vernetzung auf Landesebene</t>
  </si>
  <si>
    <t>Gespräche Heimaufsicht, Begleitung von Prüfungen</t>
  </si>
  <si>
    <t>etc.</t>
  </si>
  <si>
    <t>Stunden pro Monat</t>
  </si>
  <si>
    <t>Stunden jährlich</t>
  </si>
  <si>
    <t xml:space="preserve">Sachkosten für </t>
  </si>
  <si>
    <t>Sitzungskosten</t>
  </si>
  <si>
    <t>Fortbildungskosten</t>
  </si>
  <si>
    <t>Büromaterial / Broschüren/ Material Öffentlichkeitsarbeit</t>
  </si>
  <si>
    <t>Kosten p.A. gesamt</t>
  </si>
  <si>
    <t>Kosten je Bewohner</t>
  </si>
  <si>
    <t>Zuschlag je Tag</t>
  </si>
  <si>
    <t>Land</t>
  </si>
  <si>
    <t>Träger</t>
  </si>
  <si>
    <t>Weitere Unterteilung
beim Träger**</t>
  </si>
  <si>
    <t>Durchschnitt der anerkannten ange-messenen Bedarfe für Unterkunft</t>
  </si>
  <si>
    <t>Durchschnitt der anerkannten ange-messenen Bedarfe für Heizung</t>
  </si>
  <si>
    <t>SH</t>
  </si>
  <si>
    <t>Dithmarschen</t>
  </si>
  <si>
    <t>Nord (Amt Büsum-Wesselburen, Stadt Heide, Amt Heider Umland, Amt Eider)</t>
  </si>
  <si>
    <t>Flensburg</t>
  </si>
  <si>
    <t>Kiel</t>
  </si>
  <si>
    <t>Lauenburg</t>
  </si>
  <si>
    <t>Geesthacht</t>
  </si>
  <si>
    <t>Mölln</t>
  </si>
  <si>
    <t>Lauenburg, Amt Lütau</t>
  </si>
  <si>
    <t>Ratzeburg</t>
  </si>
  <si>
    <t>Schwarzenbeck</t>
  </si>
  <si>
    <t>Wentorf bei Hamburg, Amt Hohe Elbgeest</t>
  </si>
  <si>
    <t>Amt Berkenthin, Amt Breitenfelde, Amt Lauenburgische Seen, Amt Sandesneben-Nusse</t>
  </si>
  <si>
    <t>Amt Büchen, Amt Schwarzenbek-Land</t>
  </si>
  <si>
    <t>Lübeck</t>
  </si>
  <si>
    <t>Neumünster</t>
  </si>
  <si>
    <t>Nordfriesland</t>
  </si>
  <si>
    <t>Nord  (Amt Südtondern, Amt Mittleres Nordfriesland)</t>
  </si>
  <si>
    <t>Süd (Husum, Tönning, Reußenköge, Amt Eiderstedt, Amt Nordsee-Treene, Amt Pellworm, Amt Viöl)</t>
  </si>
  <si>
    <t>Sylt</t>
  </si>
  <si>
    <t>Föhr und Amrum</t>
  </si>
  <si>
    <t>Ostholstein</t>
  </si>
  <si>
    <t>Region Eutin (Eutin, Malente, Bosau, Süsel)</t>
  </si>
  <si>
    <t>Region Bad Schwartau (Bad Schwartau, Stockelsdorf, Ratekau, Scharbeutz, Timmendorfer Strand, Ahrensbök)</t>
  </si>
  <si>
    <t>Region Neustadt i.H. (Neustadt i.H., Grömitz, Dahme, Kellenhusen, Amt Ostholstein-Mitte)</t>
  </si>
  <si>
    <t>Region Oldenburg i.H. (Oldenburg i.H., Fehmarn, Heiligenhafen, Grube, Amt Oldenburg-Land, Amt Lensahn)</t>
  </si>
  <si>
    <t>Pinneberg</t>
  </si>
  <si>
    <t>Plön</t>
  </si>
  <si>
    <t>Rendsburg-Eckernförde</t>
  </si>
  <si>
    <t>Stadt Rendsburg, Stadt Büdelsdorf, Amt Eiderkanal, Amt Fockbek, Amt Jevenstedt</t>
  </si>
  <si>
    <t>Stadt Eckernförde, Amt Hüttener Berge, Amt Schlei-Ostsee</t>
  </si>
  <si>
    <t>Amt Bordesholm, Amt Nortorfer Land, Gemeinde Wasbek</t>
  </si>
  <si>
    <t>Amt Hohner Harde, Amt Mittelholstein</t>
  </si>
  <si>
    <t>Schleswig-Flensburg</t>
  </si>
  <si>
    <t>Segeberg</t>
  </si>
  <si>
    <t>Stadt Norderstedt</t>
  </si>
  <si>
    <t>Gemeinde Henstedt-Ulzburg</t>
  </si>
  <si>
    <t>Stadt Kaltenkirchen, Stadt Segeberg</t>
  </si>
  <si>
    <t>Stadt Bad Bramstedt</t>
  </si>
  <si>
    <t>verbleibendes Kreisgebiet</t>
  </si>
  <si>
    <t>Steinburg</t>
  </si>
  <si>
    <t>Stadt Itzehoe</t>
  </si>
  <si>
    <t>Stormarn</t>
  </si>
  <si>
    <t>Stadt Bad Oldesloe, Stadt Reinfeld, Amt Itzstedt, Gemeinde/Amt Trittau, Amt Bad Oldesloe-Land, Amt Bargteheide-Land, Amt Nordstormarn</t>
  </si>
  <si>
    <t>Stadt Glinde, Gemeinde Ammersbek, Gemeinde Großhansdorf, Gemeinde Oststeinbek, Amt Siek</t>
  </si>
  <si>
    <t>Stadt Ahrensburg, Gemeinde Barsbüttel, Stadt Bargteheide, Stadt Reinbek</t>
  </si>
  <si>
    <t>* Durchschnittliche angemessene tatsächliche Aufwendungen für die</t>
  </si>
  <si>
    <t>Warmmiete von Einpersonenhaushalten im angegebenen Gebiet</t>
  </si>
  <si>
    <t>**Die den jeweiligen Ämtern zugehörigen Gemeinden können der nachfolgenden Aufstellung entnommen werden:</t>
  </si>
  <si>
    <t>Amt</t>
  </si>
  <si>
    <t>Zugehörige Gemeinden</t>
  </si>
  <si>
    <t>Amt Büsum-Wesselburen</t>
  </si>
  <si>
    <t>Büsum, Büsumer Deichhausen, Friedrichsgabekoog, Hedwigenkoog, Hellschen-Heringsand-Unterschaar, Hillgroven, Norddeich, Oesterdeichstrich, Oesterwurth, Reinsbüttel, Schülp, Strübbel, Süderdeich, Warwerort, Wesselburen, Wesselburen Deichhausen, Wesselburenkoog, Westerdeichstrich</t>
  </si>
  <si>
    <t>Amt Eider</t>
  </si>
  <si>
    <t>Barkenholm, Bergewöhrden, Dellstedt, Delve, Dörpling, Fedderingen, Gaushorn, Glüsing, Groven, Hemme, Hennstedt, Hollingstedt, Hövede, Karolinenkoog, Kleve, Krempel, Lehe, Linden, Lunden, Norderheistedt, Pahlen, Rehm-Flehde-Bargen, Schalkholz, Schlichting, St. Annen, Süderdorf, Süderheistedt, Tellingstedt, Tielenhemme, Wallen, Welmbüttel, Westerborstel, Wiemerstedt, Wrohm</t>
  </si>
  <si>
    <t>Amt Heider Umland</t>
  </si>
  <si>
    <t>Hemmingstedt, Lieth, Lohe-Rickelsdorf, Neuenkirchen, Norderwhörden, Nordhastedt, Ostrohe, Stelle-Wittenwurth, Weddinstedt, Wesseln, Wöhrden</t>
  </si>
  <si>
    <t>Amt Marne Nordsee</t>
  </si>
  <si>
    <t>Diekhusen-Fahrstedt, Friedrichskoog, Helse, Kaiser-Wilheilm-Koog, Kranprinzenkoog, Marne, Marnerdeich, Neufelderkoog, Neufeld, Ramhusen, Schmedeswurth, Trennewurth, Volsemenhusen</t>
  </si>
  <si>
    <t>Amt Mitteldithmarschen</t>
  </si>
  <si>
    <t>Albersdorf, Arkebek, Bargenstedt, Barlt, Bunsoh, Busenwurth, Elpersbüttel, Epenwöhrden, Gudendorf, Immenstedt, Krumstedt, Meldorf, Nindorf, Nordermeldorf, Odderade, Offenbüttel, Osterrade, Sarzbüttel, Schafstedt, Schrum, Tensbüttel-Röst, Wennbüttel, Windbergen, Wolmersdorf</t>
  </si>
  <si>
    <t>ehem. Amt Burg</t>
  </si>
  <si>
    <t>Brickeln, Buchholz, Brickeln, Eggstedt, Frestedt, Großenrade, Hochdonn, Kuden, Quickborn, Süderhastedt</t>
  </si>
  <si>
    <t>ehem. Amt St. Michaelisdonn</t>
  </si>
  <si>
    <t>Averlak, Dingen, Eddelak, St. Michaelisdonn</t>
  </si>
  <si>
    <t>Amt Berkenthin</t>
  </si>
  <si>
    <t>Behlendorf, Berkenthin, Bliestorf, Düchelsdorf, Göldenitz, Kastorf, Klempau, Krummesse, Niendorf, Rondeshagen, Sierksrade</t>
  </si>
  <si>
    <t>Amt Breitenfelde</t>
  </si>
  <si>
    <t>Alt-Mölln, Bälau, Borstorf, Breitenfelde, Grambek, Hornbek, Lehmrade, Niendorf an der Strecknitz, Schretstaken, Talkau, Woltersdorf</t>
  </si>
  <si>
    <t>Amt Büchen</t>
  </si>
  <si>
    <t>Besenthal, Bröthen, Büchen, Fitzen, Göttin, Gudow, Güster, Klein Pampau, Langenlehsten, Müssen, Roseburg, Schulendorf, Siebeneichen, Tramm, Witzeeze</t>
  </si>
  <si>
    <t>Amt Hohe Elbgeest</t>
  </si>
  <si>
    <t>Aumühle, Börnsen, Dassendorf, Escheburg, Hamwarde, Hohenhorn, Kröppelhagen-Fahrendorf, Wiershop, Wohltorf, Worth, Sachsenwald</t>
  </si>
  <si>
    <t>Amt Lauenburgische Seen</t>
  </si>
  <si>
    <t>Albsfelde, Bäk, Brunsmark, Buchholz, Einhaus, Fredeburg, Giesensdorf, Groß Disnack, Groß Grönau, Groß Sarau, Harmsdorf, Hollenbek, Horst, Kittlitz, Klein Zecher, Kulpin, Mechow, Mustin, Pogeez, Römnitz, Salem, Schmilau, Seedorf, Sterley, Ziethen</t>
  </si>
  <si>
    <t>Amt Lütau</t>
  </si>
  <si>
    <t>Basedoe, Buchhorst, Dalldorf, Juliusburg, Kruzen, Kruckow, Lanze, Lütau, Schnakenbek, Wangelau</t>
  </si>
  <si>
    <t>Amt Sandesneben-Nusse</t>
  </si>
  <si>
    <t>Duvensee, Grinau, Groß Boden, Groß Schenkenberg, Kinkrade, Koberg, Kühsen, Labenz, Lankau, Linau, Lüchow, Nusse, Panten, Poggensee, Ritzerau, Sandesneben, Schiphorst, Schönberg, Schürensöhlen, Siebenbäumen, Sirksfelde, Steinhorst, Stubben, Walksfelde, Wentorf A.S.</t>
  </si>
  <si>
    <t>Amt Schwarzenbek-Land</t>
  </si>
  <si>
    <t>Basthorst, Brunstorf, Dahmker, Elmenhorst, Fuhlenhagen, Grabau, Groß Pampau, Gülzow, Hamfelde, Havekost, Kankelau, Kasseburg, Köthel, Kollow, Kuddewörde, Möhnsen, Mühelnrade, Sahms</t>
  </si>
  <si>
    <t>Amt Eiderstedt</t>
  </si>
  <si>
    <t>Garding, Grothusenkoog, Katharinenheerd, Kirchspiel Garding, Kotzenbüll, Norderfriedrichskoog, Oldenswort, Osterhever, Poppenbüll, Sankt Peter-Ording, Tating, Tetenbüll, Tönning, Türmlauer-Koog, Vollerwiek, Welt, Westerhever</t>
  </si>
  <si>
    <t>Amt Mittleres Nordfriesland</t>
  </si>
  <si>
    <t>Amt Nordsee-Treene</t>
  </si>
  <si>
    <t>Arlewatt, Drage, Elisabeth-Sophien-Koog, Fresendelf, Friedrichstadt, Hattstedt, Hattstedtermarsch, Hude, Koldenbüttel, Mildstedt, Nordstrand, Oldersbek, Olderup, Ostenfeld, Ramstedt, Rantrum, Schwabstedt, Seeth, Simonsberg, Süderhöft, Südermarsch, Uelvesbüll, Winnert, Wisch, Wittbek, Witzwort, Wobbenbüll</t>
  </si>
  <si>
    <t>Amt Pellworm</t>
  </si>
  <si>
    <t>Gröde, Hallog Hooge, Langeneß, Pellworm</t>
  </si>
  <si>
    <t>Amt Südtondern</t>
  </si>
  <si>
    <t>Achtrup, Aventoft, Bösbüll, Braderup, Bramstedtlund, Dagebüll, Ellhöft, Emmelsbüll-Horsbüll, Enge-Sande, Friedrich-Wilhelm-Lübke-Koog, Galmsbüll, Holm, Humptrup, Karlim, Klanxbüll, Klixbüll, Ladelund, Leck, Lexgaard, Neukirchen, Stadt Niebüll, Risum-Lindholm, Rodenäs, Sprakebüll, Stadum, Stedesand, Süderlügum, Tinningstedt, Uphusum, Westre</t>
  </si>
  <si>
    <t>Amt Viöl</t>
  </si>
  <si>
    <t>Ahrenviöl, Ahrenviölfeld, Behrendorf, Bondelum, Haslund, Immenstedt, Löwenstedt, Norstedt, Oster-Ohrstedt, Schwesind, Sollwitt, Viöl, Wester-Ohrstedt</t>
  </si>
  <si>
    <t>Amt Lehnsahn</t>
  </si>
  <si>
    <t>Beschendorf, Damlos, Harmsdorf, Kabelhorst, Lkensahn, Manhagen, Riepsdorf</t>
  </si>
  <si>
    <t>Amt Oldenburg-Land</t>
  </si>
  <si>
    <t>Göhl, Gremersdorf, Großenbrode, Heringsdorf, Neukrichen, Wangels</t>
  </si>
  <si>
    <t>Amt Ostholstein-Mitte</t>
  </si>
  <si>
    <t>Altenkrempe, Kasseedorf. Schashagen, Schönwalde am Bungsberg, Sierksdorf</t>
  </si>
  <si>
    <t>Amt Bokhorst-Wankendorf</t>
  </si>
  <si>
    <t>Belau, Großharrie, Rendswühren, Ruhwinkel, Schillsdorf, Stolpe, Tasdorf, Wankendorf</t>
  </si>
  <si>
    <t>Amt Großer Plöner See</t>
  </si>
  <si>
    <t>Bosau, Dersau, Dörnick, Grebin, Kalübbe, Lebrade, Nehmten, Rantzau, Rathjensdorf, Wittmoldt</t>
  </si>
  <si>
    <t>Amt Lütjenburg</t>
  </si>
  <si>
    <t>Behrensdorf, Blekendorf, Dannau, Giekau, Helmstorf, Högsdorf, Hohenfelde, Hohwacht, Kirchnüchel, Klamp, Kletkamp, Lütjenburg, Panker, Schwartbuck, Tröndel</t>
  </si>
  <si>
    <t>Amt Preetz-Land</t>
  </si>
  <si>
    <t>Barmissen, Boksee, Bothkamp, Großbarkau, Honigsee, Kirchbarkau, Klein Barkau, Kühren, Lehmkulen, Löptin, Nettelsee, Pohnsdorf, Postfeld, Rastorf, Schellhorn, Wahlstorf, Warnau</t>
  </si>
  <si>
    <t>Amt Probstei</t>
  </si>
  <si>
    <t>Barsbek, Bendfeld, Brodersdorf, Fahren, Fiefbergen, Höhndorf, Köhn, Krokau, Krummbek, Laboe, Lutterbek, Passade, Prasdorf, Probsteierhagen, Schönberg, Stakendorf, Stein, Stoltenberg, Wendtorf, Wisch</t>
  </si>
  <si>
    <t>Amt Schrevenborn</t>
  </si>
  <si>
    <t>Heikendorf, Mönkeberg, Schönkirchen</t>
  </si>
  <si>
    <t>Amt Selent/Schlesen</t>
  </si>
  <si>
    <t>Dobersdorf, Fargau-Pratjau, Lammershagen, Martensrade, Mucheln, Schlesen, Selent</t>
  </si>
  <si>
    <t>Amt Achterwehr</t>
  </si>
  <si>
    <t>Achterwehr, Bredenbek, Felde, Krummwisch, Melsdorf, Ottendorf, Quarnbek, Westensee</t>
  </si>
  <si>
    <t>Amt Bordesholm</t>
  </si>
  <si>
    <t>Bissee, Bordesholm, Brügge, Grevenkrug, Groß Buchwald, Hoffeld, Loop, Mühbrook, Negenharrie, Reesdorf, Schmalstede, Schönbek, Sören, Wattenbek</t>
  </si>
  <si>
    <t>Amt Dänischenhagen</t>
  </si>
  <si>
    <t>Dänischenhagen, Noer, Schwedeneck, Strande</t>
  </si>
  <si>
    <t>Amt Dänischer Wohld</t>
  </si>
  <si>
    <t>Felm, Gettorf, Lindau, Neudorf-Bornstein, Neuwittenbek, Osdorf, Schinkel, Tüttendorf</t>
  </si>
  <si>
    <t>Amt Eiderkanal</t>
  </si>
  <si>
    <t>Bovenau, Haßmoor, Ostenfeld, Osterrönfeld, Rade bei Rendsburg, Schacht-Audorf, Schülldorf</t>
  </si>
  <si>
    <t>Amt Fockbek</t>
  </si>
  <si>
    <t>Alt Duvenstedt, Fockbek, Nübbel, Rickert</t>
  </si>
  <si>
    <t>Amt Hohner Harde</t>
  </si>
  <si>
    <t>Bargstall, Breiholz, Christiansholm, Elsdorf-Westermühlen, Friedrichsgraben, Friedrichsholm, Hamdorf, Hohn, Königshügel, Lohe-Föhrden, Prinzenmoor, Sophienhamm</t>
  </si>
  <si>
    <t>Amt Hüttener Berge</t>
  </si>
  <si>
    <t>Ahlefeld-Bistensee, Ascheffel, Borgstedt, Brekendorf, Bünsdorf, Damendorf, Groß Wittensee, Haby, Holtsee, Holzbunge, Hütten, Klein Wittensee, Neu Duvenstedt, Osterby, Owschlag, Sehestedt</t>
  </si>
  <si>
    <t>Amt Jevenstedt</t>
  </si>
  <si>
    <t>Brinjahe, Embühren, Haale, Hamweddel, Hörsten, Jevenstedt, Luhnstedt, Schülp b. Rendsburg, Stafstedt, Westerrönfeld</t>
  </si>
  <si>
    <t>Amt Mittelholstein</t>
  </si>
  <si>
    <t>Amt Nortorfer Land</t>
  </si>
  <si>
    <t>Bargstedt, Bokel, Borgdorf-Seedorf, Brammer, Dätgen, Eisendorf, Ellerdorf, Emkendorf, Gnutz, Groß Vollstedt, Krogaspe, Langwedel, Nortorf, Oldenhütten, Schülp bei Nortorf, Timmaspe, Warder</t>
  </si>
  <si>
    <t>Amt Schlei-Ostsee</t>
  </si>
  <si>
    <t>Altenhof, Barkelsby, Brodersby, Damp, Dörpshof, Fleckeby, Gammelby, Goosefeld, Güby, Holzdorf, Hummelfeld, Karby, kosel, Loose, Rieseby, Thumby, Waabs, Windeby, Winnemark</t>
  </si>
  <si>
    <t>Amt Breitenburg</t>
  </si>
  <si>
    <t>Breitenburg, Kollmoor, Kronsmoor, Lägerdorf, Moordiek, Münsterdorf, Oelixdorf, Westermoor, Wittenbergen</t>
  </si>
  <si>
    <t>Amt Horst-Herzhorn</t>
  </si>
  <si>
    <t>Altenmoor, Blomesche Wildnis, Borsfleth, Engelbretsche Wildnis, Herzhorn, Hohenfelde (Steinburg) Horst, Kiebitzreihe, Kollmar, Krempdorf, Neuendorf bei Elmshorn, Sommerland</t>
  </si>
  <si>
    <t>Amt Itzehoe-Land</t>
  </si>
  <si>
    <t>Bekdorf, Bekmünde, Drage, Heiligenstedten, Heiligenstedtenerkamp, Hodorf, Hohenaspe, Huje, Kaaks, Kleve, Krummendiek, Lohbardek, Mehlbek, Moorhusen, Oldendorf, Ottenbüttel, Peissen, Schlotfeld, Silzen, Winseldorf</t>
  </si>
  <si>
    <t>Amt Kellinghusen</t>
  </si>
  <si>
    <t>Amt Krempermarsch</t>
  </si>
  <si>
    <t>Bahrenfleth, Elskop, Dägeling, Grevenkop, Krempermoor, Rethwisch, Süderau, Kremperheide, Neuenbrook, Krempe</t>
  </si>
  <si>
    <t>Amt Schenefeld</t>
  </si>
  <si>
    <t>Aasbüttel, Agethorst, Besdorf, Bokelrehem, Bokhorst, Christinenthal, Gribbohm, Hadenfeld, Holstenniendorf, Kaisborstel, Looft, Nienbütel, Nutteln, Oldenborstel, Puls, Pöschendorf, Reher, Schenefeld, Vaale, Vaalermoor, Wacken, Warringholz</t>
  </si>
  <si>
    <t>Amt Wilstermarsch</t>
  </si>
  <si>
    <t>Aebtissinwisch, Beidenfleth, Brokdorf, Büttel, Dammfleth, Ecklak, Kudensee, Landrecht, Landscheide, Neuendorf-Sachsenbande, Nortorf, Sankt Margarethen, Stördorf, Wewelsfleth</t>
  </si>
  <si>
    <t>Amt Bad Oldesloe-Land</t>
  </si>
  <si>
    <t>Grabau, Lasbek, Meddwade, Neritz, Pölitz, Rethwisch, Rümpel, Steinburg, Travenbrück</t>
  </si>
  <si>
    <t>Amt Bargteheide-Land</t>
  </si>
  <si>
    <t>Bargfeld-Stegen, Delingsdorf, Elmenhorst, Hammoor, Jersbek, Nienwohld, Todendorf, Tremsbüttel</t>
  </si>
  <si>
    <t>Amt Itzstedt</t>
  </si>
  <si>
    <t>Itzstedt, Kayhude, Nahe, Oering, Seth, Sülfeld, Tangstedt</t>
  </si>
  <si>
    <t>Amt Nordstormarn</t>
  </si>
  <si>
    <t>Badendorf, Barnitz, Feldhorst, Hamberge, Heidekamp, Heilshoop, Klein Wesenberg, Mönkhagen, Rehhorst, Wesenberg, Westerau, Zarpen</t>
  </si>
  <si>
    <t>Amt Siek</t>
  </si>
  <si>
    <t>Braak, Brunsbek, Hoisdorf, Siek, Stapelfeld</t>
  </si>
  <si>
    <t>Amt Trittau</t>
  </si>
  <si>
    <t>Grande, Grönwohld, Großensee, Hamfelde, Hohenfelde, Köthel, Lütjensee, Rausdorf, Trittau, Witzhave</t>
  </si>
  <si>
    <t>Zu Ziffer 9 der Kalkulationsgrundlage: Instandhaltung</t>
  </si>
  <si>
    <t>Anmerkung: Die Angaben werden automatisch aus anderen Blättern übernommen!</t>
  </si>
  <si>
    <t xml:space="preserve">Gemäß vereinbarten Investitionsvorhaben Instandhaltung und Instandsetzung für </t>
  </si>
  <si>
    <t>An-schaffungs-/ Her-stellungs-jahr</t>
  </si>
  <si>
    <t>Stamm-versicherungs-summe</t>
  </si>
  <si>
    <t xml:space="preserve">Anschaffungs- oder Herstellungs-kosten </t>
  </si>
  <si>
    <t>Baukosten-index Herstellungs-jahr</t>
  </si>
  <si>
    <t>Fortschreibung gemäß Baukosten-index  / Baupreisindex</t>
  </si>
  <si>
    <t>lt. Anlage</t>
  </si>
  <si>
    <t>Gesamtsumme:</t>
  </si>
  <si>
    <t>Summe a) zu Ziffer 9.1 :</t>
  </si>
  <si>
    <t>Summe b) zu Ziffer 9.2:</t>
  </si>
  <si>
    <t>c) Inventar (Pauschalwertansatz*)</t>
  </si>
  <si>
    <t>Summe c) zu Ziffer 9.3:</t>
  </si>
  <si>
    <t>d) Kraftfahrzeuge (Pauschalwertansatz*)</t>
  </si>
  <si>
    <t>Summe d) zu Ziffer 9.4:</t>
  </si>
  <si>
    <t>e) Mietobjekte</t>
  </si>
  <si>
    <t>Jährliche Nettokaltmiete</t>
  </si>
  <si>
    <t>Summe e) zu Ziffer 9.5:</t>
  </si>
  <si>
    <t>In Einzelfällen, bei denen nachgewiesen wird, dass die Kosten für die Instandhaltung höher sind, kann eine gesonderte Vereinbarung getroffen werden.</t>
  </si>
  <si>
    <t>Zeitkorridore nach § 21a LRV SH SGB IX</t>
  </si>
  <si>
    <t>Für Tarifauswahl auf Tabellenblatt "Struktur"</t>
  </si>
  <si>
    <t xml:space="preserve">Qualifikation  für Beiratsarbeit (Hauptamtliche Person) </t>
  </si>
  <si>
    <t>Untergrenze
Mind.-Std.</t>
  </si>
  <si>
    <t>Zeitkorridore</t>
  </si>
  <si>
    <t>Vergüteter
Std.-Wert/ Wo.</t>
  </si>
  <si>
    <t>Obergrenze
Max.-Std.</t>
  </si>
  <si>
    <t>Tarif</t>
  </si>
  <si>
    <t>Ohne_anderer_Tarif</t>
  </si>
  <si>
    <t>Keine Tarifbindung</t>
  </si>
  <si>
    <t>Sozialpädagog*in</t>
  </si>
  <si>
    <t>TVöD_SuE</t>
  </si>
  <si>
    <t>Sozial- und Erziehungsdienst im Bereich des Öffentlichen Dienstes</t>
  </si>
  <si>
    <t>Heilpädagog*in</t>
  </si>
  <si>
    <t>TVöD_VKA</t>
  </si>
  <si>
    <t>Angestellte des Öffentlichen Dienste im Bereich der Kommunen</t>
  </si>
  <si>
    <t>Sozialarbeiter*in</t>
  </si>
  <si>
    <t>TVL_S</t>
  </si>
  <si>
    <t>Tarifvertrag für die Länder</t>
  </si>
  <si>
    <t>TVL</t>
  </si>
  <si>
    <t>Tarifvertrag für die Länder-Allgemeiner Teil</t>
  </si>
  <si>
    <t>Heilerz.-Pfleger*in</t>
  </si>
  <si>
    <t>TVöD_Bund</t>
  </si>
  <si>
    <t>Angestellte des Öffentlichen Dienste im Bereich des Bundes</t>
  </si>
  <si>
    <t>Ergotherapeut*in</t>
  </si>
  <si>
    <t>KTD</t>
  </si>
  <si>
    <t>Kirchlicher Tarifvertrag Diakonie</t>
  </si>
  <si>
    <t>Krankengymnast*in</t>
  </si>
  <si>
    <t>TVKB</t>
  </si>
  <si>
    <t>Kirchliche Arbeitnehmerinnen Diakonie</t>
  </si>
  <si>
    <t>Logopäd*in</t>
  </si>
  <si>
    <t>AVB_Parität</t>
  </si>
  <si>
    <t>Arbeitsvertragsbedingungen des Paritätischen Wohlfahrtsverbandes</t>
  </si>
  <si>
    <t>Hauswirtschafter*in</t>
  </si>
  <si>
    <t>Parität_TG</t>
  </si>
  <si>
    <t>Paritätische Tarifgemeinschaft</t>
  </si>
  <si>
    <t>Köch*in</t>
  </si>
  <si>
    <t>AVR</t>
  </si>
  <si>
    <t>Arbeitsvertragsrichtlinien für Einrichtungen der Diakonie</t>
  </si>
  <si>
    <t>10+</t>
  </si>
  <si>
    <t>Deutsches Rotes Kreuz</t>
  </si>
  <si>
    <t>Sozialpäd. Assist.</t>
  </si>
  <si>
    <t>Caritas_Anl._33</t>
  </si>
  <si>
    <t>AVR Caritas Anl. 33</t>
  </si>
  <si>
    <t>Kirchl. Anerk. Heimerz.</t>
  </si>
  <si>
    <t>Caritas_RK_Ost</t>
  </si>
  <si>
    <t>AVR Caritas (RK Ost - Gebiet West)</t>
  </si>
  <si>
    <t>Kinderpfleger*in</t>
  </si>
  <si>
    <t>TV_AVH</t>
  </si>
  <si>
    <t>Tarifvertrag für die Arbeitsrechtliche Vereinigung Hamburg e.V.</t>
  </si>
  <si>
    <t>Heilerz.-Pflegehelfer*in</t>
  </si>
  <si>
    <t>RTV_Mürwiker</t>
  </si>
  <si>
    <t>Rahmentarifvertrag für AN der Die Mürwiker GmbH</t>
  </si>
  <si>
    <t>Pflegehelfer*in</t>
  </si>
  <si>
    <t>ETV_Uhlebüll</t>
  </si>
  <si>
    <t>Entgelttarifvertrag für AN der Stiftung Uhlebüll</t>
  </si>
  <si>
    <t>Alltagsbegleiter*in</t>
  </si>
  <si>
    <t>Praktikantinnen</t>
  </si>
  <si>
    <t>Baukostenindex gemäß § 85 Abs.3 SGB IV</t>
  </si>
  <si>
    <t>Baupreisindex</t>
  </si>
  <si>
    <t>EK-Zinssatz</t>
  </si>
  <si>
    <t>Anmerkung:</t>
  </si>
  <si>
    <t>Der Baukostenindex des jeweiligen Jahres wird im Folgejahr bekannt gegeben, und hat Gültigkeit für das dem Folgejahr
folgende Jahr.
Beispiel: Der Baukostenindex 2009 wird in 2010 bekannt-gegeben und hat Gültigkeit für das Jahr 2011</t>
  </si>
  <si>
    <t>festverzinsliche Wertpapiere inländischer Emittenten</t>
  </si>
  <si>
    <t>festverzinsl. Wertpapiere inländischer Emittenten
Ermittlung aus den Monatswerten</t>
  </si>
  <si>
    <t>Die Basis der Indizes wurde auf 2015 umgestellt!!!</t>
  </si>
  <si>
    <t>Herstellungs-
jahr</t>
  </si>
  <si>
    <t>gilt für das Jahr</t>
  </si>
  <si>
    <t>Index - Basis = 2021</t>
  </si>
  <si>
    <t>Index - Basis = 2015</t>
  </si>
  <si>
    <t>Index - Basis = 2010</t>
  </si>
  <si>
    <t>Index - Basis = 2005 (nachricht-lich)</t>
  </si>
  <si>
    <t>Index (1914 in EUR)</t>
  </si>
  <si>
    <t>gilt für Jahr</t>
  </si>
  <si>
    <t>5 -Jahreswerte</t>
  </si>
  <si>
    <t>Monat</t>
  </si>
  <si>
    <t>Prozent-Monat</t>
  </si>
  <si>
    <t xml:space="preserve">Faktoren für die Kalkulation </t>
  </si>
  <si>
    <t xml:space="preserve">  Instandhaltungsatz pauschal in %</t>
  </si>
  <si>
    <t xml:space="preserve">  EK - Zinsatz </t>
  </si>
  <si>
    <t xml:space="preserve">  Inventarpauschale: Afa-Satz</t>
  </si>
  <si>
    <t xml:space="preserve">  Inventarpauschale: Nutzungsdauer</t>
  </si>
  <si>
    <t xml:space="preserve">  Basiswert EK-Zins Inverntar in %</t>
  </si>
  <si>
    <t>Wiederherstellungswerte für 1913/14 erstellte Wohngebäude: Deutschland, Jahre, Basisjahr, Währung</t>
  </si>
  <si>
    <t>Baupreisindizes: Deutschland, Jahre, Messzahlen mit/ohne Umsatzsteuer, Gebäudearten, Bauarbeiten (Hochbau)</t>
  </si>
  <si>
    <t>Tägliche Umlaufsrenditen festverzinslicher Schuldverschreibungen inländischer Emittenten nach Wertpapierarten | Deutsche Bundesbank</t>
  </si>
  <si>
    <t>Gesamt
KdU</t>
  </si>
  <si>
    <t>Fläche KdU</t>
  </si>
  <si>
    <t>Flächenverteilung
Anteil KdU</t>
  </si>
  <si>
    <t>Std direkt</t>
  </si>
  <si>
    <t>Stunde</t>
  </si>
  <si>
    <t>Werte €</t>
  </si>
  <si>
    <t>BDG direkt €</t>
  </si>
  <si>
    <t/>
  </si>
  <si>
    <t>Personal-kosten</t>
  </si>
  <si>
    <t>Zeit-korridor</t>
  </si>
  <si>
    <t>Mindest-personal-bedarf 
pro LB</t>
  </si>
  <si>
    <t>Vergüteter Personal-bedarf 
pro LB</t>
  </si>
  <si>
    <t>Bei Übernahme der Ergebnisse aus der "Überleitung" sind diese Werte entsprechend der Ermittlung in die unten stehende Tabelle  zu übertragen. Eine automatische Übertragung erfolgt nicht.</t>
  </si>
  <si>
    <t>Schnitt</t>
  </si>
  <si>
    <t>Süd (Amt Mitteldithmarschen, Amt Marne-Nordsee, Stadt Brunsbüttel, Amt Burg-St. Michaelisdonn)</t>
  </si>
  <si>
    <t>Barmstedt, Elmshorn, Uetersen, Hasloh, Bönningstedt, Amt Elmshorn-Land, Amt Hörnerkirchen, Amt Geest und Marsch Südholstein, Amt Pinnau, Amt Rantzau</t>
  </si>
  <si>
    <t>Quickborn, Pinneberg, Tornesch, Helgoland</t>
  </si>
  <si>
    <t>Halstenbek, Wedel, Rellingen</t>
  </si>
  <si>
    <t>Schenefeld</t>
  </si>
  <si>
    <t>Nord (Amt Probstei, Amt Schrevenborn)</t>
  </si>
  <si>
    <t>West (Amt Preetz-Land, Stadt Preetz, Stadt Schwentinental)</t>
  </si>
  <si>
    <t>Ost (Amt Bokhorst-Wankendorf, Amt Großer Plöner See, Amt Lütjenburg, Amt Schlesen-Selent, Gemeinde Ascheberg, Gemeinde Bösdorf, Stadt Plön)</t>
  </si>
  <si>
    <t>Gemeinde Altenholz, Gemeinde Kronshagen, Amt Achterwehr, Amt Dänischenhagen, Amt Dänischer Wohld, Amt Eidertal</t>
  </si>
  <si>
    <t>Amt Breitenburg, Amt Itzehoe-Land, Amt Kellinghusen, Amt Krempermarsch, Amt Schenefeld, Amt Wilstermarsch, Amt Horst-Herzhorn, Stadt Glückstadt</t>
  </si>
  <si>
    <t>Ahrenshöft, Almdorf, Bargum, Bohmstedt, Bordelum, Bredstedt, Breklum, Drelsdorf, Goldebek, Goldelund, Högel, Joldelund, Kolkeheide, Langenhorn, Lütjenholm, Ockholm, Reußenköge, Sönnebüll, Struckum, Vollstedt</t>
  </si>
  <si>
    <t>Amt Eidertal</t>
  </si>
  <si>
    <t>Flintbek, Böhnhusen, Schönhorst, Techelsdorf, Blumenthal, Mielkendorf, Molfsee, Rodenbek, Rumohr, Schierensee</t>
  </si>
  <si>
    <t>Arpsdorf, Aukrug, Beldorf, Bendorf, Beringstedt, Bornholt, Ehndorf, Gokels, Grauel, Hanerau-Hademarschen, Heikenborstel, Hohenwestedt, Jahrsdorf, Lütjenwestedt, Meezen, Mörel, Nienborstel, Nindorf, Oldenbüttel, Osterstedt, Padenstedt, Rade, Remmels, Seefeld, Steenfeld, Tackesdorf, Tappendorf, Thaden</t>
  </si>
  <si>
    <t>Brokstedt, Fitzbek, Hennstedt, Hingstheide, Hohenlockstedt, Lockstedt, Mühlenbarbek, Oeschebüttel, Poyenberg, Quarnstedt, Rade, Rosdorf, Sarlhusen, Störkathen, Wiedenborstel, Willenscharen, Wrist, Wulfsmoor</t>
  </si>
  <si>
    <t>Durchschnittliche angemessene Warmmiete ab 01.01.2026</t>
  </si>
  <si>
    <t>Formelfehler in Blatt KdU behoben</t>
  </si>
  <si>
    <t>Zeile J36 auf Blatt Basis für Eintragungen durch LT entsperrt</t>
  </si>
  <si>
    <t>Gebäude-04</t>
  </si>
  <si>
    <t>Gebäude-05</t>
  </si>
  <si>
    <t>Formelfehler in Blatt KdU Personal, Dropdownfehler in KdU und Bezugfehler im Blatt Invest korrigiert</t>
  </si>
  <si>
    <t>Stand: 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</si>
</sst>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7" formatCode="#,##0.00\ &quot;€&quot;;\-#,##0.00\ &quot;€&quot;"/>
    <numFmt numFmtId="44" formatCode="_-* #,##0.00\ &quot;€&quot;_-;\-* #,##0.00\ &quot;€&quot;_-;_-* &quot;-&quot;??\ &quot;€&quot;_-;_-@_-"/>
    <numFmt numFmtId="164" formatCode="_-* #,##0.00\ _€_-;\-* #,##0.00\ _€_-;_-* &quot;-&quot;??\ _€_-;_-@_-"/>
    <numFmt numFmtId="165" formatCode="0.0%"/>
    <numFmt numFmtId="166" formatCode="#,##0.00\ &quot;€&quot;"/>
    <numFmt numFmtId="167" formatCode="&quot;vom: &quot;dd/mm/yyyy"/>
    <numFmt numFmtId="168" formatCode="&quot;bis: &quot;dd/mm/yyyy"/>
    <numFmt numFmtId="169" formatCode="#,##0\ &quot;€&quot;"/>
    <numFmt numFmtId="170" formatCode="#,##0.0"/>
    <numFmt numFmtId="171" formatCode="0.0"/>
    <numFmt numFmtId="172" formatCode="0.000"/>
    <numFmt numFmtId="173" formatCode="#,##0.00&quot; Std.&quot;"/>
    <numFmt numFmtId="174" formatCode="#,##0&quot; Std.&quot;"/>
    <numFmt numFmtId="175" formatCode="0.00%;[Red]\-0.00%"/>
    <numFmt numFmtId="176" formatCode="_-* #,##0.00\ &quot;DM&quot;_-;\-* #,##0.00\ &quot;DM&quot;_-;_-* &quot;-&quot;??\ &quot;DM&quot;_-;_-@_-"/>
    <numFmt numFmtId="177" formatCode="yyyy"/>
    <numFmt numFmtId="178" formatCode="#,##0.00_ ;[Red]\-#,##0.00\ "/>
    <numFmt numFmtId="179" formatCode="&quot;Diff. &quot;#,##0.00\ &quot;€&quot;;[Red]&quot;Diff. &quot;\-#,##0.00\ &quot;€&quot;"/>
    <numFmt numFmtId="180" formatCode="_-* #,##0.00\ [$€-407]_-;\-* #,##0.00\ [$€-407]_-;_-* &quot;-&quot;??\ [$€-407]_-;_-@_-"/>
    <numFmt numFmtId="181" formatCode="#,##0\ &quot;LB&quot;"/>
    <numFmt numFmtId="182" formatCode="#,##0.00&quot; € pro LB&quot;"/>
    <numFmt numFmtId="183" formatCode="#,##0.00_ ;\-#,##0.00\ "/>
    <numFmt numFmtId="184" formatCode="0&quot;+&quot;"/>
    <numFmt numFmtId="185" formatCode="&quot;1 : &quot;0.00"/>
    <numFmt numFmtId="186" formatCode="0.00&quot; VK&quot;"/>
    <numFmt numFmtId="187" formatCode="0.00_ ;[Red]\-0.00\ "/>
    <numFmt numFmtId="188" formatCode="#,##0.000000"/>
    <numFmt numFmtId="189" formatCode="#,##0.000\ &quot;€&quot;"/>
    <numFmt numFmtId="190" formatCode="0.00000"/>
    <numFmt numFmtId="191" formatCode="#,##0.00000\ &quot;€&quot;"/>
    <numFmt numFmtId="192" formatCode="#,##0.00&quot; &quot;[$€]"/>
  </numFmts>
  <fonts count="110">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sz val="11"/>
      <name val="Calibri"/>
      <family val="2"/>
      <scheme val="minor"/>
    </font>
    <font>
      <sz val="14"/>
      <name val="Calibri"/>
      <family val="2"/>
      <scheme val="minor"/>
    </font>
    <font>
      <b/>
      <sz val="12"/>
      <name val="Calibri"/>
      <family val="2"/>
      <scheme val="minor"/>
    </font>
    <font>
      <sz val="10"/>
      <name val="Arial"/>
      <family val="2"/>
    </font>
    <font>
      <b/>
      <sz val="8"/>
      <name val="Arial"/>
      <family val="2"/>
    </font>
    <font>
      <sz val="8"/>
      <name val="Arial"/>
      <family val="2"/>
    </font>
    <font>
      <b/>
      <sz val="12"/>
      <name val="Arial"/>
      <family val="2"/>
    </font>
    <font>
      <b/>
      <sz val="10"/>
      <name val="Arial"/>
      <family val="2"/>
    </font>
    <font>
      <b/>
      <u/>
      <sz val="10"/>
      <color rgb="FFFF0000"/>
      <name val="Arial"/>
      <family val="2"/>
    </font>
    <font>
      <b/>
      <u/>
      <sz val="10"/>
      <name val="Arial"/>
      <family val="2"/>
    </font>
    <font>
      <sz val="7"/>
      <name val="Arial"/>
      <family val="2"/>
    </font>
    <font>
      <sz val="6"/>
      <name val="Arial"/>
      <family val="2"/>
    </font>
    <font>
      <sz val="6"/>
      <color theme="0"/>
      <name val="Arial"/>
      <family val="2"/>
    </font>
    <font>
      <b/>
      <sz val="9"/>
      <name val="Arial"/>
      <family val="2"/>
    </font>
    <font>
      <b/>
      <sz val="10"/>
      <color rgb="FFFF0000"/>
      <name val="Arial"/>
      <family val="2"/>
    </font>
    <font>
      <u/>
      <sz val="10"/>
      <color indexed="12"/>
      <name val="Arial"/>
      <family val="2"/>
    </font>
    <font>
      <sz val="9"/>
      <name val="Arial"/>
      <family val="2"/>
    </font>
    <font>
      <sz val="10"/>
      <name val="Arial"/>
      <family val="2"/>
    </font>
    <font>
      <b/>
      <sz val="10"/>
      <color indexed="10"/>
      <name val="Arial"/>
      <family val="2"/>
    </font>
    <font>
      <b/>
      <i/>
      <sz val="10"/>
      <name val="Arial"/>
      <family val="2"/>
    </font>
    <font>
      <b/>
      <sz val="9"/>
      <color indexed="10"/>
      <name val="Arial"/>
      <family val="2"/>
    </font>
    <font>
      <b/>
      <u/>
      <sz val="9"/>
      <name val="Arial"/>
      <family val="2"/>
    </font>
    <font>
      <u/>
      <sz val="10"/>
      <name val="Arial"/>
      <family val="2"/>
    </font>
    <font>
      <sz val="10"/>
      <color rgb="FFFF0000"/>
      <name val="Arial"/>
      <family val="2"/>
    </font>
    <font>
      <b/>
      <sz val="11"/>
      <name val="Arial"/>
      <family val="2"/>
    </font>
    <font>
      <sz val="10"/>
      <color indexed="9"/>
      <name val="Arial"/>
      <family val="2"/>
    </font>
    <font>
      <sz val="10"/>
      <color indexed="10"/>
      <name val="Arial"/>
      <family val="2"/>
    </font>
    <font>
      <b/>
      <u/>
      <sz val="14"/>
      <name val="Arial"/>
      <family val="2"/>
    </font>
    <font>
      <b/>
      <sz val="14"/>
      <name val="Arial"/>
      <family val="2"/>
    </font>
    <font>
      <i/>
      <sz val="10"/>
      <name val="Arial"/>
      <family val="2"/>
    </font>
    <font>
      <b/>
      <sz val="12"/>
      <color indexed="8"/>
      <name val="Calibri"/>
      <family val="2"/>
    </font>
    <font>
      <u/>
      <sz val="8"/>
      <color indexed="12"/>
      <name val="Arial"/>
      <family val="2"/>
    </font>
    <font>
      <sz val="12"/>
      <name val="Arial"/>
      <family val="2"/>
    </font>
    <font>
      <sz val="11"/>
      <name val="Arial"/>
      <family val="2"/>
    </font>
    <font>
      <i/>
      <sz val="11"/>
      <name val="Arial"/>
      <family val="2"/>
    </font>
    <font>
      <b/>
      <sz val="16"/>
      <name val="Arial"/>
      <family val="2"/>
    </font>
    <font>
      <b/>
      <sz val="10"/>
      <color theme="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8"/>
      <color theme="1"/>
      <name val="Calibri"/>
      <family val="2"/>
      <scheme val="minor"/>
    </font>
    <font>
      <sz val="11"/>
      <name val="MetaBook-Roman"/>
    </font>
    <font>
      <b/>
      <vertAlign val="superscript"/>
      <sz val="9"/>
      <color rgb="FFFF0000"/>
      <name val="Arial"/>
      <family val="2"/>
    </font>
    <font>
      <i/>
      <sz val="10"/>
      <color theme="1"/>
      <name val="Arial"/>
      <family val="2"/>
    </font>
    <font>
      <sz val="10"/>
      <color theme="1"/>
      <name val="Arial"/>
      <family val="2"/>
    </font>
    <font>
      <b/>
      <sz val="10"/>
      <color theme="1"/>
      <name val="Arial"/>
      <family val="2"/>
    </font>
    <font>
      <b/>
      <sz val="9"/>
      <color indexed="81"/>
      <name val="Segoe UI"/>
      <family val="2"/>
    </font>
    <font>
      <b/>
      <sz val="12"/>
      <color theme="1"/>
      <name val="Calibri"/>
      <family val="2"/>
      <scheme val="minor"/>
    </font>
    <font>
      <b/>
      <sz val="10"/>
      <color theme="1"/>
      <name val="Calibri"/>
      <family val="2"/>
      <scheme val="minor"/>
    </font>
    <font>
      <sz val="11"/>
      <color theme="1"/>
      <name val="Arial"/>
      <family val="2"/>
    </font>
    <font>
      <sz val="10"/>
      <name val="Arial"/>
      <family val="2"/>
    </font>
    <font>
      <sz val="10"/>
      <name val="Arial"/>
      <family val="2"/>
    </font>
    <font>
      <i/>
      <sz val="8"/>
      <name val="Arial"/>
      <family val="2"/>
    </font>
    <font>
      <b/>
      <i/>
      <sz val="8"/>
      <name val="Arial"/>
      <family val="2"/>
    </font>
    <font>
      <b/>
      <i/>
      <sz val="11"/>
      <name val="Arial"/>
      <family val="2"/>
    </font>
    <font>
      <b/>
      <sz val="11"/>
      <color rgb="FFFF0000"/>
      <name val="Arial"/>
      <family val="2"/>
    </font>
    <font>
      <b/>
      <sz val="13"/>
      <name val="Arial"/>
      <family val="2"/>
    </font>
    <font>
      <b/>
      <sz val="14"/>
      <color theme="1"/>
      <name val="Arial"/>
      <family val="2"/>
    </font>
    <font>
      <sz val="11"/>
      <color theme="0"/>
      <name val="Calibri"/>
      <family val="2"/>
      <scheme val="minor"/>
    </font>
    <font>
      <i/>
      <sz val="9"/>
      <name val="Arial"/>
      <family val="2"/>
    </font>
    <font>
      <sz val="9"/>
      <color theme="1"/>
      <name val="Segoe UI"/>
      <family val="2"/>
      <charset val="1"/>
    </font>
    <font>
      <sz val="9"/>
      <color theme="1"/>
      <name val="Segoe UI"/>
      <family val="2"/>
    </font>
    <font>
      <sz val="9"/>
      <color theme="1"/>
      <name val="Arial"/>
      <family val="2"/>
    </font>
    <font>
      <i/>
      <sz val="11"/>
      <color theme="1"/>
      <name val="Calibri"/>
      <family val="2"/>
      <scheme val="minor"/>
    </font>
    <font>
      <b/>
      <i/>
      <sz val="11"/>
      <color theme="1"/>
      <name val="Calibri"/>
      <family val="2"/>
      <scheme val="minor"/>
    </font>
    <font>
      <sz val="9"/>
      <color indexed="81"/>
      <name val="Segoe UI"/>
      <family val="2"/>
    </font>
    <font>
      <b/>
      <sz val="11"/>
      <color rgb="FFFF0000"/>
      <name val="Calibri"/>
      <family val="2"/>
      <scheme val="minor"/>
    </font>
    <font>
      <b/>
      <sz val="10"/>
      <color rgb="FFFF0000"/>
      <name val="Calibri"/>
      <family val="2"/>
      <scheme val="minor"/>
    </font>
    <font>
      <b/>
      <sz val="11"/>
      <name val="Calibri"/>
      <family val="2"/>
      <scheme val="minor"/>
    </font>
    <font>
      <sz val="11"/>
      <color rgb="FF00863D"/>
      <name val="Calibri"/>
      <family val="2"/>
      <scheme val="minor"/>
    </font>
    <font>
      <b/>
      <u/>
      <sz val="11"/>
      <color theme="1"/>
      <name val="Calibri"/>
      <family val="2"/>
      <scheme val="minor"/>
    </font>
    <font>
      <b/>
      <u/>
      <sz val="10"/>
      <color rgb="FFFF0000"/>
      <name val="Calibri"/>
      <family val="2"/>
      <scheme val="minor"/>
    </font>
    <font>
      <b/>
      <sz val="9"/>
      <color theme="1"/>
      <name val="Arial"/>
      <family val="2"/>
    </font>
    <font>
      <sz val="12"/>
      <color theme="1"/>
      <name val="Calibri"/>
      <family val="2"/>
      <scheme val="minor"/>
    </font>
    <font>
      <b/>
      <u/>
      <sz val="11"/>
      <color rgb="FFFF0000"/>
      <name val="Calibri"/>
      <family val="2"/>
      <scheme val="minor"/>
    </font>
    <font>
      <sz val="8"/>
      <name val="Calibri"/>
      <family val="2"/>
      <scheme val="minor"/>
    </font>
    <font>
      <b/>
      <sz val="10"/>
      <color rgb="FFFFFFFF"/>
      <name val="Arial"/>
      <family val="2"/>
    </font>
    <font>
      <b/>
      <u/>
      <sz val="10"/>
      <color theme="1"/>
      <name val="Calibri"/>
      <family val="2"/>
      <scheme val="minor"/>
    </font>
    <font>
      <b/>
      <i/>
      <sz val="8"/>
      <color theme="4"/>
      <name val="Arial"/>
      <family val="2"/>
    </font>
    <font>
      <sz val="11"/>
      <color rgb="FFFF0000"/>
      <name val="Calibri"/>
      <family val="2"/>
      <scheme val="minor"/>
    </font>
    <font>
      <sz val="14"/>
      <color theme="3"/>
      <name val="Calibri"/>
      <family val="2"/>
      <scheme val="minor"/>
    </font>
    <font>
      <u/>
      <sz val="11"/>
      <color theme="10"/>
      <name val="Calibri"/>
      <family val="2"/>
      <scheme val="minor"/>
    </font>
    <font>
      <u/>
      <sz val="6"/>
      <color theme="10"/>
      <name val="Calibri"/>
      <family val="2"/>
      <scheme val="minor"/>
    </font>
    <font>
      <u/>
      <sz val="8"/>
      <color theme="10"/>
      <name val="Calibri"/>
      <family val="2"/>
      <scheme val="minor"/>
    </font>
    <font>
      <sz val="7"/>
      <name val="Calibri"/>
      <family val="2"/>
      <scheme val="minor"/>
    </font>
    <font>
      <sz val="7"/>
      <color rgb="FFFF0000"/>
      <name val="Calibri"/>
      <family val="2"/>
      <scheme val="minor"/>
    </font>
    <font>
      <u/>
      <sz val="11"/>
      <color theme="1"/>
      <name val="Calibri"/>
      <family val="2"/>
      <scheme val="minor"/>
    </font>
    <font>
      <b/>
      <sz val="10"/>
      <color theme="4"/>
      <name val="Calibri"/>
      <family val="2"/>
      <scheme val="minor"/>
    </font>
    <font>
      <b/>
      <u/>
      <sz val="12"/>
      <color theme="1"/>
      <name val="Calibri"/>
      <family val="2"/>
      <scheme val="minor"/>
    </font>
    <font>
      <sz val="12"/>
      <name val="Calibri"/>
      <family val="2"/>
      <scheme val="minor"/>
    </font>
    <font>
      <sz val="9"/>
      <color rgb="FF000000"/>
      <name val="Segoe UI"/>
      <family val="2"/>
    </font>
    <font>
      <sz val="9"/>
      <color rgb="FFFF0000"/>
      <name val="Segoe UI"/>
      <family val="2"/>
    </font>
    <font>
      <sz val="11"/>
      <color rgb="FF000000"/>
      <name val="Calibri"/>
      <family val="2"/>
    </font>
    <font>
      <i/>
      <sz val="9"/>
      <color rgb="FF000000"/>
      <name val="Segoe UI"/>
      <family val="2"/>
    </font>
    <font>
      <i/>
      <sz val="9"/>
      <color rgb="FF000000"/>
      <name val="Segoe UI1"/>
    </font>
    <font>
      <sz val="10"/>
      <color theme="0"/>
      <name val="Arial"/>
      <family val="2"/>
    </font>
    <font>
      <b/>
      <i/>
      <sz val="10"/>
      <color theme="0"/>
      <name val="Arial"/>
      <family val="2"/>
    </font>
    <font>
      <sz val="8"/>
      <color theme="0"/>
      <name val="Arial"/>
      <family val="2"/>
    </font>
    <font>
      <i/>
      <sz val="12"/>
      <name val="Arial"/>
      <family val="2"/>
    </font>
  </fonts>
  <fills count="3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99"/>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lightGray"/>
    </fill>
    <fill>
      <patternFill patternType="solid">
        <fgColor indexed="13"/>
        <bgColor indexed="64"/>
      </patternFill>
    </fill>
    <fill>
      <patternFill patternType="solid">
        <fgColor theme="6" tint="0.59996337778862885"/>
        <bgColor indexed="64"/>
      </patternFill>
    </fill>
    <fill>
      <patternFill patternType="solid">
        <fgColor theme="6" tint="0.59999389629810485"/>
        <bgColor indexed="64"/>
      </patternFill>
    </fill>
    <fill>
      <patternFill patternType="gray0625"/>
    </fill>
    <fill>
      <patternFill patternType="solid">
        <fgColor theme="6"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5"/>
        <bgColor indexed="64"/>
      </patternFill>
    </fill>
    <fill>
      <patternFill patternType="solid">
        <fgColor theme="6" tint="0.39997558519241921"/>
        <bgColor indexed="64"/>
      </patternFill>
    </fill>
    <fill>
      <patternFill patternType="gray0625">
        <bgColor theme="6" tint="0.39997558519241921"/>
      </patternFill>
    </fill>
    <fill>
      <patternFill patternType="solid">
        <fgColor theme="0" tint="-0.34998626667073579"/>
        <bgColor indexed="64"/>
      </patternFill>
    </fill>
    <fill>
      <patternFill patternType="gray0625">
        <bgColor rgb="FFEBF1DE"/>
      </patternFill>
    </fill>
    <fill>
      <patternFill patternType="solid">
        <fgColor theme="3" tint="0.79998168889431442"/>
        <bgColor indexed="64"/>
      </patternFill>
    </fill>
    <fill>
      <patternFill patternType="solid">
        <fgColor rgb="FFFFFFCC"/>
        <bgColor indexed="64"/>
      </patternFill>
    </fill>
    <fill>
      <patternFill patternType="gray0625">
        <bgColor rgb="FFFFFFFF"/>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right style="thin">
        <color theme="1"/>
      </right>
      <top style="thin">
        <color theme="1"/>
      </top>
      <bottom/>
      <diagonal/>
    </border>
    <border>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double">
        <color indexed="64"/>
      </top>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ck">
        <color rgb="FF00B050"/>
      </left>
      <right style="thin">
        <color indexed="64"/>
      </right>
      <top style="thick">
        <color rgb="FF00B050"/>
      </top>
      <bottom style="thin">
        <color indexed="64"/>
      </bottom>
      <diagonal/>
    </border>
    <border>
      <left style="thin">
        <color indexed="64"/>
      </left>
      <right style="thin">
        <color indexed="64"/>
      </right>
      <top style="thick">
        <color rgb="FF00B050"/>
      </top>
      <bottom style="thin">
        <color indexed="64"/>
      </bottom>
      <diagonal/>
    </border>
    <border>
      <left style="thin">
        <color indexed="64"/>
      </left>
      <right style="thick">
        <color rgb="FF00B050"/>
      </right>
      <top style="thick">
        <color rgb="FF00B050"/>
      </top>
      <bottom style="thin">
        <color indexed="64"/>
      </bottom>
      <diagonal/>
    </border>
    <border>
      <left style="thick">
        <color rgb="FF00B050"/>
      </left>
      <right style="thin">
        <color indexed="64"/>
      </right>
      <top style="thin">
        <color indexed="64"/>
      </top>
      <bottom style="thin">
        <color indexed="64"/>
      </bottom>
      <diagonal/>
    </border>
    <border>
      <left style="thin">
        <color indexed="64"/>
      </left>
      <right style="thick">
        <color rgb="FF00B050"/>
      </right>
      <top style="thin">
        <color indexed="64"/>
      </top>
      <bottom style="thin">
        <color indexed="64"/>
      </bottom>
      <diagonal/>
    </border>
    <border>
      <left style="thick">
        <color rgb="FF00B050"/>
      </left>
      <right style="thin">
        <color indexed="64"/>
      </right>
      <top style="thin">
        <color indexed="64"/>
      </top>
      <bottom style="thick">
        <color rgb="FF00B050"/>
      </bottom>
      <diagonal/>
    </border>
    <border>
      <left style="thin">
        <color indexed="64"/>
      </left>
      <right style="thin">
        <color indexed="64"/>
      </right>
      <top style="thin">
        <color indexed="64"/>
      </top>
      <bottom style="thick">
        <color rgb="FF00B050"/>
      </bottom>
      <diagonal/>
    </border>
    <border>
      <left style="thin">
        <color indexed="64"/>
      </left>
      <right style="thick">
        <color rgb="FF00B050"/>
      </right>
      <top style="thin">
        <color indexed="64"/>
      </top>
      <bottom style="thick">
        <color rgb="FF00B050"/>
      </bottom>
      <diagonal/>
    </border>
    <border>
      <left style="thick">
        <color rgb="FF00B050"/>
      </left>
      <right style="thick">
        <color rgb="FF00B050"/>
      </right>
      <top style="thick">
        <color rgb="FF00B050"/>
      </top>
      <bottom style="thick">
        <color rgb="FF00B050"/>
      </bottom>
      <diagonal/>
    </border>
    <border>
      <left style="thin">
        <color indexed="64"/>
      </left>
      <right style="medium">
        <color indexed="64"/>
      </right>
      <top style="thick">
        <color rgb="FF00B050"/>
      </top>
      <bottom style="thin">
        <color indexed="64"/>
      </bottom>
      <diagonal/>
    </border>
    <border>
      <left style="medium">
        <color indexed="64"/>
      </left>
      <right style="thin">
        <color indexed="64"/>
      </right>
      <top style="thick">
        <color rgb="FF00B050"/>
      </top>
      <bottom style="thin">
        <color indexed="64"/>
      </bottom>
      <diagonal/>
    </border>
    <border>
      <left style="thick">
        <color rgb="FF00B050"/>
      </left>
      <right style="thin">
        <color indexed="64"/>
      </right>
      <top/>
      <bottom style="thin">
        <color indexed="64"/>
      </bottom>
      <diagonal/>
    </border>
    <border>
      <left style="thin">
        <color indexed="64"/>
      </left>
      <right style="thick">
        <color rgb="FF00B050"/>
      </right>
      <top/>
      <bottom style="thin">
        <color indexed="64"/>
      </bottom>
      <diagonal/>
    </border>
    <border>
      <left style="thin">
        <color indexed="64"/>
      </left>
      <right style="medium">
        <color indexed="64"/>
      </right>
      <top style="thin">
        <color indexed="64"/>
      </top>
      <bottom style="thick">
        <color rgb="FF00B050"/>
      </bottom>
      <diagonal/>
    </border>
    <border>
      <left style="medium">
        <color indexed="64"/>
      </left>
      <right style="thin">
        <color indexed="64"/>
      </right>
      <top style="thin">
        <color indexed="64"/>
      </top>
      <bottom style="thick">
        <color rgb="FF00B050"/>
      </bottom>
      <diagonal/>
    </border>
    <border>
      <left style="thick">
        <color rgb="FF00B050"/>
      </left>
      <right style="thin">
        <color indexed="64"/>
      </right>
      <top/>
      <bottom style="thick">
        <color rgb="FF00B050"/>
      </bottom>
      <diagonal/>
    </border>
    <border>
      <left style="thin">
        <color indexed="64"/>
      </left>
      <right style="thin">
        <color indexed="64"/>
      </right>
      <top/>
      <bottom style="thick">
        <color rgb="FF00B050"/>
      </bottom>
      <diagonal/>
    </border>
    <border>
      <left style="thin">
        <color indexed="64"/>
      </left>
      <right style="thick">
        <color rgb="FF00B050"/>
      </right>
      <top/>
      <bottom style="thick">
        <color rgb="FF00B050"/>
      </bottom>
      <diagonal/>
    </border>
    <border>
      <left style="thick">
        <color rgb="FF00B050"/>
      </left>
      <right style="thin">
        <color theme="1"/>
      </right>
      <top style="thick">
        <color rgb="FF00B050"/>
      </top>
      <bottom style="thin">
        <color theme="1"/>
      </bottom>
      <diagonal/>
    </border>
    <border>
      <left style="thick">
        <color rgb="FF00B050"/>
      </left>
      <right style="thin">
        <color theme="1"/>
      </right>
      <top style="thin">
        <color theme="1"/>
      </top>
      <bottom style="thin">
        <color theme="1"/>
      </bottom>
      <diagonal/>
    </border>
    <border>
      <left style="thick">
        <color rgb="FF00B050"/>
      </left>
      <right style="thin">
        <color theme="1"/>
      </right>
      <top style="thin">
        <color theme="1"/>
      </top>
      <bottom style="thick">
        <color rgb="FF00B050"/>
      </bottom>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medium">
        <color rgb="FFFF3300"/>
      </top>
      <bottom style="thin">
        <color indexed="64"/>
      </bottom>
      <diagonal/>
    </border>
    <border>
      <left style="thin">
        <color indexed="64"/>
      </left>
      <right style="thin">
        <color indexed="64"/>
      </right>
      <top style="thin">
        <color indexed="64"/>
      </top>
      <bottom style="medium">
        <color rgb="FFFF3300"/>
      </bottom>
      <diagonal/>
    </border>
    <border>
      <left style="medium">
        <color indexed="64"/>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medium">
        <color indexed="64"/>
      </left>
      <right style="thin">
        <color indexed="64"/>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medium">
        <color rgb="FFFF0000"/>
      </top>
      <bottom style="thin">
        <color indexed="64"/>
      </bottom>
      <diagonal/>
    </border>
    <border>
      <left style="thin">
        <color indexed="64"/>
      </left>
      <right/>
      <top style="thin">
        <color indexed="64"/>
      </top>
      <bottom style="medium">
        <color rgb="FFFF0000"/>
      </bottom>
      <diagonal/>
    </border>
    <border>
      <left style="thin">
        <color indexed="64"/>
      </left>
      <right style="thick">
        <color rgb="FF00B050"/>
      </right>
      <top style="thin">
        <color indexed="64"/>
      </top>
      <bottom/>
      <diagonal/>
    </border>
    <border>
      <left style="thick">
        <color rgb="FF00B050"/>
      </left>
      <right style="thin">
        <color indexed="64"/>
      </right>
      <top style="thin">
        <color indexed="64"/>
      </top>
      <bottom/>
      <diagonal/>
    </border>
    <border>
      <left style="thick">
        <color rgb="FF00B050"/>
      </left>
      <right style="thin">
        <color indexed="64"/>
      </right>
      <top style="medium">
        <color rgb="FFFF0000"/>
      </top>
      <bottom style="thin">
        <color indexed="64"/>
      </bottom>
      <diagonal/>
    </border>
    <border>
      <left style="thin">
        <color indexed="64"/>
      </left>
      <right style="thick">
        <color rgb="FF00B050"/>
      </right>
      <top style="medium">
        <color rgb="FFFF0000"/>
      </top>
      <bottom style="thin">
        <color indexed="64"/>
      </bottom>
      <diagonal/>
    </border>
    <border>
      <left style="thick">
        <color rgb="FF00B050"/>
      </left>
      <right style="thin">
        <color indexed="64"/>
      </right>
      <top style="thin">
        <color indexed="64"/>
      </top>
      <bottom style="medium">
        <color rgb="FFFF0000"/>
      </bottom>
      <diagonal/>
    </border>
    <border>
      <left style="thin">
        <color indexed="64"/>
      </left>
      <right style="thick">
        <color rgb="FF00B050"/>
      </right>
      <top style="thin">
        <color indexed="64"/>
      </top>
      <bottom style="medium">
        <color rgb="FFFF0000"/>
      </bottom>
      <diagonal/>
    </border>
    <border>
      <left style="medium">
        <color auto="1"/>
      </left>
      <right style="thin">
        <color indexed="64"/>
      </right>
      <top style="medium">
        <color theme="1"/>
      </top>
      <bottom style="medium">
        <color auto="1"/>
      </bottom>
      <diagonal/>
    </border>
    <border>
      <left style="thin">
        <color indexed="64"/>
      </left>
      <right style="thin">
        <color indexed="64"/>
      </right>
      <top style="medium">
        <color theme="1"/>
      </top>
      <bottom style="medium">
        <color auto="1"/>
      </bottom>
      <diagonal/>
    </border>
    <border>
      <left style="thin">
        <color indexed="64"/>
      </left>
      <right/>
      <top style="thick">
        <color rgb="FF00B050"/>
      </top>
      <bottom style="medium">
        <color indexed="64"/>
      </bottom>
      <diagonal/>
    </border>
    <border>
      <left/>
      <right style="medium">
        <color indexed="64"/>
      </right>
      <top style="thick">
        <color rgb="FF00B050"/>
      </top>
      <bottom style="medium">
        <color indexed="64"/>
      </bottom>
      <diagonal/>
    </border>
    <border>
      <left/>
      <right style="thin">
        <color indexed="64"/>
      </right>
      <top style="thin">
        <color indexed="64"/>
      </top>
      <bottom style="double">
        <color indexed="64"/>
      </bottom>
      <diagonal/>
    </border>
    <border>
      <left style="medium">
        <color theme="1"/>
      </left>
      <right style="medium">
        <color indexed="64"/>
      </right>
      <top style="thin">
        <color theme="1"/>
      </top>
      <bottom style="thin">
        <color indexed="64"/>
      </bottom>
      <diagonal/>
    </border>
    <border>
      <left style="medium">
        <color theme="1"/>
      </left>
      <right style="medium">
        <color indexed="64"/>
      </right>
      <top style="thin">
        <color theme="1"/>
      </top>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thin">
        <color indexed="64"/>
      </bottom>
      <diagonal/>
    </border>
    <border>
      <left style="medium">
        <color theme="1"/>
      </left>
      <right style="medium">
        <color indexed="64"/>
      </right>
      <top/>
      <bottom style="thin">
        <color indexed="64"/>
      </bottom>
      <diagonal/>
    </border>
    <border>
      <left style="medium">
        <color theme="1"/>
      </left>
      <right style="medium">
        <color indexed="64"/>
      </right>
      <top style="thin">
        <color indexed="64"/>
      </top>
      <bottom/>
      <diagonal/>
    </border>
    <border>
      <left style="medium">
        <color theme="1"/>
      </left>
      <right style="medium">
        <color indexed="64"/>
      </right>
      <top style="thin">
        <color indexed="64"/>
      </top>
      <bottom style="thin">
        <color indexed="64"/>
      </bottom>
      <diagonal/>
    </border>
    <border>
      <left style="medium">
        <color rgb="FFFF3300"/>
      </left>
      <right style="thin">
        <color indexed="64"/>
      </right>
      <top style="medium">
        <color rgb="FFFF3300"/>
      </top>
      <bottom style="thin">
        <color indexed="64"/>
      </bottom>
      <diagonal/>
    </border>
    <border>
      <left style="medium">
        <color rgb="FFFF3300"/>
      </left>
      <right style="thin">
        <color indexed="64"/>
      </right>
      <top style="thin">
        <color indexed="64"/>
      </top>
      <bottom style="thin">
        <color indexed="64"/>
      </bottom>
      <diagonal/>
    </border>
    <border>
      <left style="medium">
        <color rgb="FFFF3300"/>
      </left>
      <right style="thin">
        <color indexed="64"/>
      </right>
      <top style="thin">
        <color indexed="64"/>
      </top>
      <bottom style="medium">
        <color rgb="FFFF3300"/>
      </bottom>
      <diagonal/>
    </border>
    <border>
      <left style="thin">
        <color indexed="64"/>
      </left>
      <right style="medium">
        <color indexed="64"/>
      </right>
      <top style="medium">
        <color rgb="FFFF0000"/>
      </top>
      <bottom style="thin">
        <color indexed="64"/>
      </bottom>
      <diagonal/>
    </border>
    <border>
      <left style="thin">
        <color indexed="64"/>
      </left>
      <right style="medium">
        <color indexed="64"/>
      </right>
      <top style="thin">
        <color indexed="64"/>
      </top>
      <bottom style="medium">
        <color rgb="FFFF0000"/>
      </bottom>
      <diagonal/>
    </border>
    <border>
      <left style="medium">
        <color indexed="64"/>
      </left>
      <right style="medium">
        <color indexed="64"/>
      </right>
      <top style="medium">
        <color indexed="64"/>
      </top>
      <bottom style="medium">
        <color theme="1"/>
      </bottom>
      <diagonal/>
    </border>
    <border>
      <left style="medium">
        <color theme="1"/>
      </left>
      <right style="medium">
        <color indexed="64"/>
      </right>
      <top style="medium">
        <color theme="1"/>
      </top>
      <bottom style="medium">
        <color theme="1"/>
      </bottom>
      <diagonal/>
    </border>
    <border>
      <left style="medium">
        <color indexed="64"/>
      </left>
      <right/>
      <top style="medium">
        <color theme="1"/>
      </top>
      <bottom style="thin">
        <color indexed="64"/>
      </bottom>
      <diagonal/>
    </border>
    <border>
      <left/>
      <right style="thin">
        <color theme="1"/>
      </right>
      <top style="thin">
        <color indexed="64"/>
      </top>
      <bottom style="thin">
        <color indexed="64"/>
      </bottom>
      <diagonal/>
    </border>
    <border>
      <left/>
      <right style="thick">
        <color rgb="FF00B050"/>
      </right>
      <top/>
      <bottom/>
      <diagonal/>
    </border>
    <border>
      <left style="thick">
        <color rgb="FF00B050"/>
      </left>
      <right style="thick">
        <color rgb="FF00B050"/>
      </right>
      <top style="thin">
        <color indexed="64"/>
      </top>
      <bottom style="medium">
        <color indexed="64"/>
      </bottom>
      <diagonal/>
    </border>
    <border>
      <left/>
      <right style="thin">
        <color indexed="64"/>
      </right>
      <top style="thick">
        <color rgb="FF00B050"/>
      </top>
      <bottom style="thin">
        <color indexed="64"/>
      </bottom>
      <diagonal/>
    </border>
    <border>
      <left/>
      <right style="thin">
        <color indexed="64"/>
      </right>
      <top style="thin">
        <color indexed="64"/>
      </top>
      <bottom style="thick">
        <color rgb="FF00B050"/>
      </bottom>
      <diagonal/>
    </border>
    <border>
      <left style="thin">
        <color theme="1"/>
      </left>
      <right style="thin">
        <color indexed="64"/>
      </right>
      <top style="thick">
        <color rgb="FF00B050"/>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ck">
        <color rgb="FF00B050"/>
      </bottom>
      <diagonal/>
    </border>
    <border>
      <left style="thin">
        <color indexed="64"/>
      </left>
      <right style="thick">
        <color rgb="FFFF3300"/>
      </right>
      <top style="thin">
        <color indexed="64"/>
      </top>
      <bottom style="thick">
        <color rgb="FFFF0000"/>
      </bottom>
      <diagonal/>
    </border>
    <border>
      <left style="thin">
        <color indexed="64"/>
      </left>
      <right style="thick">
        <color rgb="FFFF3300"/>
      </right>
      <top style="thin">
        <color indexed="64"/>
      </top>
      <bottom style="thin">
        <color indexed="64"/>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alignment vertical="top"/>
      <protection locked="0"/>
    </xf>
    <xf numFmtId="0" fontId="24" fillId="0" borderId="0" applyBorder="0"/>
    <xf numFmtId="9" fontId="10" fillId="0" borderId="0" applyFont="0" applyFill="0" applyBorder="0" applyAlignment="0" applyProtection="0"/>
    <xf numFmtId="0" fontId="10" fillId="0" borderId="0"/>
    <xf numFmtId="0" fontId="10" fillId="0" borderId="0" applyBorder="0"/>
    <xf numFmtId="176" fontId="10" fillId="0" borderId="0" applyFont="0" applyFill="0" applyBorder="0" applyAlignment="0" applyProtection="0"/>
    <xf numFmtId="0" fontId="50" fillId="0" borderId="0" applyBorder="0"/>
    <xf numFmtId="44" fontId="52" fillId="0" borderId="0" applyFont="0" applyFill="0" applyBorder="0" applyAlignment="0" applyProtection="0"/>
    <xf numFmtId="0" fontId="61" fillId="0" borderId="0" applyBorder="0"/>
    <xf numFmtId="0" fontId="62" fillId="0" borderId="0" applyBorder="0"/>
    <xf numFmtId="0" fontId="71" fillId="0" borderId="0"/>
    <xf numFmtId="164" fontId="71" fillId="0" borderId="0" applyFont="0" applyFill="0" applyBorder="0" applyAlignment="0" applyProtection="0"/>
    <xf numFmtId="0" fontId="92" fillId="0" borderId="0" applyNumberFormat="0" applyFill="0" applyBorder="0" applyAlignment="0" applyProtection="0"/>
    <xf numFmtId="0" fontId="103" fillId="0" borderId="0" applyNumberFormat="0" applyBorder="0" applyProtection="0"/>
  </cellStyleXfs>
  <cellXfs count="1864">
    <xf numFmtId="0" fontId="0" fillId="0" borderId="0" xfId="0"/>
    <xf numFmtId="0" fontId="3" fillId="0" borderId="0" xfId="0" applyFont="1"/>
    <xf numFmtId="44" fontId="6" fillId="0" borderId="0" xfId="1" applyFont="1" applyBorder="1" applyAlignment="1">
      <alignment horizontal="center" vertical="center"/>
    </xf>
    <xf numFmtId="44" fontId="6" fillId="0" borderId="0" xfId="1" applyFont="1" applyFill="1" applyBorder="1" applyAlignment="1">
      <alignment horizontal="center" vertical="center"/>
    </xf>
    <xf numFmtId="0" fontId="10" fillId="0" borderId="0" xfId="0" applyFont="1"/>
    <xf numFmtId="0" fontId="12" fillId="0" borderId="0" xfId="0" applyFont="1"/>
    <xf numFmtId="0" fontId="12" fillId="0" borderId="0" xfId="0" applyFont="1" applyAlignment="1">
      <alignment horizontal="center"/>
    </xf>
    <xf numFmtId="49" fontId="13" fillId="0" borderId="0" xfId="0" applyNumberFormat="1" applyFont="1"/>
    <xf numFmtId="49" fontId="14" fillId="0" borderId="11" xfId="0" applyNumberFormat="1" applyFont="1" applyBorder="1"/>
    <xf numFmtId="0" fontId="12" fillId="0" borderId="16" xfId="0" applyFont="1" applyBorder="1"/>
    <xf numFmtId="0" fontId="12" fillId="0" borderId="14" xfId="0" applyFont="1" applyBorder="1"/>
    <xf numFmtId="49" fontId="14" fillId="0" borderId="5" xfId="0" applyNumberFormat="1" applyFont="1" applyBorder="1"/>
    <xf numFmtId="49" fontId="14" fillId="0" borderId="5" xfId="0" applyNumberFormat="1" applyFont="1" applyBorder="1" applyAlignment="1">
      <alignment wrapText="1"/>
    </xf>
    <xf numFmtId="49" fontId="11" fillId="0" borderId="5" xfId="0" applyNumberFormat="1" applyFont="1" applyBorder="1"/>
    <xf numFmtId="0" fontId="12" fillId="0" borderId="6" xfId="0" applyFont="1" applyBorder="1"/>
    <xf numFmtId="0" fontId="15" fillId="0" borderId="16" xfId="0" applyFont="1" applyBorder="1"/>
    <xf numFmtId="0" fontId="16" fillId="0" borderId="16" xfId="0" applyFont="1" applyBorder="1"/>
    <xf numFmtId="0" fontId="10" fillId="0" borderId="0" xfId="0" applyFont="1" applyAlignment="1">
      <alignment wrapText="1"/>
    </xf>
    <xf numFmtId="0" fontId="10" fillId="0" borderId="0" xfId="0" applyFont="1" applyAlignment="1">
      <alignment horizontal="left"/>
    </xf>
    <xf numFmtId="0" fontId="14" fillId="0" borderId="5" xfId="0" applyFont="1" applyBorder="1"/>
    <xf numFmtId="0" fontId="12" fillId="6" borderId="0" xfId="0" applyFont="1" applyFill="1"/>
    <xf numFmtId="0" fontId="10" fillId="6" borderId="0" xfId="0" applyFont="1" applyFill="1"/>
    <xf numFmtId="49" fontId="11" fillId="0" borderId="22" xfId="0" applyNumberFormat="1" applyFont="1" applyBorder="1"/>
    <xf numFmtId="0" fontId="17" fillId="0" borderId="9" xfId="0" applyFont="1" applyBorder="1" applyAlignment="1">
      <alignment horizontal="left"/>
    </xf>
    <xf numFmtId="0" fontId="18" fillId="0" borderId="9" xfId="0" applyFont="1" applyBorder="1" applyAlignment="1">
      <alignment wrapText="1"/>
    </xf>
    <xf numFmtId="0" fontId="12" fillId="0" borderId="9" xfId="0" applyFont="1" applyBorder="1"/>
    <xf numFmtId="0" fontId="12" fillId="0" borderId="10" xfId="0" applyFont="1" applyBorder="1"/>
    <xf numFmtId="0" fontId="12" fillId="7" borderId="0" xfId="0" applyFont="1" applyFill="1"/>
    <xf numFmtId="0" fontId="14" fillId="0" borderId="0" xfId="0" applyFont="1"/>
    <xf numFmtId="0" fontId="10" fillId="0" borderId="0" xfId="0" applyFont="1" applyAlignment="1">
      <alignment vertical="center"/>
    </xf>
    <xf numFmtId="0" fontId="0" fillId="0" borderId="0" xfId="0" applyAlignment="1" applyProtection="1">
      <alignment vertical="center"/>
      <protection locked="0"/>
    </xf>
    <xf numFmtId="0" fontId="0" fillId="0" borderId="28" xfId="0" applyBorder="1" applyAlignment="1" applyProtection="1">
      <alignment vertical="center"/>
      <protection locked="0"/>
    </xf>
    <xf numFmtId="49" fontId="10" fillId="6" borderId="32" xfId="0" applyNumberFormat="1" applyFont="1" applyFill="1" applyBorder="1" applyAlignment="1" applyProtection="1">
      <alignment horizontal="left" vertical="center"/>
      <protection locked="0"/>
    </xf>
    <xf numFmtId="0" fontId="10" fillId="0" borderId="28" xfId="0" applyFont="1" applyBorder="1" applyAlignment="1">
      <alignment vertical="center"/>
    </xf>
    <xf numFmtId="0" fontId="10" fillId="9" borderId="44" xfId="0" applyFont="1" applyFill="1" applyBorder="1" applyAlignment="1">
      <alignment horizontal="left" vertical="center"/>
    </xf>
    <xf numFmtId="0" fontId="10" fillId="9" borderId="8" xfId="0" applyFont="1" applyFill="1" applyBorder="1" applyAlignment="1">
      <alignment horizontal="left" vertical="center"/>
    </xf>
    <xf numFmtId="10" fontId="10" fillId="9" borderId="45" xfId="2" applyNumberFormat="1" applyFont="1" applyFill="1" applyBorder="1" applyAlignment="1" applyProtection="1">
      <alignment horizontal="center" vertical="center"/>
    </xf>
    <xf numFmtId="167" fontId="23" fillId="6" borderId="1" xfId="0" applyNumberFormat="1" applyFont="1" applyFill="1" applyBorder="1" applyAlignment="1" applyProtection="1">
      <alignment horizontal="center" vertical="center"/>
      <protection locked="0"/>
    </xf>
    <xf numFmtId="168" fontId="23" fillId="6" borderId="1" xfId="0" applyNumberFormat="1" applyFont="1" applyFill="1" applyBorder="1" applyAlignment="1" applyProtection="1">
      <alignment horizontal="center" vertical="center"/>
      <protection locked="0"/>
    </xf>
    <xf numFmtId="14" fontId="10" fillId="0" borderId="32" xfId="0" applyNumberFormat="1" applyFont="1" applyBorder="1" applyAlignment="1">
      <alignment horizontal="center" vertical="center"/>
    </xf>
    <xf numFmtId="10" fontId="21" fillId="9" borderId="47" xfId="2" applyNumberFormat="1" applyFont="1" applyFill="1" applyBorder="1" applyAlignment="1" applyProtection="1">
      <alignment horizontal="center" vertical="center"/>
    </xf>
    <xf numFmtId="0" fontId="10" fillId="9" borderId="49" xfId="0" applyFont="1" applyFill="1" applyBorder="1" applyAlignment="1">
      <alignment horizontal="left" vertical="center"/>
    </xf>
    <xf numFmtId="0" fontId="10" fillId="9" borderId="50" xfId="0" applyFont="1" applyFill="1" applyBorder="1" applyAlignment="1">
      <alignment horizontal="left" vertical="center"/>
    </xf>
    <xf numFmtId="10" fontId="10" fillId="9" borderId="47" xfId="2" applyNumberFormat="1" applyFont="1" applyFill="1" applyBorder="1" applyAlignment="1" applyProtection="1">
      <alignment horizontal="center" vertical="center"/>
    </xf>
    <xf numFmtId="0" fontId="12" fillId="0" borderId="30" xfId="0" applyFont="1" applyBorder="1" applyAlignment="1">
      <alignment horizontal="left" vertical="center"/>
    </xf>
    <xf numFmtId="0" fontId="10" fillId="9" borderId="42" xfId="0" applyFont="1" applyFill="1" applyBorder="1" applyAlignment="1">
      <alignment horizontal="left" vertical="center"/>
    </xf>
    <xf numFmtId="0" fontId="10" fillId="9" borderId="1" xfId="0" applyFont="1" applyFill="1" applyBorder="1" applyAlignment="1">
      <alignment horizontal="left" vertical="center"/>
    </xf>
    <xf numFmtId="0" fontId="10" fillId="9" borderId="32" xfId="0" applyFont="1" applyFill="1" applyBorder="1" applyAlignment="1">
      <alignment horizontal="center" vertical="center"/>
    </xf>
    <xf numFmtId="166" fontId="10" fillId="0" borderId="16" xfId="0" applyNumberFormat="1" applyFont="1" applyBorder="1" applyAlignment="1">
      <alignment horizontal="left" vertical="center" wrapText="1"/>
    </xf>
    <xf numFmtId="0" fontId="0" fillId="0" borderId="5" xfId="0" applyBorder="1" applyAlignment="1">
      <alignment vertical="center"/>
    </xf>
    <xf numFmtId="166" fontId="0" fillId="0" borderId="0" xfId="0" applyNumberFormat="1" applyAlignment="1">
      <alignment vertical="center"/>
    </xf>
    <xf numFmtId="0" fontId="0" fillId="0" borderId="6" xfId="0" applyBorder="1" applyAlignment="1">
      <alignment vertical="center"/>
    </xf>
    <xf numFmtId="0" fontId="0" fillId="0" borderId="0" xfId="0" applyAlignment="1">
      <alignment vertical="center"/>
    </xf>
    <xf numFmtId="0" fontId="14" fillId="0" borderId="22" xfId="0" applyFont="1" applyBorder="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165" fontId="0" fillId="0" borderId="61" xfId="6" applyNumberFormat="1" applyFont="1" applyFill="1" applyBorder="1" applyAlignment="1" applyProtection="1">
      <alignment horizontal="center"/>
      <protection locked="0"/>
    </xf>
    <xf numFmtId="165" fontId="0" fillId="0" borderId="50" xfId="6" applyNumberFormat="1" applyFont="1" applyFill="1" applyBorder="1" applyAlignment="1" applyProtection="1">
      <alignment horizontal="center"/>
      <protection locked="0"/>
    </xf>
    <xf numFmtId="165" fontId="0" fillId="0" borderId="27" xfId="6" applyNumberFormat="1" applyFont="1" applyFill="1" applyBorder="1" applyAlignment="1" applyProtection="1">
      <alignment horizontal="center"/>
      <protection locked="0"/>
    </xf>
    <xf numFmtId="165" fontId="0" fillId="6" borderId="1" xfId="6" applyNumberFormat="1" applyFont="1" applyFill="1" applyBorder="1" applyAlignment="1" applyProtection="1">
      <alignment horizontal="center"/>
      <protection locked="0"/>
    </xf>
    <xf numFmtId="10" fontId="0" fillId="0" borderId="61" xfId="6" applyNumberFormat="1" applyFont="1" applyFill="1" applyBorder="1" applyAlignment="1" applyProtection="1">
      <alignment horizontal="center" vertical="center"/>
    </xf>
    <xf numFmtId="10" fontId="0" fillId="6" borderId="27" xfId="6" applyNumberFormat="1" applyFont="1" applyFill="1" applyBorder="1" applyAlignment="1" applyProtection="1">
      <alignment horizontal="center"/>
      <protection locked="0"/>
    </xf>
    <xf numFmtId="10" fontId="0" fillId="6" borderId="1" xfId="6" applyNumberFormat="1" applyFont="1" applyFill="1" applyBorder="1" applyAlignment="1" applyProtection="1">
      <alignment horizontal="center"/>
      <protection locked="0"/>
    </xf>
    <xf numFmtId="0" fontId="13" fillId="0" borderId="11" xfId="0" applyFont="1" applyBorder="1" applyAlignment="1">
      <alignment horizontal="left"/>
    </xf>
    <xf numFmtId="0" fontId="0" fillId="0" borderId="16" xfId="0" applyBorder="1"/>
    <xf numFmtId="166" fontId="26" fillId="0" borderId="7" xfId="0" applyNumberFormat="1" applyFont="1" applyBorder="1"/>
    <xf numFmtId="0" fontId="26" fillId="0" borderId="7" xfId="0" applyFont="1" applyBorder="1" applyAlignment="1">
      <alignment horizontal="center"/>
    </xf>
    <xf numFmtId="0" fontId="0" fillId="0" borderId="34" xfId="0" applyBorder="1"/>
    <xf numFmtId="0" fontId="0" fillId="0" borderId="6" xfId="0" applyBorder="1"/>
    <xf numFmtId="166" fontId="25" fillId="0" borderId="0" xfId="0" applyNumberFormat="1" applyFont="1" applyAlignment="1">
      <alignment horizontal="left"/>
    </xf>
    <xf numFmtId="1" fontId="0" fillId="0" borderId="0" xfId="0" applyNumberFormat="1" applyAlignment="1">
      <alignment horizontal="center"/>
    </xf>
    <xf numFmtId="166" fontId="0" fillId="0" borderId="0" xfId="0" applyNumberFormat="1"/>
    <xf numFmtId="0" fontId="20" fillId="0" borderId="7" xfId="0" applyFont="1" applyBorder="1" applyAlignment="1">
      <alignment horizontal="left" vertical="center" wrapText="1"/>
    </xf>
    <xf numFmtId="0" fontId="20" fillId="0" borderId="57" xfId="0" applyFont="1" applyBorder="1" applyAlignment="1">
      <alignment horizontal="left" vertical="center" wrapText="1"/>
    </xf>
    <xf numFmtId="0" fontId="14" fillId="0" borderId="19" xfId="0" applyFont="1" applyBorder="1" applyAlignment="1">
      <alignment horizontal="left" vertical="center" wrapText="1"/>
    </xf>
    <xf numFmtId="0" fontId="0" fillId="0" borderId="60" xfId="0" applyBorder="1" applyAlignment="1">
      <alignment vertical="center" wrapText="1"/>
    </xf>
    <xf numFmtId="0" fontId="0" fillId="0" borderId="61" xfId="0" applyBorder="1" applyAlignment="1">
      <alignment vertical="center" wrapText="1"/>
    </xf>
    <xf numFmtId="0" fontId="14" fillId="0" borderId="46" xfId="0" applyFont="1" applyBorder="1" applyAlignment="1">
      <alignment vertical="center" wrapText="1"/>
    </xf>
    <xf numFmtId="166" fontId="14" fillId="0" borderId="61" xfId="0" applyNumberFormat="1" applyFont="1" applyBorder="1" applyAlignment="1">
      <alignment vertical="center" wrapText="1"/>
    </xf>
    <xf numFmtId="166" fontId="14" fillId="0" borderId="62" xfId="0" applyNumberFormat="1" applyFont="1" applyBorder="1" applyAlignment="1">
      <alignment vertical="center" wrapText="1"/>
    </xf>
    <xf numFmtId="1" fontId="14" fillId="0" borderId="61" xfId="0" applyNumberFormat="1" applyFont="1" applyBorder="1" applyAlignment="1">
      <alignment horizontal="center" vertical="center" wrapText="1"/>
    </xf>
    <xf numFmtId="166" fontId="14" fillId="0" borderId="20" xfId="0" applyNumberFormat="1" applyFont="1" applyBorder="1" applyAlignment="1">
      <alignment vertical="center" wrapText="1"/>
    </xf>
    <xf numFmtId="166" fontId="14" fillId="0" borderId="63" xfId="0" applyNumberFormat="1" applyFont="1" applyBorder="1" applyAlignment="1">
      <alignment vertical="center" wrapText="1"/>
    </xf>
    <xf numFmtId="0" fontId="14" fillId="0" borderId="23" xfId="0" applyFont="1" applyBorder="1" applyAlignment="1">
      <alignment wrapText="1"/>
    </xf>
    <xf numFmtId="0" fontId="14" fillId="0" borderId="52" xfId="0" applyFont="1" applyBorder="1" applyAlignment="1">
      <alignment vertical="center" wrapText="1"/>
    </xf>
    <xf numFmtId="0" fontId="14" fillId="0" borderId="51" xfId="0" applyFont="1" applyBorder="1" applyAlignment="1">
      <alignment vertical="center"/>
    </xf>
    <xf numFmtId="166" fontId="14" fillId="0" borderId="52" xfId="0" applyNumberFormat="1" applyFont="1" applyBorder="1" applyAlignment="1">
      <alignment vertical="center"/>
    </xf>
    <xf numFmtId="166" fontId="14" fillId="0" borderId="37" xfId="0" applyNumberFormat="1" applyFont="1" applyBorder="1" applyAlignment="1">
      <alignment vertical="center"/>
    </xf>
    <xf numFmtId="166" fontId="10" fillId="0" borderId="52" xfId="0" applyNumberFormat="1" applyFont="1" applyBorder="1"/>
    <xf numFmtId="1" fontId="10" fillId="0" borderId="52" xfId="0" applyNumberFormat="1" applyFont="1" applyBorder="1" applyAlignment="1">
      <alignment horizontal="center"/>
    </xf>
    <xf numFmtId="166" fontId="14" fillId="0" borderId="64" xfId="0" applyNumberFormat="1" applyFont="1" applyBorder="1" applyAlignment="1">
      <alignment vertical="center" wrapText="1"/>
    </xf>
    <xf numFmtId="0" fontId="0" fillId="6" borderId="49" xfId="0" applyFill="1" applyBorder="1" applyAlignment="1" applyProtection="1">
      <alignment wrapText="1"/>
      <protection locked="0"/>
    </xf>
    <xf numFmtId="14" fontId="0" fillId="6" borderId="50" xfId="0" applyNumberFormat="1" applyFill="1" applyBorder="1" applyAlignment="1" applyProtection="1">
      <alignment horizontal="center" wrapText="1"/>
      <protection locked="0"/>
    </xf>
    <xf numFmtId="0" fontId="0" fillId="6" borderId="65" xfId="0" applyFill="1" applyBorder="1" applyAlignment="1" applyProtection="1">
      <alignment horizontal="center"/>
      <protection locked="0"/>
    </xf>
    <xf numFmtId="166" fontId="0" fillId="6" borderId="50" xfId="0" applyNumberFormat="1" applyFill="1" applyBorder="1" applyProtection="1">
      <protection locked="0"/>
    </xf>
    <xf numFmtId="1" fontId="31" fillId="10" borderId="50" xfId="0" applyNumberFormat="1" applyFont="1" applyFill="1" applyBorder="1" applyAlignment="1" applyProtection="1">
      <alignment horizontal="center"/>
      <protection locked="0"/>
    </xf>
    <xf numFmtId="166" fontId="0" fillId="6" borderId="47" xfId="0" applyNumberFormat="1" applyFill="1" applyBorder="1" applyProtection="1">
      <protection locked="0"/>
    </xf>
    <xf numFmtId="4" fontId="10" fillId="6" borderId="65" xfId="0" applyNumberFormat="1" applyFont="1" applyFill="1" applyBorder="1" applyAlignment="1" applyProtection="1">
      <alignment horizontal="right" wrapText="1"/>
      <protection locked="0"/>
    </xf>
    <xf numFmtId="1" fontId="0" fillId="0" borderId="50" xfId="0" applyNumberFormat="1" applyBorder="1" applyAlignment="1">
      <alignment horizontal="center"/>
    </xf>
    <xf numFmtId="166" fontId="0" fillId="0" borderId="24" xfId="0" applyNumberFormat="1" applyBorder="1"/>
    <xf numFmtId="166" fontId="0" fillId="0" borderId="27" xfId="0" applyNumberFormat="1" applyBorder="1"/>
    <xf numFmtId="166" fontId="0" fillId="0" borderId="50" xfId="0" applyNumberFormat="1" applyBorder="1"/>
    <xf numFmtId="0" fontId="0" fillId="6" borderId="42" xfId="0" applyFill="1" applyBorder="1" applyAlignment="1" applyProtection="1">
      <alignment wrapText="1"/>
      <protection locked="0"/>
    </xf>
    <xf numFmtId="14" fontId="0" fillId="6" borderId="1" xfId="0" applyNumberFormat="1" applyFill="1" applyBorder="1" applyAlignment="1" applyProtection="1">
      <alignment horizontal="center" wrapText="1"/>
      <protection locked="0"/>
    </xf>
    <xf numFmtId="0" fontId="0" fillId="6" borderId="4" xfId="0" applyFill="1" applyBorder="1" applyAlignment="1" applyProtection="1">
      <alignment horizontal="center"/>
      <protection locked="0"/>
    </xf>
    <xf numFmtId="166" fontId="0" fillId="6" borderId="1" xfId="0" applyNumberFormat="1" applyFill="1" applyBorder="1" applyProtection="1">
      <protection locked="0"/>
    </xf>
    <xf numFmtId="1" fontId="31" fillId="10" borderId="1" xfId="0" applyNumberFormat="1" applyFont="1" applyFill="1" applyBorder="1" applyAlignment="1" applyProtection="1">
      <alignment horizontal="center"/>
      <protection locked="0"/>
    </xf>
    <xf numFmtId="166" fontId="0" fillId="6" borderId="32" xfId="0" applyNumberFormat="1" applyFill="1" applyBorder="1" applyProtection="1">
      <protection locked="0"/>
    </xf>
    <xf numFmtId="4" fontId="0" fillId="6" borderId="4" xfId="0" applyNumberFormat="1" applyFill="1" applyBorder="1" applyAlignment="1" applyProtection="1">
      <alignment horizontal="right" wrapText="1"/>
      <protection locked="0"/>
    </xf>
    <xf numFmtId="1" fontId="0" fillId="0" borderId="1" xfId="0" applyNumberFormat="1" applyBorder="1" applyAlignment="1">
      <alignment horizontal="center"/>
    </xf>
    <xf numFmtId="166" fontId="0" fillId="0" borderId="22" xfId="0" applyNumberFormat="1" applyBorder="1"/>
    <xf numFmtId="166" fontId="0" fillId="0" borderId="1" xfId="0" applyNumberFormat="1" applyBorder="1"/>
    <xf numFmtId="0" fontId="0" fillId="6" borderId="1" xfId="0" applyFill="1" applyBorder="1" applyAlignment="1" applyProtection="1">
      <alignment horizontal="center" wrapText="1"/>
      <protection locked="0"/>
    </xf>
    <xf numFmtId="0" fontId="0" fillId="6" borderId="67" xfId="0" applyFill="1" applyBorder="1" applyAlignment="1" applyProtection="1">
      <alignment wrapText="1"/>
      <protection locked="0"/>
    </xf>
    <xf numFmtId="0" fontId="0" fillId="6" borderId="7" xfId="0" applyFill="1" applyBorder="1" applyAlignment="1" applyProtection="1">
      <alignment horizontal="center" wrapText="1"/>
      <protection locked="0"/>
    </xf>
    <xf numFmtId="0" fontId="0" fillId="6" borderId="14" xfId="0" applyFill="1" applyBorder="1" applyAlignment="1" applyProtection="1">
      <alignment horizontal="center"/>
      <protection locked="0"/>
    </xf>
    <xf numFmtId="166" fontId="0" fillId="6" borderId="7" xfId="0" applyNumberFormat="1" applyFill="1" applyBorder="1" applyProtection="1">
      <protection locked="0"/>
    </xf>
    <xf numFmtId="166" fontId="0" fillId="6" borderId="57" xfId="0" applyNumberFormat="1" applyFill="1" applyBorder="1" applyProtection="1">
      <protection locked="0"/>
    </xf>
    <xf numFmtId="0" fontId="14" fillId="0" borderId="68" xfId="0" applyFont="1" applyBorder="1" applyAlignment="1">
      <alignment horizontal="left" wrapText="1"/>
    </xf>
    <xf numFmtId="169" fontId="14" fillId="0" borderId="70" xfId="0" applyNumberFormat="1" applyFont="1" applyBorder="1"/>
    <xf numFmtId="0" fontId="14" fillId="0" borderId="31" xfId="0" applyFont="1" applyBorder="1" applyAlignment="1">
      <alignment horizontal="left" wrapText="1"/>
    </xf>
    <xf numFmtId="166" fontId="0" fillId="0" borderId="4" xfId="0" applyNumberFormat="1" applyBorder="1" applyAlignment="1" applyProtection="1">
      <alignment horizontal="center" wrapText="1"/>
      <protection locked="0"/>
    </xf>
    <xf numFmtId="166" fontId="0" fillId="0" borderId="2" xfId="0" applyNumberFormat="1" applyBorder="1"/>
    <xf numFmtId="0" fontId="14" fillId="11" borderId="63" xfId="0" applyFont="1" applyFill="1" applyBorder="1" applyAlignment="1">
      <alignment horizontal="left" vertical="center" wrapText="1"/>
    </xf>
    <xf numFmtId="0" fontId="0" fillId="11" borderId="46" xfId="0" applyFill="1" applyBorder="1" applyAlignment="1" applyProtection="1">
      <alignment horizontal="center" vertical="center" wrapText="1"/>
      <protection locked="0"/>
    </xf>
    <xf numFmtId="0" fontId="0" fillId="11" borderId="61" xfId="0" applyFill="1" applyBorder="1" applyAlignment="1" applyProtection="1">
      <alignment horizontal="center" vertical="center" wrapText="1"/>
      <protection locked="0"/>
    </xf>
    <xf numFmtId="0" fontId="0" fillId="0" borderId="46" xfId="0" applyBorder="1" applyAlignment="1">
      <alignment horizontal="center" vertical="center"/>
    </xf>
    <xf numFmtId="166" fontId="0" fillId="0" borderId="61" xfId="0" applyNumberFormat="1" applyBorder="1" applyAlignment="1">
      <alignment vertical="center"/>
    </xf>
    <xf numFmtId="166" fontId="0" fillId="7" borderId="61" xfId="0" applyNumberFormat="1" applyFill="1" applyBorder="1" applyAlignment="1">
      <alignment vertical="center"/>
    </xf>
    <xf numFmtId="166" fontId="0" fillId="11" borderId="61" xfId="0" applyNumberFormat="1" applyFill="1" applyBorder="1" applyAlignment="1" applyProtection="1">
      <alignment vertical="center"/>
      <protection locked="0"/>
    </xf>
    <xf numFmtId="166" fontId="0" fillId="11" borderId="74" xfId="0" applyNumberFormat="1" applyFill="1" applyBorder="1" applyAlignment="1" applyProtection="1">
      <alignment vertical="center"/>
      <protection locked="0"/>
    </xf>
    <xf numFmtId="166" fontId="0" fillId="0" borderId="46" xfId="0" applyNumberFormat="1" applyBorder="1" applyAlignment="1" applyProtection="1">
      <alignment horizontal="center" vertical="center" wrapText="1"/>
      <protection locked="0"/>
    </xf>
    <xf numFmtId="1" fontId="0" fillId="0" borderId="61" xfId="0" applyNumberFormat="1" applyBorder="1" applyAlignment="1">
      <alignment horizontal="center" vertical="center"/>
    </xf>
    <xf numFmtId="0" fontId="0" fillId="6" borderId="31" xfId="0" applyFill="1" applyBorder="1" applyAlignment="1" applyProtection="1">
      <alignment horizontal="left" wrapText="1"/>
      <protection locked="0"/>
    </xf>
    <xf numFmtId="0" fontId="0" fillId="6" borderId="48" xfId="0" applyFill="1" applyBorder="1" applyAlignment="1" applyProtection="1">
      <alignment wrapText="1"/>
      <protection locked="0"/>
    </xf>
    <xf numFmtId="0" fontId="0" fillId="6" borderId="27" xfId="0" applyFill="1" applyBorder="1" applyAlignment="1" applyProtection="1">
      <alignment horizontal="center" wrapText="1"/>
      <protection locked="0"/>
    </xf>
    <xf numFmtId="0" fontId="0" fillId="6" borderId="10" xfId="0" applyFill="1" applyBorder="1" applyAlignment="1" applyProtection="1">
      <alignment horizontal="center"/>
      <protection locked="0"/>
    </xf>
    <xf numFmtId="166" fontId="0" fillId="6" borderId="27" xfId="0" applyNumberFormat="1" applyFill="1" applyBorder="1" applyProtection="1">
      <protection locked="0"/>
    </xf>
    <xf numFmtId="166" fontId="0" fillId="6" borderId="59" xfId="0" applyNumberFormat="1" applyFill="1" applyBorder="1" applyProtection="1">
      <protection locked="0"/>
    </xf>
    <xf numFmtId="166" fontId="0" fillId="0" borderId="10" xfId="0" applyNumberFormat="1" applyBorder="1" applyAlignment="1" applyProtection="1">
      <alignment horizontal="center" wrapText="1"/>
      <protection locked="0"/>
    </xf>
    <xf numFmtId="1" fontId="0" fillId="0" borderId="27" xfId="0" applyNumberFormat="1" applyBorder="1" applyAlignment="1">
      <alignment horizontal="center"/>
    </xf>
    <xf numFmtId="166" fontId="0" fillId="0" borderId="7" xfId="0" applyNumberFormat="1" applyBorder="1"/>
    <xf numFmtId="166" fontId="0" fillId="0" borderId="14" xfId="0" applyNumberFormat="1" applyBorder="1" applyAlignment="1" applyProtection="1">
      <alignment horizontal="center" wrapText="1"/>
      <protection locked="0"/>
    </xf>
    <xf numFmtId="0" fontId="14" fillId="0" borderId="48" xfId="0" applyFont="1" applyBorder="1" applyAlignment="1">
      <alignment wrapText="1"/>
    </xf>
    <xf numFmtId="0" fontId="14" fillId="0" borderId="27" xfId="0" applyFont="1" applyBorder="1" applyAlignment="1">
      <alignment horizontal="center" wrapText="1"/>
    </xf>
    <xf numFmtId="166" fontId="14" fillId="0" borderId="10" xfId="0" applyNumberFormat="1" applyFont="1" applyBorder="1" applyAlignment="1">
      <alignment horizontal="center" wrapText="1"/>
    </xf>
    <xf numFmtId="0" fontId="14" fillId="0" borderId="10" xfId="0" applyFont="1" applyBorder="1" applyAlignment="1">
      <alignment horizontal="center"/>
    </xf>
    <xf numFmtId="166" fontId="14" fillId="0" borderId="27" xfId="0" applyNumberFormat="1" applyFont="1" applyBorder="1"/>
    <xf numFmtId="166" fontId="14" fillId="0" borderId="66" xfId="0" applyNumberFormat="1" applyFont="1" applyBorder="1"/>
    <xf numFmtId="166" fontId="14" fillId="0" borderId="27" xfId="0" applyNumberFormat="1" applyFont="1" applyBorder="1" applyAlignment="1">
      <alignment horizontal="center"/>
    </xf>
    <xf numFmtId="1" fontId="14" fillId="0" borderId="27" xfId="0" applyNumberFormat="1" applyFont="1" applyBorder="1" applyAlignment="1">
      <alignment horizontal="center"/>
    </xf>
    <xf numFmtId="166" fontId="26" fillId="0" borderId="22" xfId="0" applyNumberFormat="1" applyFont="1" applyBorder="1" applyAlignment="1">
      <alignment vertical="center"/>
    </xf>
    <xf numFmtId="166" fontId="26" fillId="0" borderId="27" xfId="0" applyNumberFormat="1" applyFont="1" applyBorder="1" applyAlignment="1">
      <alignment vertical="center"/>
    </xf>
    <xf numFmtId="0" fontId="0" fillId="6" borderId="33" xfId="0" applyFill="1" applyBorder="1" applyAlignment="1" applyProtection="1">
      <alignment horizontal="left" wrapText="1"/>
      <protection locked="0"/>
    </xf>
    <xf numFmtId="0" fontId="0" fillId="6" borderId="44" xfId="0" applyFill="1" applyBorder="1" applyAlignment="1" applyProtection="1">
      <alignment wrapText="1"/>
      <protection locked="0"/>
    </xf>
    <xf numFmtId="0" fontId="0" fillId="6" borderId="8" xfId="0" applyFill="1" applyBorder="1" applyAlignment="1" applyProtection="1">
      <alignment horizontal="center" wrapText="1"/>
      <protection locked="0"/>
    </xf>
    <xf numFmtId="0" fontId="0" fillId="7" borderId="13" xfId="0" applyFill="1" applyBorder="1" applyAlignment="1">
      <alignment horizontal="center"/>
    </xf>
    <xf numFmtId="166" fontId="0" fillId="6" borderId="8" xfId="0" applyNumberFormat="1" applyFill="1" applyBorder="1" applyProtection="1">
      <protection locked="0"/>
    </xf>
    <xf numFmtId="166" fontId="0" fillId="0" borderId="8" xfId="0" applyNumberFormat="1" applyBorder="1"/>
    <xf numFmtId="166" fontId="0" fillId="6" borderId="45" xfId="0" applyNumberFormat="1" applyFill="1" applyBorder="1" applyProtection="1">
      <protection locked="0"/>
    </xf>
    <xf numFmtId="166" fontId="0" fillId="0" borderId="13" xfId="0" applyNumberFormat="1" applyBorder="1" applyAlignment="1" applyProtection="1">
      <alignment horizontal="center" wrapText="1"/>
      <protection locked="0"/>
    </xf>
    <xf numFmtId="1" fontId="0" fillId="0" borderId="8" xfId="0" applyNumberFormat="1" applyBorder="1" applyAlignment="1">
      <alignment horizontal="center"/>
    </xf>
    <xf numFmtId="166" fontId="0" fillId="0" borderId="18" xfId="0" applyNumberFormat="1" applyBorder="1"/>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169" fontId="14" fillId="0" borderId="0" xfId="0" applyNumberFormat="1" applyFont="1"/>
    <xf numFmtId="169" fontId="14" fillId="0" borderId="0" xfId="0" applyNumberFormat="1" applyFont="1" applyAlignment="1">
      <alignment horizontal="center"/>
    </xf>
    <xf numFmtId="1" fontId="14" fillId="0" borderId="0" xfId="0" applyNumberFormat="1" applyFont="1" applyAlignment="1">
      <alignment horizontal="center"/>
    </xf>
    <xf numFmtId="0" fontId="0" fillId="0" borderId="0" xfId="0" applyAlignment="1">
      <alignment horizontal="center"/>
    </xf>
    <xf numFmtId="0" fontId="0" fillId="0" borderId="0" xfId="0" applyAlignment="1">
      <alignment wrapText="1"/>
    </xf>
    <xf numFmtId="0" fontId="33" fillId="0" borderId="0" xfId="0" applyFont="1"/>
    <xf numFmtId="0" fontId="0" fillId="0" borderId="0" xfId="0" applyAlignment="1">
      <alignment horizontal="left"/>
    </xf>
    <xf numFmtId="0" fontId="14" fillId="0" borderId="52" xfId="0" applyFont="1" applyBorder="1" applyAlignment="1">
      <alignment wrapText="1"/>
    </xf>
    <xf numFmtId="0" fontId="14" fillId="0" borderId="43" xfId="0" applyFont="1" applyBorder="1" applyAlignment="1">
      <alignment horizontal="left" wrapText="1"/>
    </xf>
    <xf numFmtId="0" fontId="0" fillId="0" borderId="16" xfId="0" applyBorder="1" applyAlignment="1" applyProtection="1">
      <alignment vertical="top"/>
      <protection locked="0"/>
    </xf>
    <xf numFmtId="0" fontId="0" fillId="0" borderId="0" xfId="0" applyAlignment="1">
      <alignment vertical="top"/>
    </xf>
    <xf numFmtId="166" fontId="0" fillId="0" borderId="0" xfId="0" applyNumberFormat="1" applyAlignment="1">
      <alignment vertical="top"/>
    </xf>
    <xf numFmtId="166" fontId="25" fillId="0" borderId="0" xfId="0" applyNumberFormat="1" applyFont="1"/>
    <xf numFmtId="0" fontId="25" fillId="0" borderId="0" xfId="0" applyFont="1"/>
    <xf numFmtId="169" fontId="25" fillId="0" borderId="0" xfId="0" applyNumberFormat="1" applyFont="1"/>
    <xf numFmtId="1" fontId="0" fillId="0" borderId="0" xfId="0" quotePrefix="1" applyNumberFormat="1" applyAlignment="1">
      <alignment horizontal="center" vertical="top"/>
    </xf>
    <xf numFmtId="0" fontId="0" fillId="0" borderId="0" xfId="0" quotePrefix="1" applyAlignment="1">
      <alignment vertical="top"/>
    </xf>
    <xf numFmtId="0" fontId="0" fillId="0" borderId="9" xfId="0" applyBorder="1"/>
    <xf numFmtId="0" fontId="0" fillId="0" borderId="9" xfId="0" applyBorder="1" applyAlignment="1">
      <alignment wrapText="1"/>
    </xf>
    <xf numFmtId="1" fontId="0" fillId="0" borderId="9" xfId="0" applyNumberFormat="1" applyBorder="1" applyAlignment="1">
      <alignment horizontal="center"/>
    </xf>
    <xf numFmtId="0" fontId="11" fillId="0" borderId="0" xfId="0" applyFont="1" applyAlignment="1">
      <alignment horizontal="left" vertical="center"/>
    </xf>
    <xf numFmtId="0" fontId="14" fillId="0" borderId="1" xfId="0" applyFont="1" applyBorder="1" applyAlignment="1">
      <alignment horizontal="left"/>
    </xf>
    <xf numFmtId="0" fontId="14" fillId="0" borderId="0" xfId="0" applyFont="1" applyAlignment="1">
      <alignment horizontal="left"/>
    </xf>
    <xf numFmtId="0" fontId="14" fillId="0" borderId="74" xfId="0" applyFont="1" applyBorder="1" applyAlignment="1">
      <alignment horizontal="left" wrapText="1"/>
    </xf>
    <xf numFmtId="0" fontId="14" fillId="0" borderId="19" xfId="0" applyFont="1" applyBorder="1" applyAlignment="1">
      <alignment horizontal="left" wrapText="1"/>
    </xf>
    <xf numFmtId="0" fontId="14" fillId="0" borderId="61" xfId="0" applyFont="1" applyBorder="1" applyAlignment="1">
      <alignment horizontal="left" wrapText="1"/>
    </xf>
    <xf numFmtId="0" fontId="0" fillId="0" borderId="61" xfId="0" applyBorder="1"/>
    <xf numFmtId="166" fontId="0" fillId="0" borderId="74" xfId="0" applyNumberFormat="1" applyBorder="1"/>
    <xf numFmtId="0" fontId="35" fillId="6" borderId="27" xfId="0" applyFont="1" applyFill="1" applyBorder="1" applyAlignment="1" applyProtection="1">
      <alignment horizontal="center" wrapText="1"/>
      <protection locked="0"/>
    </xf>
    <xf numFmtId="166" fontId="0" fillId="0" borderId="66" xfId="0" applyNumberFormat="1" applyBorder="1"/>
    <xf numFmtId="0" fontId="0" fillId="6" borderId="40" xfId="0" applyFill="1" applyBorder="1" applyAlignment="1" applyProtection="1">
      <alignment horizontal="left" wrapText="1"/>
      <protection locked="0"/>
    </xf>
    <xf numFmtId="0" fontId="35" fillId="6" borderId="1" xfId="0" applyFont="1" applyFill="1" applyBorder="1" applyAlignment="1" applyProtection="1">
      <alignment horizontal="center" wrapText="1"/>
      <protection locked="0"/>
    </xf>
    <xf numFmtId="166" fontId="0" fillId="0" borderId="32" xfId="0" applyNumberFormat="1" applyBorder="1"/>
    <xf numFmtId="0" fontId="14" fillId="0" borderId="41" xfId="0" applyFont="1" applyBorder="1" applyAlignment="1">
      <alignment horizontal="left" wrapText="1"/>
    </xf>
    <xf numFmtId="0" fontId="14" fillId="0" borderId="56" xfId="0" applyFont="1" applyBorder="1"/>
    <xf numFmtId="166" fontId="14" fillId="0" borderId="72" xfId="0" applyNumberFormat="1" applyFont="1" applyBorder="1"/>
    <xf numFmtId="0" fontId="14" fillId="0" borderId="61" xfId="0" applyFont="1" applyBorder="1" applyAlignment="1">
      <alignment wrapText="1"/>
    </xf>
    <xf numFmtId="0" fontId="0" fillId="6" borderId="27" xfId="0" applyFill="1" applyBorder="1" applyProtection="1">
      <protection locked="0"/>
    </xf>
    <xf numFmtId="0" fontId="0" fillId="6" borderId="1" xfId="0" applyFill="1" applyBorder="1" applyProtection="1">
      <protection locked="0"/>
    </xf>
    <xf numFmtId="166" fontId="14" fillId="0" borderId="75" xfId="0" applyNumberFormat="1" applyFont="1" applyBorder="1"/>
    <xf numFmtId="0" fontId="14" fillId="0" borderId="0" xfId="0" applyFont="1" applyAlignment="1">
      <alignment horizontal="center" vertical="center" wrapText="1"/>
    </xf>
    <xf numFmtId="0" fontId="0" fillId="0" borderId="0" xfId="0" applyAlignment="1">
      <alignment horizontal="center" wrapText="1"/>
    </xf>
    <xf numFmtId="0" fontId="14" fillId="0" borderId="9" xfId="0" applyFont="1" applyBorder="1" applyAlignment="1">
      <alignment wrapText="1"/>
    </xf>
    <xf numFmtId="0" fontId="14" fillId="0" borderId="39" xfId="0" applyFont="1" applyBorder="1" applyAlignment="1">
      <alignment horizontal="left" wrapText="1"/>
    </xf>
    <xf numFmtId="0" fontId="0" fillId="0" borderId="22" xfId="0" applyBorder="1"/>
    <xf numFmtId="166" fontId="0" fillId="0" borderId="47" xfId="0" applyNumberFormat="1" applyBorder="1"/>
    <xf numFmtId="166" fontId="35" fillId="6" borderId="2" xfId="0" applyNumberFormat="1" applyFont="1" applyFill="1" applyBorder="1" applyAlignment="1" applyProtection="1">
      <alignment horizontal="center"/>
      <protection locked="0"/>
    </xf>
    <xf numFmtId="0" fontId="14" fillId="0" borderId="73" xfId="0" applyFont="1" applyBorder="1"/>
    <xf numFmtId="166" fontId="14" fillId="0" borderId="70" xfId="0" applyNumberFormat="1" applyFont="1" applyBorder="1"/>
    <xf numFmtId="0" fontId="35" fillId="6" borderId="2" xfId="0" applyFont="1" applyFill="1" applyBorder="1" applyAlignment="1" applyProtection="1">
      <alignment horizontal="center"/>
      <protection locked="0"/>
    </xf>
    <xf numFmtId="0" fontId="14" fillId="0" borderId="30" xfId="0" applyFont="1" applyBorder="1" applyAlignment="1">
      <alignment horizontal="left" wrapText="1"/>
    </xf>
    <xf numFmtId="0" fontId="23" fillId="0" borderId="47" xfId="0" applyFont="1" applyBorder="1" applyAlignment="1">
      <alignment wrapText="1"/>
    </xf>
    <xf numFmtId="0" fontId="0" fillId="0" borderId="42" xfId="0" applyBorder="1" applyAlignment="1">
      <alignment horizontal="center"/>
    </xf>
    <xf numFmtId="0" fontId="0" fillId="0" borderId="1" xfId="0" applyBorder="1" applyAlignment="1">
      <alignment horizontal="center"/>
    </xf>
    <xf numFmtId="0" fontId="0" fillId="0" borderId="32" xfId="0" applyBorder="1"/>
    <xf numFmtId="166" fontId="0" fillId="6" borderId="42" xfId="0" applyNumberFormat="1" applyFill="1" applyBorder="1" applyProtection="1">
      <protection locked="0"/>
    </xf>
    <xf numFmtId="166" fontId="14" fillId="0" borderId="73" xfId="0" applyNumberFormat="1" applyFont="1" applyBorder="1"/>
    <xf numFmtId="0" fontId="0" fillId="0" borderId="69" xfId="0" applyBorder="1"/>
    <xf numFmtId="0" fontId="0" fillId="0" borderId="70" xfId="0" applyBorder="1"/>
    <xf numFmtId="0" fontId="0" fillId="0" borderId="24" xfId="0" applyBorder="1"/>
    <xf numFmtId="0" fontId="14" fillId="0" borderId="1" xfId="0" applyFont="1" applyBorder="1" applyAlignment="1">
      <alignment horizontal="left" vertical="center"/>
    </xf>
    <xf numFmtId="0" fontId="14" fillId="0" borderId="1" xfId="0" applyFont="1" applyBorder="1" applyAlignment="1">
      <alignment horizontal="center" vertical="center"/>
    </xf>
    <xf numFmtId="166" fontId="14" fillId="0" borderId="0" xfId="0" applyNumberFormat="1" applyFont="1" applyAlignment="1">
      <alignment horizontal="center"/>
    </xf>
    <xf numFmtId="0" fontId="14" fillId="0" borderId="0" xfId="0" applyFont="1" applyAlignment="1">
      <alignment horizontal="center"/>
    </xf>
    <xf numFmtId="0" fontId="14" fillId="0" borderId="24" xfId="0" applyFont="1" applyBorder="1"/>
    <xf numFmtId="166" fontId="14" fillId="0" borderId="65" xfId="0" applyNumberFormat="1" applyFont="1" applyBorder="1"/>
    <xf numFmtId="0" fontId="14" fillId="0" borderId="8" xfId="0" applyFont="1" applyBorder="1" applyAlignment="1">
      <alignment wrapText="1"/>
    </xf>
    <xf numFmtId="166" fontId="14" fillId="0" borderId="8" xfId="0" applyNumberFormat="1" applyFont="1" applyBorder="1" applyAlignment="1">
      <alignment horizontal="center" wrapText="1"/>
    </xf>
    <xf numFmtId="166" fontId="26" fillId="0" borderId="27" xfId="0" applyNumberFormat="1" applyFont="1" applyBorder="1" applyAlignment="1">
      <alignment vertical="center" wrapText="1"/>
    </xf>
    <xf numFmtId="166" fontId="26" fillId="0" borderId="22" xfId="0" applyNumberFormat="1" applyFont="1" applyBorder="1" applyAlignment="1">
      <alignment vertical="center" wrapText="1"/>
    </xf>
    <xf numFmtId="166" fontId="26" fillId="0" borderId="47" xfId="0" applyNumberFormat="1" applyFont="1" applyBorder="1" applyAlignment="1">
      <alignment vertical="center" wrapText="1"/>
    </xf>
    <xf numFmtId="0" fontId="0" fillId="6" borderId="1" xfId="0" applyFill="1" applyBorder="1" applyAlignment="1" applyProtection="1">
      <alignment wrapText="1"/>
      <protection locked="0"/>
    </xf>
    <xf numFmtId="0" fontId="0" fillId="6" borderId="4" xfId="0" applyFill="1" applyBorder="1" applyProtection="1">
      <protection locked="0"/>
    </xf>
    <xf numFmtId="166" fontId="0" fillId="6" borderId="4" xfId="0" applyNumberFormat="1" applyFill="1" applyBorder="1" applyProtection="1">
      <protection locked="0"/>
    </xf>
    <xf numFmtId="166" fontId="0" fillId="6" borderId="3" xfId="0" applyNumberFormat="1" applyFill="1" applyBorder="1" applyProtection="1">
      <protection locked="0"/>
    </xf>
    <xf numFmtId="166" fontId="0" fillId="6" borderId="2" xfId="0" applyNumberFormat="1" applyFill="1" applyBorder="1" applyProtection="1">
      <protection locked="0"/>
    </xf>
    <xf numFmtId="0" fontId="0" fillId="6" borderId="27" xfId="0" applyFill="1" applyBorder="1" applyAlignment="1" applyProtection="1">
      <alignment wrapText="1"/>
      <protection locked="0"/>
    </xf>
    <xf numFmtId="0" fontId="0" fillId="6" borderId="10" xfId="0" applyFill="1" applyBorder="1" applyProtection="1">
      <protection locked="0"/>
    </xf>
    <xf numFmtId="166" fontId="0" fillId="6" borderId="10" xfId="0" applyNumberFormat="1" applyFill="1" applyBorder="1" applyProtection="1">
      <protection locked="0"/>
    </xf>
    <xf numFmtId="166" fontId="0" fillId="6" borderId="9" xfId="0" applyNumberFormat="1" applyFill="1" applyBorder="1" applyProtection="1">
      <protection locked="0"/>
    </xf>
    <xf numFmtId="166" fontId="0" fillId="6" borderId="22" xfId="0" applyNumberFormat="1" applyFill="1" applyBorder="1" applyProtection="1">
      <protection locked="0"/>
    </xf>
    <xf numFmtId="0" fontId="10" fillId="0" borderId="1" xfId="7" applyBorder="1"/>
    <xf numFmtId="0" fontId="10" fillId="0" borderId="0" xfId="7" applyAlignment="1">
      <alignment vertical="center"/>
    </xf>
    <xf numFmtId="0" fontId="10" fillId="0" borderId="4" xfId="7" applyBorder="1" applyAlignment="1">
      <alignment vertical="center" wrapText="1"/>
    </xf>
    <xf numFmtId="0" fontId="10" fillId="0" borderId="4" xfId="7" applyBorder="1" applyAlignment="1">
      <alignment vertical="center"/>
    </xf>
    <xf numFmtId="0" fontId="10" fillId="0" borderId="0" xfId="7"/>
    <xf numFmtId="0" fontId="14" fillId="0" borderId="0" xfId="7" applyFont="1"/>
    <xf numFmtId="0" fontId="11" fillId="0" borderId="0" xfId="8" applyFont="1" applyAlignment="1">
      <alignment horizontal="left" vertical="center"/>
    </xf>
    <xf numFmtId="0" fontId="10" fillId="0" borderId="0" xfId="8" applyAlignment="1">
      <alignment horizontal="center"/>
    </xf>
    <xf numFmtId="0" fontId="10" fillId="0" borderId="0" xfId="8"/>
    <xf numFmtId="0" fontId="13" fillId="3" borderId="0" xfId="8" applyFont="1" applyFill="1" applyAlignment="1">
      <alignment horizontal="left" vertical="center"/>
    </xf>
    <xf numFmtId="0" fontId="10" fillId="3" borderId="0" xfId="8" applyFill="1" applyAlignment="1">
      <alignment horizontal="center"/>
    </xf>
    <xf numFmtId="0" fontId="10" fillId="3" borderId="0" xfId="8" applyFill="1"/>
    <xf numFmtId="0" fontId="20" fillId="0" borderId="0" xfId="8" applyFont="1" applyAlignment="1">
      <alignment horizontal="left" vertical="top"/>
    </xf>
    <xf numFmtId="0" fontId="14" fillId="0" borderId="0" xfId="8" applyFont="1"/>
    <xf numFmtId="0" fontId="13" fillId="0" borderId="0" xfId="8" applyFont="1"/>
    <xf numFmtId="171" fontId="13" fillId="0" borderId="0" xfId="8" applyNumberFormat="1" applyFont="1"/>
    <xf numFmtId="0" fontId="14" fillId="0" borderId="1" xfId="8" applyFont="1" applyBorder="1" applyAlignment="1">
      <alignment horizontal="center" vertical="center" wrapText="1"/>
    </xf>
    <xf numFmtId="171" fontId="14" fillId="0" borderId="1" xfId="8" applyNumberFormat="1" applyFont="1" applyBorder="1" applyAlignment="1">
      <alignment horizontal="center" vertical="center" wrapText="1"/>
    </xf>
    <xf numFmtId="0" fontId="14" fillId="0" borderId="1" xfId="8" applyFont="1" applyBorder="1" applyAlignment="1">
      <alignment horizontal="center" vertical="center"/>
    </xf>
    <xf numFmtId="0" fontId="14" fillId="0" borderId="1" xfId="8" applyFont="1" applyBorder="1" applyAlignment="1">
      <alignment vertical="center"/>
    </xf>
    <xf numFmtId="0" fontId="37" fillId="13" borderId="1" xfId="8" applyFont="1" applyFill="1" applyBorder="1" applyAlignment="1">
      <alignment horizontal="center" vertical="center" wrapText="1"/>
    </xf>
    <xf numFmtId="0" fontId="37" fillId="0" borderId="5" xfId="8" applyFont="1" applyBorder="1" applyAlignment="1">
      <alignment horizontal="center" vertical="center" wrapText="1"/>
    </xf>
    <xf numFmtId="0" fontId="32" fillId="0" borderId="1" xfId="8" applyFont="1" applyBorder="1" applyAlignment="1">
      <alignment horizontal="center"/>
    </xf>
    <xf numFmtId="171" fontId="32" fillId="0" borderId="1" xfId="8" applyNumberFormat="1" applyFont="1" applyBorder="1" applyAlignment="1">
      <alignment horizontal="center"/>
    </xf>
    <xf numFmtId="171" fontId="32" fillId="0" borderId="1" xfId="8" applyNumberFormat="1" applyFont="1" applyBorder="1"/>
    <xf numFmtId="0" fontId="10" fillId="0" borderId="1" xfId="8" applyBorder="1" applyAlignment="1">
      <alignment horizontal="center"/>
    </xf>
    <xf numFmtId="172" fontId="14" fillId="0" borderId="1" xfId="8" applyNumberFormat="1" applyFont="1" applyBorder="1" applyAlignment="1">
      <alignment horizontal="center" vertical="center"/>
    </xf>
    <xf numFmtId="10" fontId="14" fillId="0" borderId="1" xfId="8" applyNumberFormat="1" applyFont="1" applyBorder="1" applyAlignment="1">
      <alignment horizontal="center" vertical="center"/>
    </xf>
    <xf numFmtId="0" fontId="37" fillId="0" borderId="6" xfId="8" applyFont="1" applyBorder="1" applyAlignment="1">
      <alignment horizontal="center" vertical="center" wrapText="1"/>
    </xf>
    <xf numFmtId="0" fontId="14" fillId="0" borderId="1" xfId="8" applyFont="1" applyBorder="1"/>
    <xf numFmtId="165" fontId="10" fillId="0" borderId="1" xfId="8" applyNumberFormat="1" applyBorder="1"/>
    <xf numFmtId="10" fontId="10" fillId="13" borderId="8" xfId="8" applyNumberFormat="1" applyFill="1" applyBorder="1" applyAlignment="1">
      <alignment horizontal="center"/>
    </xf>
    <xf numFmtId="171" fontId="10" fillId="0" borderId="1" xfId="8" applyNumberFormat="1" applyBorder="1" applyAlignment="1">
      <alignment horizontal="center"/>
    </xf>
    <xf numFmtId="171" fontId="10" fillId="0" borderId="1" xfId="8" applyNumberFormat="1" applyBorder="1"/>
    <xf numFmtId="0" fontId="37" fillId="0" borderId="15" xfId="8" applyFont="1" applyBorder="1" applyAlignment="1">
      <alignment horizontal="center" vertical="center" wrapText="1"/>
    </xf>
    <xf numFmtId="0" fontId="10" fillId="0" borderId="1" xfId="8" applyBorder="1"/>
    <xf numFmtId="10" fontId="14" fillId="0" borderId="15" xfId="8" applyNumberFormat="1" applyFont="1" applyBorder="1" applyAlignment="1">
      <alignment horizontal="center" vertical="center"/>
    </xf>
    <xf numFmtId="0" fontId="36" fillId="0" borderId="1" xfId="8" applyFont="1" applyBorder="1" applyAlignment="1">
      <alignment horizontal="center"/>
    </xf>
    <xf numFmtId="10" fontId="14" fillId="0" borderId="6" xfId="8" applyNumberFormat="1" applyFont="1" applyBorder="1" applyAlignment="1">
      <alignment horizontal="center" vertical="center"/>
    </xf>
    <xf numFmtId="0" fontId="10" fillId="0" borderId="0" xfId="8" applyBorder="1"/>
    <xf numFmtId="0" fontId="14" fillId="0" borderId="7" xfId="8" applyFont="1" applyBorder="1"/>
    <xf numFmtId="165" fontId="10" fillId="0" borderId="7" xfId="8" applyNumberFormat="1" applyBorder="1"/>
    <xf numFmtId="10" fontId="10" fillId="13" borderId="7" xfId="8" applyNumberFormat="1" applyFill="1" applyBorder="1" applyAlignment="1">
      <alignment horizontal="center"/>
    </xf>
    <xf numFmtId="10" fontId="10" fillId="2" borderId="1" xfId="8" applyNumberFormat="1" applyFill="1" applyBorder="1" applyAlignment="1">
      <alignment horizontal="center"/>
    </xf>
    <xf numFmtId="10" fontId="10" fillId="13" borderId="1" xfId="8" applyNumberFormat="1" applyFill="1" applyBorder="1" applyAlignment="1">
      <alignment horizontal="center"/>
    </xf>
    <xf numFmtId="166" fontId="10" fillId="0" borderId="50" xfId="0" applyNumberFormat="1" applyFont="1" applyBorder="1"/>
    <xf numFmtId="166" fontId="10" fillId="0" borderId="27" xfId="0" applyNumberFormat="1" applyFont="1" applyBorder="1"/>
    <xf numFmtId="0" fontId="0" fillId="0" borderId="40" xfId="0" applyBorder="1" applyAlignment="1">
      <alignment horizontal="left" wrapText="1"/>
    </xf>
    <xf numFmtId="0" fontId="0" fillId="0" borderId="31" xfId="0" applyBorder="1" applyAlignment="1">
      <alignment horizontal="left" wrapText="1"/>
    </xf>
    <xf numFmtId="0" fontId="14" fillId="6" borderId="27" xfId="0" applyFont="1" applyFill="1" applyBorder="1" applyAlignment="1" applyProtection="1">
      <alignment horizontal="center" vertical="center"/>
      <protection locked="0"/>
    </xf>
    <xf numFmtId="166" fontId="10" fillId="0" borderId="0" xfId="0" applyNumberFormat="1" applyFont="1"/>
    <xf numFmtId="0" fontId="14" fillId="0" borderId="15" xfId="0" applyFont="1" applyBorder="1" applyAlignment="1">
      <alignment wrapText="1"/>
    </xf>
    <xf numFmtId="0" fontId="14" fillId="0" borderId="15" xfId="0" applyFont="1" applyBorder="1" applyAlignment="1">
      <alignment horizontal="center" wrapText="1"/>
    </xf>
    <xf numFmtId="0" fontId="14" fillId="0" borderId="15" xfId="0" applyFont="1" applyBorder="1" applyAlignment="1">
      <alignment horizontal="left" wrapText="1"/>
    </xf>
    <xf numFmtId="0" fontId="0" fillId="0" borderId="50" xfId="0" applyBorder="1"/>
    <xf numFmtId="172" fontId="14" fillId="0" borderId="50" xfId="0" applyNumberFormat="1" applyFont="1" applyBorder="1" applyAlignment="1">
      <alignment horizontal="center" vertical="center" wrapText="1"/>
    </xf>
    <xf numFmtId="171" fontId="14" fillId="0" borderId="50" xfId="0" applyNumberFormat="1" applyFont="1" applyBorder="1" applyAlignment="1">
      <alignment horizontal="center" vertical="center" wrapText="1"/>
    </xf>
    <xf numFmtId="0" fontId="0" fillId="0" borderId="1" xfId="0" applyBorder="1"/>
    <xf numFmtId="2" fontId="0" fillId="0" borderId="1" xfId="0" applyNumberFormat="1" applyBorder="1"/>
    <xf numFmtId="0" fontId="14" fillId="0" borderId="70" xfId="0" applyFont="1" applyBorder="1"/>
    <xf numFmtId="0" fontId="0" fillId="0" borderId="27" xfId="0" applyBorder="1"/>
    <xf numFmtId="10" fontId="14" fillId="0" borderId="50" xfId="0" applyNumberFormat="1" applyFont="1" applyBorder="1" applyAlignment="1">
      <alignment wrapText="1"/>
    </xf>
    <xf numFmtId="0" fontId="14" fillId="0" borderId="69" xfId="0" applyFont="1" applyBorder="1" applyAlignment="1">
      <alignment horizontal="left" wrapText="1"/>
    </xf>
    <xf numFmtId="0" fontId="14" fillId="0" borderId="71" xfId="0" applyFont="1" applyBorder="1"/>
    <xf numFmtId="166" fontId="14" fillId="0" borderId="71" xfId="0" applyNumberFormat="1" applyFont="1" applyBorder="1"/>
    <xf numFmtId="166" fontId="14" fillId="0" borderId="27" xfId="0" applyNumberFormat="1" applyFont="1" applyBorder="1" applyAlignment="1">
      <alignment wrapText="1"/>
    </xf>
    <xf numFmtId="10" fontId="0" fillId="0" borderId="1" xfId="0" applyNumberFormat="1" applyBorder="1"/>
    <xf numFmtId="0" fontId="11" fillId="0" borderId="1" xfId="0" applyFont="1" applyBorder="1" applyAlignment="1">
      <alignment horizontal="left" vertical="center"/>
    </xf>
    <xf numFmtId="0" fontId="32" fillId="0" borderId="0" xfId="0" applyFont="1"/>
    <xf numFmtId="0" fontId="14" fillId="0" borderId="31" xfId="0" applyFont="1" applyBorder="1" applyAlignment="1">
      <alignment horizontal="left" vertical="center" wrapText="1"/>
    </xf>
    <xf numFmtId="0" fontId="0" fillId="6" borderId="13" xfId="0" applyFill="1" applyBorder="1" applyAlignment="1" applyProtection="1">
      <alignment horizontal="center"/>
      <protection locked="0"/>
    </xf>
    <xf numFmtId="10" fontId="0" fillId="6" borderId="8" xfId="6" applyNumberFormat="1" applyFont="1" applyFill="1" applyBorder="1" applyAlignment="1" applyProtection="1">
      <alignment horizontal="center"/>
      <protection locked="0"/>
    </xf>
    <xf numFmtId="166" fontId="0" fillId="0" borderId="12" xfId="0" applyNumberFormat="1" applyBorder="1"/>
    <xf numFmtId="10" fontId="0" fillId="6" borderId="7" xfId="6" applyNumberFormat="1" applyFont="1" applyFill="1" applyBorder="1" applyAlignment="1" applyProtection="1">
      <alignment horizontal="center"/>
      <protection locked="0"/>
    </xf>
    <xf numFmtId="1" fontId="0" fillId="0" borderId="7" xfId="0" applyNumberFormat="1" applyBorder="1" applyAlignment="1">
      <alignment horizontal="center"/>
    </xf>
    <xf numFmtId="166" fontId="0" fillId="0" borderId="5" xfId="0" applyNumberFormat="1" applyBorder="1"/>
    <xf numFmtId="166" fontId="10" fillId="0" borderId="15" xfId="0" applyNumberFormat="1" applyFont="1" applyBorder="1"/>
    <xf numFmtId="0" fontId="14" fillId="0" borderId="60" xfId="0" applyFont="1" applyBorder="1" applyAlignment="1">
      <alignment wrapText="1"/>
    </xf>
    <xf numFmtId="0" fontId="14" fillId="0" borderId="61" xfId="0" applyFont="1" applyBorder="1" applyAlignment="1">
      <alignment horizontal="center" wrapText="1"/>
    </xf>
    <xf numFmtId="0" fontId="0" fillId="0" borderId="46" xfId="0" applyBorder="1" applyAlignment="1">
      <alignment horizontal="center"/>
    </xf>
    <xf numFmtId="166" fontId="14" fillId="0" borderId="61" xfId="0" applyNumberFormat="1" applyFont="1" applyBorder="1" applyAlignment="1">
      <alignment vertical="center"/>
    </xf>
    <xf numFmtId="166" fontId="14" fillId="0" borderId="61" xfId="0" applyNumberFormat="1" applyFont="1" applyBorder="1" applyAlignment="1">
      <alignment horizontal="center" vertical="center"/>
    </xf>
    <xf numFmtId="1" fontId="14" fillId="0" borderId="61" xfId="0" applyNumberFormat="1" applyFont="1" applyBorder="1" applyAlignment="1">
      <alignment horizontal="center" vertical="center"/>
    </xf>
    <xf numFmtId="166" fontId="14" fillId="0" borderId="62" xfId="0" applyNumberFormat="1" applyFont="1" applyBorder="1" applyAlignment="1">
      <alignment vertical="center"/>
    </xf>
    <xf numFmtId="165" fontId="0" fillId="6" borderId="7" xfId="6" applyNumberFormat="1" applyFont="1" applyFill="1" applyBorder="1" applyAlignment="1" applyProtection="1">
      <alignment horizontal="center"/>
      <protection locked="0"/>
    </xf>
    <xf numFmtId="166" fontId="0" fillId="0" borderId="11" xfId="0" applyNumberFormat="1" applyBorder="1"/>
    <xf numFmtId="0" fontId="14" fillId="0" borderId="60" xfId="0" applyFont="1" applyBorder="1" applyAlignment="1">
      <alignment vertical="center" wrapText="1"/>
    </xf>
    <xf numFmtId="0" fontId="14" fillId="0" borderId="61" xfId="0" applyFont="1" applyBorder="1" applyAlignment="1">
      <alignment horizontal="center" vertical="center" wrapText="1"/>
    </xf>
    <xf numFmtId="0" fontId="14" fillId="0" borderId="46" xfId="0" applyFont="1" applyBorder="1" applyAlignment="1">
      <alignment horizontal="center" vertical="center"/>
    </xf>
    <xf numFmtId="165" fontId="0" fillId="6" borderId="27" xfId="6" applyNumberFormat="1" applyFont="1" applyFill="1" applyBorder="1" applyAlignment="1" applyProtection="1">
      <alignment horizontal="center"/>
      <protection locked="0"/>
    </xf>
    <xf numFmtId="166" fontId="0" fillId="2" borderId="61" xfId="0" applyNumberFormat="1" applyFill="1" applyBorder="1" applyAlignment="1">
      <alignment vertical="center"/>
    </xf>
    <xf numFmtId="166" fontId="10" fillId="0" borderId="22" xfId="0" applyNumberFormat="1" applyFont="1" applyBorder="1"/>
    <xf numFmtId="166" fontId="10" fillId="0" borderId="5" xfId="0" applyNumberFormat="1" applyFont="1" applyBorder="1"/>
    <xf numFmtId="166" fontId="10" fillId="0" borderId="77" xfId="0" applyNumberFormat="1" applyFont="1" applyBorder="1"/>
    <xf numFmtId="166" fontId="10" fillId="0" borderId="78" xfId="0" applyNumberFormat="1" applyFont="1" applyBorder="1"/>
    <xf numFmtId="166" fontId="10" fillId="0" borderId="79" xfId="0" applyNumberFormat="1" applyFont="1" applyBorder="1"/>
    <xf numFmtId="166" fontId="14" fillId="0" borderId="63" xfId="0" applyNumberFormat="1" applyFont="1" applyBorder="1" applyAlignment="1">
      <alignment vertical="center"/>
    </xf>
    <xf numFmtId="166" fontId="10" fillId="0" borderId="63" xfId="0" applyNumberFormat="1" applyFont="1" applyBorder="1" applyAlignment="1">
      <alignment vertical="center"/>
    </xf>
    <xf numFmtId="166" fontId="10" fillId="0" borderId="80" xfId="0" applyNumberFormat="1" applyFont="1" applyBorder="1"/>
    <xf numFmtId="0" fontId="0" fillId="0" borderId="13" xfId="0" applyBorder="1"/>
    <xf numFmtId="166" fontId="26" fillId="0" borderId="79" xfId="0" applyNumberFormat="1" applyFont="1" applyBorder="1" applyAlignment="1">
      <alignment vertical="center"/>
    </xf>
    <xf numFmtId="166" fontId="0" fillId="0" borderId="80" xfId="0" applyNumberFormat="1" applyBorder="1"/>
    <xf numFmtId="166" fontId="26" fillId="0" borderId="50" xfId="0" applyNumberFormat="1" applyFont="1" applyBorder="1" applyAlignment="1">
      <alignment vertical="center"/>
    </xf>
    <xf numFmtId="166" fontId="14" fillId="0" borderId="6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37" fillId="0" borderId="1" xfId="8" applyFont="1" applyBorder="1" applyAlignment="1">
      <alignment horizontal="center" vertical="center" wrapText="1"/>
    </xf>
    <xf numFmtId="165" fontId="37" fillId="0" borderId="1" xfId="8" applyNumberFormat="1" applyFont="1" applyBorder="1" applyAlignment="1">
      <alignment horizontal="center" vertical="center" wrapText="1"/>
    </xf>
    <xf numFmtId="0" fontId="14" fillId="0" borderId="81" xfId="0" applyFont="1" applyBorder="1" applyAlignment="1">
      <alignment vertical="center"/>
    </xf>
    <xf numFmtId="0" fontId="14" fillId="0" borderId="79" xfId="0" applyFont="1" applyBorder="1" applyAlignment="1">
      <alignment horizontal="left" vertical="center" wrapText="1"/>
    </xf>
    <xf numFmtId="0" fontId="14" fillId="0" borderId="80" xfId="0" applyFont="1" applyBorder="1" applyAlignment="1">
      <alignment horizontal="left" vertical="center" wrapText="1"/>
    </xf>
    <xf numFmtId="0" fontId="14" fillId="0" borderId="77" xfId="0" applyFont="1" applyBorder="1" applyAlignment="1">
      <alignment vertical="center"/>
    </xf>
    <xf numFmtId="0" fontId="14" fillId="0" borderId="81" xfId="0" applyFont="1" applyBorder="1" applyAlignment="1">
      <alignment vertical="center" wrapText="1"/>
    </xf>
    <xf numFmtId="4" fontId="31" fillId="0" borderId="50" xfId="7" applyNumberFormat="1" applyFont="1" applyBorder="1" applyAlignment="1">
      <alignment vertical="center" wrapText="1"/>
    </xf>
    <xf numFmtId="0" fontId="10" fillId="0" borderId="1" xfId="7" applyBorder="1" applyAlignment="1">
      <alignment vertical="center" wrapText="1"/>
    </xf>
    <xf numFmtId="4" fontId="40" fillId="5" borderId="1" xfId="7" applyNumberFormat="1" applyFont="1" applyFill="1" applyBorder="1" applyAlignment="1" applyProtection="1">
      <alignment vertical="center" wrapText="1"/>
      <protection locked="0"/>
    </xf>
    <xf numFmtId="4" fontId="40" fillId="0" borderId="1" xfId="7" applyNumberFormat="1" applyFont="1" applyBorder="1" applyAlignment="1">
      <alignment horizontal="center" vertical="center" wrapText="1"/>
    </xf>
    <xf numFmtId="0" fontId="14" fillId="0" borderId="8" xfId="7" applyFont="1" applyBorder="1" applyAlignment="1">
      <alignment vertical="center"/>
    </xf>
    <xf numFmtId="0" fontId="10" fillId="5" borderId="8" xfId="7" applyFill="1" applyBorder="1" applyAlignment="1" applyProtection="1">
      <alignment horizontal="center" vertical="center" wrapText="1"/>
      <protection locked="0"/>
    </xf>
    <xf numFmtId="0" fontId="10" fillId="0" borderId="8" xfId="7" applyBorder="1" applyAlignment="1" applyProtection="1">
      <alignment horizontal="center" vertical="center" wrapText="1"/>
      <protection locked="0"/>
    </xf>
    <xf numFmtId="0" fontId="13" fillId="0" borderId="0" xfId="7" applyFont="1"/>
    <xf numFmtId="0" fontId="14" fillId="5" borderId="15" xfId="7" applyFont="1" applyFill="1" applyBorder="1" applyAlignment="1">
      <alignment horizontal="center" vertical="center" wrapText="1"/>
    </xf>
    <xf numFmtId="0" fontId="14" fillId="0" borderId="15" xfId="7" applyFont="1" applyBorder="1" applyAlignment="1">
      <alignment horizontal="center" vertical="center" wrapText="1"/>
    </xf>
    <xf numFmtId="4" fontId="31" fillId="0" borderId="61" xfId="7" applyNumberFormat="1" applyFont="1" applyBorder="1" applyAlignment="1">
      <alignment vertical="center" wrapText="1"/>
    </xf>
    <xf numFmtId="0" fontId="21" fillId="0" borderId="1" xfId="7" applyFont="1" applyBorder="1" applyAlignment="1">
      <alignment vertical="center" wrapText="1"/>
    </xf>
    <xf numFmtId="0" fontId="14" fillId="0" borderId="1" xfId="7" applyFont="1" applyBorder="1" applyAlignment="1">
      <alignment vertical="center" wrapText="1"/>
    </xf>
    <xf numFmtId="0" fontId="14" fillId="5" borderId="7" xfId="7" applyFont="1" applyFill="1" applyBorder="1" applyAlignment="1">
      <alignment horizontal="center" vertical="center" wrapText="1"/>
    </xf>
    <xf numFmtId="0" fontId="14" fillId="0" borderId="7" xfId="7" applyFont="1" applyBorder="1" applyAlignment="1">
      <alignment horizontal="center" vertical="center" wrapText="1"/>
    </xf>
    <xf numFmtId="0" fontId="14" fillId="0" borderId="8" xfId="7" applyFont="1" applyBorder="1" applyAlignment="1">
      <alignment vertical="center" wrapText="1"/>
    </xf>
    <xf numFmtId="176" fontId="10" fillId="0" borderId="0" xfId="9" applyFill="1" applyProtection="1"/>
    <xf numFmtId="4" fontId="40" fillId="12" borderId="32" xfId="7" applyNumberFormat="1" applyFont="1" applyFill="1" applyBorder="1" applyAlignment="1">
      <alignment vertical="center" wrapText="1"/>
    </xf>
    <xf numFmtId="4" fontId="40" fillId="12" borderId="45" xfId="7" applyNumberFormat="1" applyFont="1" applyFill="1" applyBorder="1" applyAlignment="1">
      <alignment vertical="center" wrapText="1"/>
    </xf>
    <xf numFmtId="4" fontId="40" fillId="12" borderId="29" xfId="7" applyNumberFormat="1" applyFont="1" applyFill="1" applyBorder="1" applyAlignment="1">
      <alignment vertical="center" wrapText="1"/>
    </xf>
    <xf numFmtId="4" fontId="40" fillId="12" borderId="35" xfId="7" applyNumberFormat="1" applyFont="1" applyFill="1" applyBorder="1" applyAlignment="1">
      <alignment vertical="center" wrapText="1"/>
    </xf>
    <xf numFmtId="4" fontId="31" fillId="0" borderId="21" xfId="7" applyNumberFormat="1" applyFont="1" applyBorder="1" applyAlignment="1">
      <alignment vertical="center" wrapText="1"/>
    </xf>
    <xf numFmtId="0" fontId="14" fillId="0" borderId="36" xfId="7" applyFont="1" applyBorder="1" applyAlignment="1">
      <alignment vertical="center"/>
    </xf>
    <xf numFmtId="0" fontId="14" fillId="0" borderId="52" xfId="7" applyFont="1" applyBorder="1" applyAlignment="1">
      <alignment vertical="center"/>
    </xf>
    <xf numFmtId="0" fontId="14" fillId="0" borderId="52" xfId="7" applyFont="1" applyBorder="1" applyAlignment="1">
      <alignment horizontal="center" vertical="center" wrapText="1"/>
    </xf>
    <xf numFmtId="0" fontId="14" fillId="5" borderId="52" xfId="7" applyFont="1" applyFill="1" applyBorder="1" applyAlignment="1">
      <alignment horizontal="center" vertical="center" wrapText="1"/>
    </xf>
    <xf numFmtId="4" fontId="31" fillId="0" borderId="74" xfId="7" applyNumberFormat="1" applyFont="1" applyBorder="1" applyAlignment="1">
      <alignment vertical="center" wrapText="1"/>
    </xf>
    <xf numFmtId="4" fontId="40" fillId="12" borderId="47" xfId="7" applyNumberFormat="1" applyFont="1" applyFill="1" applyBorder="1" applyAlignment="1">
      <alignment vertical="center" wrapText="1"/>
    </xf>
    <xf numFmtId="0" fontId="11" fillId="0" borderId="0" xfId="8" applyFont="1" applyBorder="1" applyAlignment="1">
      <alignment horizontal="left" vertical="center"/>
    </xf>
    <xf numFmtId="0" fontId="10" fillId="0" borderId="0" xfId="8" applyBorder="1" applyAlignment="1">
      <alignment vertical="top"/>
    </xf>
    <xf numFmtId="4" fontId="31" fillId="0" borderId="26" xfId="7" applyNumberFormat="1" applyFont="1" applyBorder="1" applyAlignment="1">
      <alignment vertical="center" wrapText="1"/>
    </xf>
    <xf numFmtId="0" fontId="14" fillId="0" borderId="67" xfId="7" applyFont="1" applyBorder="1" applyAlignment="1">
      <alignment vertical="center"/>
    </xf>
    <xf numFmtId="0" fontId="14" fillId="0" borderId="7" xfId="7" applyFont="1" applyBorder="1" applyAlignment="1">
      <alignment vertical="center"/>
    </xf>
    <xf numFmtId="0" fontId="14" fillId="12" borderId="15" xfId="7" applyFont="1" applyFill="1" applyBorder="1" applyAlignment="1">
      <alignment horizontal="center" vertical="center" wrapText="1"/>
    </xf>
    <xf numFmtId="0" fontId="14" fillId="12" borderId="28" xfId="7" applyFont="1" applyFill="1" applyBorder="1" applyAlignment="1">
      <alignment horizontal="center" vertical="center" wrapText="1"/>
    </xf>
    <xf numFmtId="4" fontId="31" fillId="0" borderId="0" xfId="7" applyNumberFormat="1" applyFont="1" applyAlignment="1">
      <alignment vertical="center" wrapText="1"/>
    </xf>
    <xf numFmtId="4" fontId="40" fillId="0" borderId="8" xfId="7" applyNumberFormat="1" applyFont="1" applyBorder="1" applyAlignment="1">
      <alignment vertical="center" wrapText="1"/>
    </xf>
    <xf numFmtId="0" fontId="50" fillId="0" borderId="0" xfId="10"/>
    <xf numFmtId="0" fontId="14" fillId="0" borderId="11" xfId="10" applyFont="1" applyBorder="1"/>
    <xf numFmtId="0" fontId="50" fillId="0" borderId="16" xfId="10" applyBorder="1"/>
    <xf numFmtId="0" fontId="50" fillId="0" borderId="14" xfId="10" applyBorder="1"/>
    <xf numFmtId="0" fontId="13" fillId="0" borderId="5" xfId="10" applyFont="1" applyBorder="1"/>
    <xf numFmtId="0" fontId="14" fillId="0" borderId="5" xfId="10" applyFont="1" applyBorder="1"/>
    <xf numFmtId="0" fontId="50" fillId="0" borderId="0" xfId="10" applyBorder="1"/>
    <xf numFmtId="0" fontId="50" fillId="0" borderId="6" xfId="10" applyBorder="1"/>
    <xf numFmtId="0" fontId="50" fillId="0" borderId="11" xfId="10" applyBorder="1"/>
    <xf numFmtId="4" fontId="50" fillId="0" borderId="16" xfId="10" applyNumberFormat="1" applyBorder="1"/>
    <xf numFmtId="0" fontId="50" fillId="0" borderId="5" xfId="10" applyBorder="1"/>
    <xf numFmtId="0" fontId="2" fillId="0" borderId="0" xfId="10" applyFont="1" applyBorder="1"/>
    <xf numFmtId="4" fontId="50" fillId="0" borderId="0" xfId="10" applyNumberFormat="1" applyBorder="1"/>
    <xf numFmtId="4" fontId="50" fillId="0" borderId="9" xfId="10" applyNumberFormat="1" applyBorder="1"/>
    <xf numFmtId="0" fontId="50" fillId="0" borderId="22" xfId="10" applyBorder="1"/>
    <xf numFmtId="0" fontId="10" fillId="0" borderId="10" xfId="10" applyFont="1" applyBorder="1"/>
    <xf numFmtId="0" fontId="50" fillId="0" borderId="5" xfId="10" applyBorder="1" applyAlignment="1">
      <alignment horizontal="right"/>
    </xf>
    <xf numFmtId="4" fontId="7" fillId="0" borderId="0" xfId="10" applyNumberFormat="1" applyFont="1" applyBorder="1"/>
    <xf numFmtId="4" fontId="51" fillId="0" borderId="0" xfId="10" applyNumberFormat="1" applyFont="1" applyBorder="1" applyAlignment="1">
      <alignment horizontal="left"/>
    </xf>
    <xf numFmtId="0" fontId="10" fillId="0" borderId="6" xfId="10" applyFont="1" applyBorder="1"/>
    <xf numFmtId="4" fontId="50" fillId="0" borderId="0" xfId="10" applyNumberFormat="1"/>
    <xf numFmtId="0" fontId="10" fillId="0" borderId="5" xfId="10" applyFont="1" applyBorder="1"/>
    <xf numFmtId="0" fontId="14" fillId="0" borderId="22" xfId="10" applyFont="1" applyBorder="1" applyAlignment="1">
      <alignment horizontal="right"/>
    </xf>
    <xf numFmtId="0" fontId="2" fillId="0" borderId="5" xfId="10" applyFont="1" applyBorder="1"/>
    <xf numFmtId="0" fontId="2" fillId="0" borderId="6" xfId="10" applyFont="1" applyBorder="1"/>
    <xf numFmtId="0" fontId="50" fillId="0" borderId="5" xfId="10" applyBorder="1" applyAlignment="1">
      <alignment vertical="top"/>
    </xf>
    <xf numFmtId="170" fontId="50" fillId="0" borderId="0" xfId="10" applyNumberFormat="1"/>
    <xf numFmtId="0" fontId="50" fillId="0" borderId="0" xfId="10" applyAlignment="1">
      <alignment vertical="top"/>
    </xf>
    <xf numFmtId="0" fontId="14" fillId="0" borderId="22" xfId="10" applyFont="1" applyBorder="1"/>
    <xf numFmtId="4" fontId="13" fillId="0" borderId="10" xfId="10" applyNumberFormat="1" applyFont="1" applyBorder="1"/>
    <xf numFmtId="0" fontId="13" fillId="0" borderId="10" xfId="10" applyFont="1" applyBorder="1"/>
    <xf numFmtId="0" fontId="14" fillId="0" borderId="15" xfId="0" applyFont="1" applyBorder="1" applyAlignment="1">
      <alignment horizontal="center" vertical="center" wrapText="1"/>
    </xf>
    <xf numFmtId="0" fontId="14" fillId="0" borderId="28" xfId="0" applyFont="1" applyBorder="1" applyAlignment="1">
      <alignment horizontal="center" vertical="center" wrapText="1"/>
    </xf>
    <xf numFmtId="177" fontId="14" fillId="0" borderId="15"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66" fontId="14" fillId="0" borderId="28" xfId="0" applyNumberFormat="1" applyFont="1" applyBorder="1" applyAlignment="1">
      <alignment horizontal="right" wrapText="1"/>
    </xf>
    <xf numFmtId="0" fontId="13" fillId="0" borderId="39" xfId="7" applyFont="1" applyBorder="1" applyAlignment="1">
      <alignment vertical="center"/>
    </xf>
    <xf numFmtId="0" fontId="13" fillId="0" borderId="25" xfId="7" applyFont="1" applyBorder="1" applyAlignment="1">
      <alignment vertical="center"/>
    </xf>
    <xf numFmtId="0" fontId="13" fillId="0" borderId="65" xfId="7" applyFont="1" applyBorder="1" applyAlignment="1">
      <alignment horizontal="right" vertical="center"/>
    </xf>
    <xf numFmtId="0" fontId="13" fillId="0" borderId="25" xfId="7" applyFont="1" applyBorder="1" applyAlignment="1">
      <alignment horizontal="right" vertical="center"/>
    </xf>
    <xf numFmtId="166" fontId="10" fillId="0" borderId="0" xfId="0" applyNumberFormat="1" applyFont="1" applyAlignment="1">
      <alignment horizontal="left" vertical="center" wrapText="1"/>
    </xf>
    <xf numFmtId="0" fontId="10" fillId="0" borderId="6" xfId="0" applyFont="1" applyBorder="1" applyAlignment="1">
      <alignment horizontal="left" vertical="center" wrapText="1"/>
    </xf>
    <xf numFmtId="0" fontId="14" fillId="5" borderId="61" xfId="7" applyFont="1" applyFill="1" applyBorder="1" applyAlignment="1">
      <alignment horizontal="center" vertical="center" wrapText="1"/>
    </xf>
    <xf numFmtId="14" fontId="0" fillId="6" borderId="27" xfId="0" applyNumberFormat="1" applyFill="1" applyBorder="1" applyAlignment="1" applyProtection="1">
      <alignment horizontal="center" wrapText="1"/>
      <protection locked="0"/>
    </xf>
    <xf numFmtId="1" fontId="31" fillId="10" borderId="27" xfId="0" applyNumberFormat="1" applyFont="1" applyFill="1" applyBorder="1" applyAlignment="1" applyProtection="1">
      <alignment horizontal="center"/>
      <protection locked="0"/>
    </xf>
    <xf numFmtId="166" fontId="0" fillId="6" borderId="66" xfId="0" applyNumberFormat="1" applyFill="1" applyBorder="1" applyProtection="1">
      <protection locked="0"/>
    </xf>
    <xf numFmtId="4" fontId="10" fillId="6" borderId="10" xfId="0" applyNumberFormat="1" applyFont="1" applyFill="1" applyBorder="1" applyAlignment="1" applyProtection="1">
      <alignment horizontal="right" wrapText="1"/>
      <protection locked="0"/>
    </xf>
    <xf numFmtId="0" fontId="0" fillId="6" borderId="1" xfId="0" applyFill="1" applyBorder="1" applyAlignment="1" applyProtection="1">
      <alignment horizontal="center"/>
      <protection locked="0"/>
    </xf>
    <xf numFmtId="166" fontId="0" fillId="0" borderId="42" xfId="0" applyNumberFormat="1" applyBorder="1" applyAlignment="1" applyProtection="1">
      <alignment horizontal="center" wrapText="1"/>
      <protection locked="0"/>
    </xf>
    <xf numFmtId="165" fontId="0" fillId="0" borderId="1" xfId="6" applyNumberFormat="1" applyFont="1" applyFill="1" applyBorder="1" applyAlignment="1" applyProtection="1">
      <alignment horizontal="center"/>
      <protection locked="0"/>
    </xf>
    <xf numFmtId="166" fontId="10" fillId="0" borderId="1" xfId="0" applyNumberFormat="1" applyFont="1" applyBorder="1"/>
    <xf numFmtId="166" fontId="10" fillId="0" borderId="81" xfId="0" applyNumberFormat="1" applyFont="1" applyBorder="1"/>
    <xf numFmtId="0" fontId="10" fillId="5" borderId="2" xfId="0" applyFont="1" applyFill="1" applyBorder="1"/>
    <xf numFmtId="49" fontId="14" fillId="0" borderId="5" xfId="0" applyNumberFormat="1" applyFont="1" applyBorder="1" applyAlignment="1">
      <alignment vertical="top" wrapText="1"/>
    </xf>
    <xf numFmtId="49" fontId="12" fillId="0" borderId="11" xfId="0" applyNumberFormat="1" applyFont="1" applyBorder="1"/>
    <xf numFmtId="49" fontId="12" fillId="0" borderId="16" xfId="0" applyNumberFormat="1" applyFont="1" applyBorder="1"/>
    <xf numFmtId="49" fontId="12" fillId="0" borderId="14" xfId="0" applyNumberFormat="1" applyFont="1" applyBorder="1"/>
    <xf numFmtId="166" fontId="14" fillId="0" borderId="60" xfId="0" applyNumberFormat="1" applyFont="1" applyBorder="1" applyAlignment="1">
      <alignment horizontal="center" vertical="center" wrapText="1"/>
    </xf>
    <xf numFmtId="166" fontId="14" fillId="0" borderId="60" xfId="0" applyNumberFormat="1" applyFont="1" applyBorder="1" applyAlignment="1">
      <alignment horizontal="center" wrapText="1"/>
    </xf>
    <xf numFmtId="179" fontId="0" fillId="0" borderId="0" xfId="0" applyNumberFormat="1"/>
    <xf numFmtId="0" fontId="14" fillId="6" borderId="45" xfId="0" applyFont="1" applyFill="1" applyBorder="1" applyAlignment="1" applyProtection="1">
      <alignment horizontal="center" vertical="center"/>
      <protection locked="0"/>
    </xf>
    <xf numFmtId="4" fontId="10" fillId="5" borderId="1" xfId="7" applyNumberFormat="1" applyFill="1" applyBorder="1" applyAlignment="1" applyProtection="1">
      <alignment vertical="center" wrapText="1"/>
      <protection locked="0"/>
    </xf>
    <xf numFmtId="4" fontId="10" fillId="5" borderId="8" xfId="7" applyNumberFormat="1" applyFill="1" applyBorder="1" applyAlignment="1" applyProtection="1">
      <alignment vertical="center" wrapText="1"/>
      <protection locked="0"/>
    </xf>
    <xf numFmtId="4" fontId="40" fillId="0" borderId="7" xfId="7" applyNumberFormat="1" applyFont="1" applyBorder="1" applyAlignment="1">
      <alignment vertical="center" wrapText="1"/>
    </xf>
    <xf numFmtId="0" fontId="14" fillId="12" borderId="61" xfId="7" applyFont="1" applyFill="1" applyBorder="1" applyAlignment="1">
      <alignment horizontal="center" vertical="center" wrapText="1"/>
    </xf>
    <xf numFmtId="0" fontId="14" fillId="12" borderId="74" xfId="7" applyFont="1" applyFill="1" applyBorder="1" applyAlignment="1">
      <alignment horizontal="center" vertical="center" wrapText="1"/>
    </xf>
    <xf numFmtId="4" fontId="31" fillId="13" borderId="74" xfId="7" applyNumberFormat="1" applyFont="1" applyFill="1" applyBorder="1" applyAlignment="1">
      <alignment vertical="center"/>
    </xf>
    <xf numFmtId="0" fontId="14" fillId="0" borderId="50" xfId="7" applyFont="1" applyBorder="1" applyAlignment="1">
      <alignment horizontal="left" vertical="center"/>
    </xf>
    <xf numFmtId="0" fontId="14" fillId="0" borderId="46" xfId="7" applyFont="1" applyBorder="1" applyAlignment="1">
      <alignment horizontal="left" vertical="center"/>
    </xf>
    <xf numFmtId="4" fontId="31" fillId="0" borderId="61" xfId="7" applyNumberFormat="1" applyFont="1" applyBorder="1" applyAlignment="1">
      <alignment vertical="center"/>
    </xf>
    <xf numFmtId="4" fontId="40" fillId="0" borderId="1" xfId="7" applyNumberFormat="1" applyFont="1" applyBorder="1" applyAlignment="1">
      <alignment vertical="center" wrapText="1"/>
    </xf>
    <xf numFmtId="0" fontId="13" fillId="8" borderId="60" xfId="0" applyFont="1" applyFill="1" applyBorder="1" applyAlignment="1">
      <alignment horizontal="left" vertical="center"/>
    </xf>
    <xf numFmtId="0" fontId="14" fillId="6" borderId="10" xfId="0" applyFont="1" applyFill="1" applyBorder="1" applyAlignment="1" applyProtection="1">
      <alignment horizontal="center" vertical="center"/>
      <protection locked="0"/>
    </xf>
    <xf numFmtId="0" fontId="0" fillId="0" borderId="41" xfId="0" applyBorder="1"/>
    <xf numFmtId="0" fontId="0" fillId="0" borderId="64" xfId="0" applyBorder="1"/>
    <xf numFmtId="0" fontId="0" fillId="5" borderId="32" xfId="0" applyFill="1" applyBorder="1" applyProtection="1">
      <protection locked="0"/>
    </xf>
    <xf numFmtId="0" fontId="44" fillId="5" borderId="66" xfId="0" applyFont="1" applyFill="1" applyBorder="1" applyAlignment="1" applyProtection="1">
      <alignment horizontal="centerContinuous" vertical="center" wrapText="1"/>
      <protection locked="0"/>
    </xf>
    <xf numFmtId="0" fontId="0" fillId="0" borderId="46" xfId="0" applyBorder="1"/>
    <xf numFmtId="166" fontId="26" fillId="0" borderId="61" xfId="0" applyNumberFormat="1" applyFont="1" applyBorder="1" applyAlignment="1">
      <alignment vertical="center" wrapText="1"/>
    </xf>
    <xf numFmtId="166" fontId="26" fillId="0" borderId="74" xfId="0" applyNumberFormat="1" applyFont="1" applyBorder="1" applyAlignment="1">
      <alignment vertical="center" wrapText="1"/>
    </xf>
    <xf numFmtId="0" fontId="0" fillId="6" borderId="7" xfId="0" applyFill="1" applyBorder="1" applyAlignment="1" applyProtection="1">
      <alignment wrapText="1"/>
      <protection locked="0"/>
    </xf>
    <xf numFmtId="0" fontId="0" fillId="6" borderId="14" xfId="0" applyFill="1" applyBorder="1" applyProtection="1">
      <protection locked="0"/>
    </xf>
    <xf numFmtId="166" fontId="0" fillId="6" borderId="16" xfId="0" applyNumberFormat="1" applyFill="1" applyBorder="1" applyProtection="1">
      <protection locked="0"/>
    </xf>
    <xf numFmtId="166" fontId="0" fillId="6" borderId="11" xfId="0" applyNumberFormat="1" applyFill="1" applyBorder="1" applyProtection="1">
      <protection locked="0"/>
    </xf>
    <xf numFmtId="166" fontId="26" fillId="0" borderId="62" xfId="0" applyNumberFormat="1" applyFont="1" applyBorder="1" applyAlignment="1">
      <alignment vertical="center" wrapText="1"/>
    </xf>
    <xf numFmtId="0" fontId="0" fillId="0" borderId="83" xfId="0" applyBorder="1" applyAlignment="1">
      <alignment horizontal="left" wrapText="1"/>
    </xf>
    <xf numFmtId="166" fontId="0" fillId="6" borderId="14" xfId="0" applyNumberFormat="1" applyFill="1" applyBorder="1" applyProtection="1">
      <protection locked="0"/>
    </xf>
    <xf numFmtId="0" fontId="0" fillId="6" borderId="76" xfId="0" applyFill="1" applyBorder="1" applyAlignment="1" applyProtection="1">
      <alignment wrapText="1"/>
      <protection locked="0"/>
    </xf>
    <xf numFmtId="0" fontId="0" fillId="6" borderId="56" xfId="0" applyFill="1" applyBorder="1" applyAlignment="1" applyProtection="1">
      <alignment wrapText="1"/>
      <protection locked="0"/>
    </xf>
    <xf numFmtId="0" fontId="0" fillId="6" borderId="17" xfId="0" applyFill="1" applyBorder="1" applyProtection="1">
      <protection locked="0"/>
    </xf>
    <xf numFmtId="166" fontId="0" fillId="6" borderId="56" xfId="0" applyNumberFormat="1" applyFill="1" applyBorder="1" applyProtection="1">
      <protection locked="0"/>
    </xf>
    <xf numFmtId="166" fontId="0" fillId="6" borderId="41" xfId="0" applyNumberFormat="1" applyFill="1" applyBorder="1" applyProtection="1">
      <protection locked="0"/>
    </xf>
    <xf numFmtId="166" fontId="0" fillId="6" borderId="18" xfId="0" applyNumberFormat="1" applyFill="1" applyBorder="1" applyProtection="1">
      <protection locked="0"/>
    </xf>
    <xf numFmtId="166" fontId="0" fillId="0" borderId="75" xfId="0" applyNumberFormat="1" applyBorder="1"/>
    <xf numFmtId="0" fontId="58" fillId="0" borderId="0" xfId="0" applyFont="1"/>
    <xf numFmtId="0" fontId="2" fillId="0" borderId="0" xfId="0" applyFont="1" applyAlignment="1">
      <alignment vertical="top"/>
    </xf>
    <xf numFmtId="0" fontId="20" fillId="0" borderId="41" xfId="0" applyFont="1" applyBorder="1" applyAlignment="1">
      <alignment vertical="center" wrapText="1"/>
    </xf>
    <xf numFmtId="10" fontId="14" fillId="0" borderId="41" xfId="6" applyNumberFormat="1" applyFont="1" applyFill="1" applyBorder="1" applyAlignment="1" applyProtection="1">
      <alignment horizontal="center" vertical="center"/>
      <protection locked="0"/>
    </xf>
    <xf numFmtId="0" fontId="0" fillId="0" borderId="41" xfId="0" applyBorder="1" applyAlignment="1">
      <alignment horizontal="left" vertical="center"/>
    </xf>
    <xf numFmtId="4" fontId="60" fillId="0" borderId="1" xfId="7" applyNumberFormat="1" applyFont="1" applyBorder="1" applyAlignment="1">
      <alignment vertical="center" wrapText="1"/>
    </xf>
    <xf numFmtId="0" fontId="40" fillId="0" borderId="8" xfId="7" applyFont="1" applyBorder="1" applyAlignment="1">
      <alignment horizontal="center" vertical="center" wrapText="1"/>
    </xf>
    <xf numFmtId="4" fontId="40" fillId="12" borderId="1" xfId="7" applyNumberFormat="1" applyFont="1" applyFill="1" applyBorder="1" applyAlignment="1" applyProtection="1">
      <alignment vertical="center" wrapText="1"/>
      <protection locked="0"/>
    </xf>
    <xf numFmtId="4" fontId="40" fillId="12" borderId="8" xfId="7" applyNumberFormat="1" applyFont="1" applyFill="1" applyBorder="1" applyAlignment="1" applyProtection="1">
      <alignment vertical="center" wrapText="1"/>
      <protection locked="0"/>
    </xf>
    <xf numFmtId="4" fontId="40" fillId="12" borderId="7" xfId="7" applyNumberFormat="1" applyFont="1" applyFill="1" applyBorder="1" applyAlignment="1" applyProtection="1">
      <alignment vertical="center" wrapText="1"/>
      <protection locked="0"/>
    </xf>
    <xf numFmtId="4" fontId="31" fillId="13" borderId="61" xfId="7" applyNumberFormat="1" applyFont="1" applyFill="1" applyBorder="1" applyAlignment="1" applyProtection="1">
      <alignment vertical="center"/>
      <protection locked="0"/>
    </xf>
    <xf numFmtId="4" fontId="50" fillId="5" borderId="0" xfId="10" applyNumberFormat="1" applyFill="1" applyBorder="1" applyProtection="1">
      <protection locked="0"/>
    </xf>
    <xf numFmtId="4" fontId="7" fillId="5" borderId="0" xfId="10" applyNumberFormat="1" applyFont="1" applyFill="1" applyBorder="1" applyProtection="1">
      <protection locked="0"/>
    </xf>
    <xf numFmtId="4" fontId="7" fillId="0" borderId="1" xfId="0" applyNumberFormat="1" applyFont="1" applyBorder="1" applyAlignment="1">
      <alignment horizontal="right" vertical="center" indent="1"/>
    </xf>
    <xf numFmtId="4" fontId="7" fillId="0" borderId="27" xfId="0" applyNumberFormat="1" applyFont="1" applyBorder="1" applyAlignment="1">
      <alignment horizontal="right" vertical="center" wrapText="1" indent="1"/>
    </xf>
    <xf numFmtId="0" fontId="62" fillId="0" borderId="0" xfId="13"/>
    <xf numFmtId="0" fontId="12" fillId="0" borderId="0" xfId="13" applyFont="1"/>
    <xf numFmtId="180" fontId="64" fillId="3" borderId="1" xfId="9" applyNumberFormat="1" applyFont="1" applyFill="1" applyBorder="1" applyAlignment="1" applyProtection="1">
      <alignment vertical="center"/>
      <protection locked="0"/>
    </xf>
    <xf numFmtId="0" fontId="62" fillId="0" borderId="0" xfId="13" applyAlignment="1">
      <alignment vertical="center"/>
    </xf>
    <xf numFmtId="0" fontId="14" fillId="0" borderId="27" xfId="13" applyFont="1" applyBorder="1" applyAlignment="1">
      <alignment vertical="center" textRotation="90" wrapText="1"/>
    </xf>
    <xf numFmtId="0" fontId="14" fillId="0" borderId="15" xfId="13" applyFont="1" applyBorder="1" applyAlignment="1">
      <alignment vertical="center" textRotation="90" wrapText="1"/>
    </xf>
    <xf numFmtId="0" fontId="11" fillId="2" borderId="0" xfId="13" applyFont="1" applyFill="1" applyBorder="1" applyAlignment="1">
      <alignment horizontal="left" vertical="center"/>
    </xf>
    <xf numFmtId="0" fontId="13" fillId="3" borderId="1" xfId="13" applyFont="1" applyFill="1" applyBorder="1" applyAlignment="1">
      <alignment vertical="center"/>
    </xf>
    <xf numFmtId="0" fontId="13" fillId="3" borderId="4" xfId="13" applyFont="1" applyFill="1" applyBorder="1" applyAlignment="1">
      <alignment vertical="center" wrapText="1"/>
    </xf>
    <xf numFmtId="0" fontId="26" fillId="0" borderId="0" xfId="13" applyFont="1"/>
    <xf numFmtId="49" fontId="14" fillId="13" borderId="3" xfId="13" applyNumberFormat="1" applyFont="1" applyFill="1" applyBorder="1" applyAlignment="1" applyProtection="1">
      <alignment vertical="center" wrapText="1"/>
      <protection locked="0"/>
    </xf>
    <xf numFmtId="180" fontId="31" fillId="13" borderId="4" xfId="9" applyNumberFormat="1" applyFont="1" applyFill="1" applyBorder="1" applyAlignment="1" applyProtection="1">
      <alignment vertical="center"/>
    </xf>
    <xf numFmtId="180" fontId="31" fillId="21" borderId="1" xfId="9" applyNumberFormat="1" applyFont="1" applyFill="1" applyBorder="1" applyAlignment="1" applyProtection="1">
      <alignment vertical="center"/>
      <protection locked="0"/>
    </xf>
    <xf numFmtId="49" fontId="14" fillId="21" borderId="4" xfId="13" applyNumberFormat="1" applyFont="1" applyFill="1" applyBorder="1" applyAlignment="1" applyProtection="1">
      <alignment horizontal="left" vertical="center" wrapText="1"/>
      <protection locked="0"/>
    </xf>
    <xf numFmtId="49" fontId="10" fillId="19" borderId="3" xfId="13" applyNumberFormat="1" applyFont="1" applyFill="1" applyBorder="1" applyAlignment="1" applyProtection="1">
      <alignment vertical="center" wrapText="1"/>
      <protection locked="0"/>
    </xf>
    <xf numFmtId="49" fontId="10" fillId="19" borderId="4" xfId="13" applyNumberFormat="1" applyFont="1" applyFill="1" applyBorder="1" applyAlignment="1" applyProtection="1">
      <alignment horizontal="left" vertical="center" wrapText="1"/>
      <protection locked="0"/>
    </xf>
    <xf numFmtId="49" fontId="14" fillId="3" borderId="8" xfId="13" applyNumberFormat="1" applyFont="1" applyFill="1" applyBorder="1" applyAlignment="1" applyProtection="1">
      <alignment vertical="center" wrapText="1"/>
      <protection locked="0"/>
    </xf>
    <xf numFmtId="49" fontId="14" fillId="3" borderId="1" xfId="13" applyNumberFormat="1" applyFont="1" applyFill="1" applyBorder="1" applyAlignment="1" applyProtection="1">
      <alignment horizontal="left" vertical="center" wrapText="1"/>
      <protection locked="0"/>
    </xf>
    <xf numFmtId="49" fontId="14" fillId="21" borderId="1" xfId="13" applyNumberFormat="1" applyFont="1" applyFill="1" applyBorder="1" applyAlignment="1" applyProtection="1">
      <alignment horizontal="left" vertical="center" wrapText="1"/>
      <protection locked="0"/>
    </xf>
    <xf numFmtId="0" fontId="36" fillId="0" borderId="0" xfId="13" applyFont="1" applyAlignment="1">
      <alignment vertical="center"/>
    </xf>
    <xf numFmtId="166" fontId="40" fillId="0" borderId="0" xfId="13" applyNumberFormat="1" applyFont="1" applyAlignment="1">
      <alignment vertical="center"/>
    </xf>
    <xf numFmtId="0" fontId="0" fillId="6" borderId="50" xfId="0" applyFill="1" applyBorder="1" applyAlignment="1" applyProtection="1">
      <alignment horizontal="center" wrapText="1"/>
      <protection locked="0"/>
    </xf>
    <xf numFmtId="166" fontId="0" fillId="6" borderId="24" xfId="0" applyNumberFormat="1" applyFill="1" applyBorder="1" applyProtection="1">
      <protection locked="0"/>
    </xf>
    <xf numFmtId="10" fontId="0" fillId="6" borderId="10" xfId="6" applyNumberFormat="1" applyFont="1" applyFill="1" applyBorder="1" applyAlignment="1" applyProtection="1">
      <alignment horizontal="center"/>
      <protection locked="0"/>
    </xf>
    <xf numFmtId="166" fontId="0" fillId="0" borderId="49" xfId="0" applyNumberFormat="1" applyBorder="1" applyAlignment="1" applyProtection="1">
      <alignment horizontal="center" wrapText="1"/>
      <protection locked="0"/>
    </xf>
    <xf numFmtId="10" fontId="10" fillId="0" borderId="81" xfId="0" applyNumberFormat="1" applyFont="1" applyBorder="1"/>
    <xf numFmtId="10" fontId="10" fillId="5" borderId="78" xfId="0" applyNumberFormat="1" applyFont="1" applyFill="1" applyBorder="1" applyProtection="1">
      <protection locked="0"/>
    </xf>
    <xf numFmtId="10" fontId="10" fillId="5" borderId="79" xfId="0" applyNumberFormat="1" applyFont="1" applyFill="1" applyBorder="1" applyProtection="1">
      <protection locked="0"/>
    </xf>
    <xf numFmtId="10" fontId="10" fillId="5" borderId="80" xfId="0" applyNumberFormat="1" applyFont="1" applyFill="1" applyBorder="1" applyProtection="1">
      <protection locked="0"/>
    </xf>
    <xf numFmtId="10" fontId="0" fillId="5" borderId="80" xfId="0" applyNumberFormat="1" applyFill="1" applyBorder="1" applyProtection="1">
      <protection locked="0"/>
    </xf>
    <xf numFmtId="180" fontId="31" fillId="21" borderId="1" xfId="9" applyNumberFormat="1" applyFont="1" applyFill="1" applyBorder="1" applyAlignment="1" applyProtection="1">
      <alignment vertical="center"/>
    </xf>
    <xf numFmtId="44" fontId="0" fillId="0" borderId="47" xfId="0" applyNumberFormat="1" applyBorder="1"/>
    <xf numFmtId="44" fontId="0" fillId="0" borderId="32" xfId="0" applyNumberFormat="1" applyBorder="1"/>
    <xf numFmtId="44" fontId="0" fillId="0" borderId="87" xfId="0" applyNumberFormat="1" applyBorder="1"/>
    <xf numFmtId="44" fontId="2" fillId="0" borderId="75" xfId="0" applyNumberFormat="1" applyFont="1" applyBorder="1"/>
    <xf numFmtId="44" fontId="0" fillId="0" borderId="66" xfId="0" applyNumberFormat="1" applyBorder="1"/>
    <xf numFmtId="180" fontId="31" fillId="18" borderId="27" xfId="9" applyNumberFormat="1" applyFont="1" applyFill="1" applyBorder="1" applyAlignment="1" applyProtection="1">
      <alignment vertical="center"/>
    </xf>
    <xf numFmtId="49" fontId="14" fillId="18" borderId="3" xfId="13" applyNumberFormat="1" applyFont="1" applyFill="1" applyBorder="1" applyAlignment="1">
      <alignment vertical="center" wrapText="1"/>
    </xf>
    <xf numFmtId="10" fontId="31" fillId="5" borderId="1" xfId="9" applyNumberFormat="1" applyFont="1" applyFill="1" applyBorder="1" applyAlignment="1" applyProtection="1">
      <alignment horizontal="center" vertical="center"/>
      <protection locked="0"/>
    </xf>
    <xf numFmtId="49" fontId="14" fillId="13" borderId="2" xfId="13" applyNumberFormat="1" applyFont="1" applyFill="1" applyBorder="1" applyAlignment="1" applyProtection="1">
      <alignment vertical="center" wrapText="1"/>
      <protection locked="0"/>
    </xf>
    <xf numFmtId="182" fontId="14" fillId="13" borderId="1" xfId="13" applyNumberFormat="1" applyFont="1" applyFill="1" applyBorder="1" applyAlignment="1" applyProtection="1">
      <alignment horizontal="center" vertical="center" wrapText="1"/>
      <protection locked="0"/>
    </xf>
    <xf numFmtId="0" fontId="2" fillId="0" borderId="53" xfId="0" applyFont="1" applyBorder="1" applyAlignment="1">
      <alignment horizontal="center" vertical="center" wrapText="1"/>
    </xf>
    <xf numFmtId="0" fontId="2" fillId="0" borderId="53" xfId="0" applyFont="1" applyBorder="1" applyAlignment="1">
      <alignment vertical="center" wrapText="1"/>
    </xf>
    <xf numFmtId="0" fontId="2" fillId="0" borderId="58" xfId="0" applyFont="1" applyBorder="1" applyAlignment="1">
      <alignment vertical="center"/>
    </xf>
    <xf numFmtId="0" fontId="0" fillId="0" borderId="32" xfId="0" applyBorder="1" applyAlignment="1">
      <alignment horizontal="center"/>
    </xf>
    <xf numFmtId="0" fontId="20" fillId="0" borderId="47" xfId="0" applyFont="1" applyBorder="1" applyAlignment="1">
      <alignment horizontal="center" vertical="center" wrapText="1"/>
    </xf>
    <xf numFmtId="180" fontId="40" fillId="15" borderId="27" xfId="9" applyNumberFormat="1" applyFont="1" applyFill="1" applyBorder="1" applyAlignment="1">
      <alignment horizontal="right" vertical="center"/>
    </xf>
    <xf numFmtId="0" fontId="35" fillId="6" borderId="82" xfId="0" applyFont="1" applyFill="1" applyBorder="1" applyAlignment="1" applyProtection="1">
      <alignment horizontal="center" wrapText="1"/>
      <protection locked="0"/>
    </xf>
    <xf numFmtId="0" fontId="0" fillId="6" borderId="82" xfId="0" applyFill="1" applyBorder="1" applyProtection="1">
      <protection locked="0"/>
    </xf>
    <xf numFmtId="166" fontId="0" fillId="0" borderId="87" xfId="0" applyNumberFormat="1" applyBorder="1"/>
    <xf numFmtId="44" fontId="0" fillId="0" borderId="26" xfId="0" applyNumberFormat="1" applyBorder="1"/>
    <xf numFmtId="44" fontId="0" fillId="0" borderId="29" xfId="0" applyNumberFormat="1" applyBorder="1"/>
    <xf numFmtId="44" fontId="0" fillId="0" borderId="88" xfId="0" applyNumberFormat="1" applyBorder="1"/>
    <xf numFmtId="44" fontId="2" fillId="0" borderId="85" xfId="0" applyNumberFormat="1" applyFont="1" applyBorder="1"/>
    <xf numFmtId="10" fontId="0" fillId="0" borderId="77" xfId="0" applyNumberFormat="1" applyBorder="1"/>
    <xf numFmtId="10" fontId="0" fillId="0" borderId="81" xfId="0" applyNumberFormat="1" applyBorder="1"/>
    <xf numFmtId="0" fontId="2" fillId="0" borderId="58" xfId="0" applyFont="1" applyBorder="1"/>
    <xf numFmtId="44" fontId="0" fillId="0" borderId="89" xfId="0" applyNumberFormat="1" applyBorder="1"/>
    <xf numFmtId="0" fontId="0" fillId="0" borderId="90" xfId="0" applyBorder="1"/>
    <xf numFmtId="44" fontId="0" fillId="0" borderId="77" xfId="0" applyNumberFormat="1" applyBorder="1"/>
    <xf numFmtId="44" fontId="0" fillId="0" borderId="81" xfId="0" applyNumberFormat="1" applyBorder="1"/>
    <xf numFmtId="44" fontId="0" fillId="0" borderId="91" xfId="0" applyNumberFormat="1" applyBorder="1"/>
    <xf numFmtId="44" fontId="0" fillId="0" borderId="90" xfId="0" applyNumberFormat="1" applyBorder="1"/>
    <xf numFmtId="4" fontId="66" fillId="0" borderId="61" xfId="7" applyNumberFormat="1" applyFont="1" applyBorder="1" applyAlignment="1">
      <alignment vertical="center"/>
    </xf>
    <xf numFmtId="4" fontId="66" fillId="13" borderId="61" xfId="7" applyNumberFormat="1" applyFont="1" applyFill="1" applyBorder="1" applyAlignment="1" applyProtection="1">
      <alignment vertical="center"/>
      <protection locked="0"/>
    </xf>
    <xf numFmtId="4" fontId="66" fillId="13" borderId="74" xfId="7" applyNumberFormat="1" applyFont="1" applyFill="1" applyBorder="1" applyAlignment="1">
      <alignment vertical="center"/>
    </xf>
    <xf numFmtId="0" fontId="10" fillId="5" borderId="50" xfId="7" applyFill="1" applyBorder="1" applyProtection="1">
      <protection locked="0"/>
    </xf>
    <xf numFmtId="0" fontId="10" fillId="14" borderId="50" xfId="7" applyFill="1" applyBorder="1"/>
    <xf numFmtId="183" fontId="30" fillId="0" borderId="50" xfId="9" applyNumberFormat="1" applyFont="1" applyFill="1" applyBorder="1" applyProtection="1"/>
    <xf numFmtId="183" fontId="30" fillId="13" borderId="47" xfId="7" applyNumberFormat="1" applyFont="1" applyFill="1" applyBorder="1"/>
    <xf numFmtId="0" fontId="10" fillId="5" borderId="1" xfId="7" applyFill="1" applyBorder="1" applyProtection="1">
      <protection locked="0"/>
    </xf>
    <xf numFmtId="0" fontId="10" fillId="14" borderId="1" xfId="7" applyFill="1" applyBorder="1"/>
    <xf numFmtId="183" fontId="30" fillId="0" borderId="1" xfId="9" applyNumberFormat="1" applyFont="1" applyFill="1" applyBorder="1" applyProtection="1"/>
    <xf numFmtId="183" fontId="30" fillId="13" borderId="32" xfId="7" applyNumberFormat="1" applyFont="1" applyFill="1" applyBorder="1"/>
    <xf numFmtId="0" fontId="10" fillId="5" borderId="8" xfId="7" applyFill="1" applyBorder="1" applyProtection="1">
      <protection locked="0"/>
    </xf>
    <xf numFmtId="0" fontId="10" fillId="14" borderId="8" xfId="7" applyFill="1" applyBorder="1"/>
    <xf numFmtId="183" fontId="30" fillId="0" borderId="8" xfId="9" applyNumberFormat="1" applyFont="1" applyFill="1" applyBorder="1" applyProtection="1"/>
    <xf numFmtId="183" fontId="30" fillId="13" borderId="45" xfId="7" applyNumberFormat="1" applyFont="1" applyFill="1" applyBorder="1"/>
    <xf numFmtId="2" fontId="7" fillId="5" borderId="32" xfId="0" applyNumberFormat="1" applyFont="1" applyFill="1" applyBorder="1" applyAlignment="1" applyProtection="1">
      <alignment horizontal="center" vertical="center"/>
      <protection locked="0"/>
    </xf>
    <xf numFmtId="0" fontId="36" fillId="6" borderId="31" xfId="0" applyFont="1" applyFill="1" applyBorder="1" applyAlignment="1" applyProtection="1">
      <alignment horizontal="left" wrapText="1"/>
      <protection locked="0"/>
    </xf>
    <xf numFmtId="0" fontId="54" fillId="6" borderId="40" xfId="0" applyFont="1" applyFill="1" applyBorder="1" applyAlignment="1" applyProtection="1">
      <alignment horizontal="left" wrapText="1"/>
      <protection locked="0"/>
    </xf>
    <xf numFmtId="0" fontId="54" fillId="6" borderId="33" xfId="0" applyFont="1" applyFill="1" applyBorder="1" applyAlignment="1" applyProtection="1">
      <alignment horizontal="left" wrapText="1"/>
      <protection locked="0"/>
    </xf>
    <xf numFmtId="166" fontId="10" fillId="0" borderId="32" xfId="0" applyNumberFormat="1" applyFont="1" applyBorder="1"/>
    <xf numFmtId="0" fontId="0" fillId="6" borderId="8" xfId="0" applyFill="1" applyBorder="1" applyAlignment="1" applyProtection="1">
      <alignment wrapText="1"/>
      <protection locked="0"/>
    </xf>
    <xf numFmtId="14" fontId="0" fillId="6" borderId="8" xfId="0" applyNumberFormat="1" applyFill="1" applyBorder="1" applyAlignment="1" applyProtection="1">
      <alignment horizontal="center" wrapText="1"/>
      <protection locked="0"/>
    </xf>
    <xf numFmtId="0" fontId="0" fillId="6" borderId="8" xfId="0" applyFill="1" applyBorder="1" applyAlignment="1" applyProtection="1">
      <alignment horizontal="center"/>
      <protection locked="0"/>
    </xf>
    <xf numFmtId="1" fontId="31" fillId="10" borderId="8" xfId="0" applyNumberFormat="1" applyFont="1" applyFill="1" applyBorder="1" applyAlignment="1" applyProtection="1">
      <alignment horizontal="center"/>
      <protection locked="0"/>
    </xf>
    <xf numFmtId="165" fontId="0" fillId="0" borderId="8" xfId="6" applyNumberFormat="1" applyFont="1" applyFill="1" applyBorder="1" applyAlignment="1" applyProtection="1">
      <alignment horizontal="center"/>
      <protection locked="0"/>
    </xf>
    <xf numFmtId="166" fontId="10" fillId="0" borderId="8" xfId="0" applyNumberFormat="1" applyFont="1" applyBorder="1"/>
    <xf numFmtId="166" fontId="10" fillId="0" borderId="45" xfId="0" applyNumberFormat="1" applyFont="1" applyBorder="1"/>
    <xf numFmtId="166" fontId="56" fillId="0" borderId="60" xfId="0" applyNumberFormat="1" applyFont="1" applyBorder="1" applyAlignment="1">
      <alignment vertical="center" wrapText="1"/>
    </xf>
    <xf numFmtId="44" fontId="0" fillId="0" borderId="92" xfId="0" applyNumberFormat="1" applyBorder="1"/>
    <xf numFmtId="44" fontId="0" fillId="0" borderId="57" xfId="0" applyNumberFormat="1" applyBorder="1"/>
    <xf numFmtId="166" fontId="14" fillId="0" borderId="74" xfId="0" applyNumberFormat="1" applyFont="1" applyBorder="1" applyAlignment="1">
      <alignment vertical="center"/>
    </xf>
    <xf numFmtId="0" fontId="35" fillId="6" borderId="7" xfId="0" applyFont="1" applyFill="1" applyBorder="1" applyAlignment="1" applyProtection="1">
      <alignment horizontal="center" wrapText="1"/>
      <protection locked="0"/>
    </xf>
    <xf numFmtId="0" fontId="0" fillId="6" borderId="7" xfId="0" applyFill="1" applyBorder="1" applyProtection="1">
      <protection locked="0"/>
    </xf>
    <xf numFmtId="166" fontId="0" fillId="0" borderId="57" xfId="0" applyNumberFormat="1" applyBorder="1"/>
    <xf numFmtId="49" fontId="36" fillId="5" borderId="2" xfId="13" applyNumberFormat="1" applyFont="1" applyFill="1" applyBorder="1" applyAlignment="1" applyProtection="1">
      <alignment horizontal="left" vertical="center" wrapText="1"/>
      <protection locked="0"/>
    </xf>
    <xf numFmtId="10" fontId="65" fillId="3" borderId="7" xfId="6" applyNumberFormat="1" applyFont="1" applyFill="1" applyBorder="1" applyAlignment="1">
      <alignment horizontal="center" vertical="center" wrapText="1"/>
    </xf>
    <xf numFmtId="0" fontId="69" fillId="0" borderId="0" xfId="0" applyFont="1"/>
    <xf numFmtId="1" fontId="14" fillId="6" borderId="7" xfId="0" applyNumberFormat="1" applyFont="1" applyFill="1" applyBorder="1" applyAlignment="1" applyProtection="1">
      <alignment horizontal="center" vertical="center"/>
      <protection locked="0"/>
    </xf>
    <xf numFmtId="49" fontId="26" fillId="3" borderId="50" xfId="13" applyNumberFormat="1" applyFont="1" applyFill="1" applyBorder="1" applyAlignment="1" applyProtection="1">
      <alignment vertical="center" wrapText="1"/>
      <protection locked="0"/>
    </xf>
    <xf numFmtId="49" fontId="36" fillId="0" borderId="4" xfId="7" applyNumberFormat="1" applyFont="1" applyBorder="1" applyAlignment="1">
      <alignment vertical="center"/>
    </xf>
    <xf numFmtId="166" fontId="0" fillId="6" borderId="82" xfId="0" applyNumberFormat="1" applyFill="1" applyBorder="1" applyProtection="1">
      <protection locked="0"/>
    </xf>
    <xf numFmtId="4" fontId="40" fillId="0" borderId="1" xfId="7" applyNumberFormat="1" applyFont="1" applyBorder="1" applyAlignment="1" applyProtection="1">
      <alignment vertical="center" wrapText="1"/>
      <protection locked="0"/>
    </xf>
    <xf numFmtId="0" fontId="23" fillId="5" borderId="27" xfId="7" applyFont="1" applyFill="1" applyBorder="1" applyAlignment="1" applyProtection="1">
      <alignment horizontal="left" vertical="center" wrapText="1"/>
      <protection locked="0"/>
    </xf>
    <xf numFmtId="0" fontId="23" fillId="5" borderId="1" xfId="7" applyFont="1" applyFill="1" applyBorder="1" applyAlignment="1" applyProtection="1">
      <alignment horizontal="left" vertical="center" wrapText="1"/>
      <protection locked="0"/>
    </xf>
    <xf numFmtId="0" fontId="23" fillId="5" borderId="8" xfId="7" applyFont="1" applyFill="1" applyBorder="1" applyAlignment="1" applyProtection="1">
      <alignment horizontal="left" vertical="center" wrapText="1"/>
      <protection locked="0"/>
    </xf>
    <xf numFmtId="0" fontId="23" fillId="5" borderId="7" xfId="7" applyFont="1" applyFill="1" applyBorder="1" applyAlignment="1" applyProtection="1">
      <alignment horizontal="left" vertical="center" wrapText="1"/>
      <protection locked="0"/>
    </xf>
    <xf numFmtId="4" fontId="23" fillId="5" borderId="1" xfId="7" applyNumberFormat="1" applyFont="1" applyFill="1" applyBorder="1" applyAlignment="1" applyProtection="1">
      <alignment horizontal="left" vertical="center" wrapText="1"/>
      <protection locked="0"/>
    </xf>
    <xf numFmtId="49" fontId="71" fillId="0" borderId="0" xfId="14" applyNumberFormat="1"/>
    <xf numFmtId="0" fontId="71" fillId="0" borderId="0" xfId="14"/>
    <xf numFmtId="180" fontId="41" fillId="15" borderId="1" xfId="9" applyNumberFormat="1" applyFont="1" applyFill="1" applyBorder="1" applyAlignment="1" applyProtection="1">
      <alignment vertical="center"/>
    </xf>
    <xf numFmtId="180" fontId="31" fillId="13" borderId="84" xfId="9" applyNumberFormat="1" applyFont="1" applyFill="1" applyBorder="1" applyAlignment="1" applyProtection="1">
      <alignment vertical="center"/>
    </xf>
    <xf numFmtId="180" fontId="31" fillId="13" borderId="1" xfId="9" applyNumberFormat="1" applyFont="1" applyFill="1" applyBorder="1" applyAlignment="1" applyProtection="1">
      <alignment vertical="center"/>
    </xf>
    <xf numFmtId="49" fontId="10" fillId="19" borderId="2" xfId="13" applyNumberFormat="1" applyFont="1" applyFill="1" applyBorder="1" applyAlignment="1">
      <alignment horizontal="left" vertical="center" wrapText="1"/>
    </xf>
    <xf numFmtId="0" fontId="38" fillId="0" borderId="0" xfId="4" applyFont="1" applyAlignment="1" applyProtection="1">
      <alignment horizontal="left" wrapText="1"/>
    </xf>
    <xf numFmtId="10" fontId="0" fillId="5" borderId="77" xfId="0" applyNumberFormat="1" applyFill="1" applyBorder="1" applyProtection="1">
      <protection locked="0"/>
    </xf>
    <xf numFmtId="10" fontId="0" fillId="5" borderId="81" xfId="0" applyNumberFormat="1" applyFill="1" applyBorder="1" applyProtection="1">
      <protection locked="0"/>
    </xf>
    <xf numFmtId="10" fontId="0" fillId="5" borderId="78" xfId="0" applyNumberFormat="1" applyFill="1" applyBorder="1" applyProtection="1">
      <protection locked="0"/>
    </xf>
    <xf numFmtId="10" fontId="0" fillId="5" borderId="86" xfId="0" applyNumberFormat="1" applyFill="1" applyBorder="1" applyProtection="1">
      <protection locked="0"/>
    </xf>
    <xf numFmtId="10" fontId="0" fillId="5" borderId="77" xfId="0" applyNumberFormat="1" applyFill="1" applyBorder="1" applyAlignment="1" applyProtection="1">
      <alignment horizontal="center"/>
      <protection locked="0"/>
    </xf>
    <xf numFmtId="10" fontId="0" fillId="5" borderId="81" xfId="0" applyNumberFormat="1" applyFill="1" applyBorder="1" applyAlignment="1" applyProtection="1">
      <alignment horizontal="center"/>
      <protection locked="0"/>
    </xf>
    <xf numFmtId="10" fontId="0" fillId="5" borderId="91" xfId="0" applyNumberFormat="1" applyFill="1" applyBorder="1" applyAlignment="1" applyProtection="1">
      <alignment horizontal="center"/>
      <protection locked="0"/>
    </xf>
    <xf numFmtId="4" fontId="40" fillId="5" borderId="7" xfId="7" applyNumberFormat="1" applyFont="1" applyFill="1" applyBorder="1" applyAlignment="1" applyProtection="1">
      <alignment vertical="center" wrapText="1"/>
      <protection locked="0"/>
    </xf>
    <xf numFmtId="4" fontId="40" fillId="5" borderId="8" xfId="7" applyNumberFormat="1" applyFont="1" applyFill="1" applyBorder="1" applyAlignment="1" applyProtection="1">
      <alignment vertical="center" wrapText="1"/>
      <protection locked="0"/>
    </xf>
    <xf numFmtId="4" fontId="10" fillId="0" borderId="1" xfId="7" applyNumberFormat="1" applyBorder="1" applyAlignment="1">
      <alignment vertical="center" wrapText="1"/>
    </xf>
    <xf numFmtId="4" fontId="10" fillId="0" borderId="1" xfId="7" applyNumberFormat="1" applyBorder="1" applyAlignment="1" applyProtection="1">
      <alignment vertical="center" wrapText="1"/>
      <protection locked="0"/>
    </xf>
    <xf numFmtId="4" fontId="10" fillId="0" borderId="8" xfId="7" applyNumberFormat="1" applyBorder="1" applyAlignment="1" applyProtection="1">
      <alignment vertical="center" wrapText="1"/>
      <protection locked="0"/>
    </xf>
    <xf numFmtId="0" fontId="20" fillId="0" borderId="0" xfId="0" applyFont="1" applyAlignment="1">
      <alignment vertical="center" wrapText="1"/>
    </xf>
    <xf numFmtId="0" fontId="0" fillId="0" borderId="0" xfId="0" applyAlignment="1">
      <alignment horizontal="left" vertical="center"/>
    </xf>
    <xf numFmtId="10" fontId="14" fillId="0" borderId="0" xfId="6" applyNumberFormat="1" applyFont="1" applyFill="1" applyBorder="1" applyAlignment="1" applyProtection="1">
      <alignment horizontal="left" vertical="center"/>
      <protection locked="0"/>
    </xf>
    <xf numFmtId="4" fontId="31" fillId="0" borderId="1" xfId="7" applyNumberFormat="1" applyFont="1" applyBorder="1" applyAlignment="1">
      <alignment horizontal="center" vertical="center" wrapText="1"/>
    </xf>
    <xf numFmtId="4" fontId="14" fillId="0" borderId="1" xfId="7" applyNumberFormat="1" applyFont="1" applyBorder="1" applyAlignment="1" applyProtection="1">
      <alignment horizontal="center" vertical="center" wrapText="1"/>
      <protection locked="0"/>
    </xf>
    <xf numFmtId="4" fontId="31" fillId="5" borderId="1" xfId="7" applyNumberFormat="1" applyFont="1" applyFill="1" applyBorder="1" applyAlignment="1" applyProtection="1">
      <alignment horizontal="center" vertical="center" wrapText="1"/>
      <protection locked="0"/>
    </xf>
    <xf numFmtId="4" fontId="14" fillId="0" borderId="8" xfId="7" applyNumberFormat="1" applyFont="1" applyBorder="1" applyAlignment="1" applyProtection="1">
      <alignment horizontal="center" vertical="center" wrapText="1"/>
      <protection locked="0"/>
    </xf>
    <xf numFmtId="4" fontId="31" fillId="5" borderId="8" xfId="7" applyNumberFormat="1" applyFont="1" applyFill="1" applyBorder="1" applyAlignment="1" applyProtection="1">
      <alignment horizontal="center" vertical="center" wrapText="1"/>
      <protection locked="0"/>
    </xf>
    <xf numFmtId="178" fontId="0" fillId="5" borderId="1" xfId="7" applyNumberFormat="1" applyFont="1" applyFill="1" applyBorder="1" applyAlignment="1" applyProtection="1">
      <alignment horizontal="right" vertical="center" wrapText="1" indent="1"/>
      <protection locked="0"/>
    </xf>
    <xf numFmtId="0" fontId="10" fillId="19" borderId="2" xfId="13" applyFont="1" applyFill="1" applyBorder="1" applyAlignment="1">
      <alignment horizontal="left" vertical="center" wrapText="1"/>
    </xf>
    <xf numFmtId="0" fontId="10" fillId="5" borderId="7" xfId="7" applyFill="1" applyBorder="1" applyAlignment="1" applyProtection="1">
      <alignment horizontal="center" vertical="center" wrapText="1"/>
      <protection locked="0"/>
    </xf>
    <xf numFmtId="0" fontId="10" fillId="5" borderId="7" xfId="7" applyFill="1" applyBorder="1" applyAlignment="1">
      <alignment horizontal="center" vertical="center" wrapText="1"/>
    </xf>
    <xf numFmtId="4" fontId="40" fillId="12" borderId="92" xfId="7" applyNumberFormat="1" applyFont="1" applyFill="1" applyBorder="1" applyAlignment="1">
      <alignment vertical="center" wrapText="1"/>
    </xf>
    <xf numFmtId="0" fontId="14" fillId="0" borderId="55" xfId="7" applyFont="1" applyBorder="1" applyAlignment="1">
      <alignment vertical="center" wrapText="1"/>
    </xf>
    <xf numFmtId="0" fontId="14" fillId="0" borderId="76" xfId="7" applyFont="1" applyBorder="1" applyAlignment="1">
      <alignment vertical="center" wrapText="1"/>
    </xf>
    <xf numFmtId="4" fontId="60" fillId="5" borderId="7" xfId="7" applyNumberFormat="1" applyFont="1" applyFill="1" applyBorder="1" applyAlignment="1" applyProtection="1">
      <alignment vertical="center" wrapText="1"/>
      <protection locked="0"/>
    </xf>
    <xf numFmtId="180" fontId="31" fillId="3" borderId="1" xfId="9" applyNumberFormat="1" applyFont="1" applyFill="1" applyBorder="1" applyAlignment="1" applyProtection="1">
      <alignment vertical="center"/>
      <protection locked="0"/>
    </xf>
    <xf numFmtId="0" fontId="21" fillId="0" borderId="11" xfId="0" applyFont="1" applyBorder="1" applyAlignment="1">
      <alignment horizontal="left" vertical="center"/>
    </xf>
    <xf numFmtId="49" fontId="10" fillId="0" borderId="4" xfId="7" applyNumberFormat="1" applyBorder="1" applyAlignment="1">
      <alignment vertical="center"/>
    </xf>
    <xf numFmtId="166" fontId="25" fillId="0" borderId="12" xfId="0" applyNumberFormat="1" applyFont="1" applyBorder="1" applyAlignment="1">
      <alignment horizontal="left"/>
    </xf>
    <xf numFmtId="166" fontId="25" fillId="0" borderId="34" xfId="0" applyNumberFormat="1" applyFont="1" applyBorder="1" applyAlignment="1">
      <alignment horizontal="left"/>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14" fillId="0" borderId="24" xfId="0" applyFont="1" applyBorder="1" applyAlignment="1">
      <alignment horizontal="left"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0" fillId="0" borderId="0" xfId="0" applyFont="1" applyAlignment="1">
      <alignment horizontal="left" wrapText="1"/>
    </xf>
    <xf numFmtId="0" fontId="33" fillId="0" borderId="0" xfId="0" applyFont="1" applyAlignment="1">
      <alignment horizontal="left"/>
    </xf>
    <xf numFmtId="180" fontId="40" fillId="24" borderId="1" xfId="9" applyNumberFormat="1" applyFont="1" applyFill="1" applyBorder="1" applyAlignment="1" applyProtection="1">
      <alignment vertical="center"/>
    </xf>
    <xf numFmtId="180" fontId="41" fillId="24" borderId="1" xfId="9" applyNumberFormat="1" applyFont="1" applyFill="1" applyBorder="1" applyAlignment="1" applyProtection="1">
      <alignment vertical="center"/>
    </xf>
    <xf numFmtId="0" fontId="67" fillId="0" borderId="15" xfId="13" applyFont="1" applyBorder="1" applyAlignment="1">
      <alignment vertical="center" textRotation="90" wrapText="1"/>
    </xf>
    <xf numFmtId="2" fontId="0" fillId="0" borderId="56" xfId="7" applyNumberFormat="1" applyFont="1" applyBorder="1" applyAlignment="1">
      <alignment horizontal="center" vertical="center" wrapText="1"/>
    </xf>
    <xf numFmtId="183" fontId="30" fillId="13" borderId="50" xfId="7" applyNumberFormat="1" applyFont="1" applyFill="1" applyBorder="1" applyProtection="1">
      <protection locked="0"/>
    </xf>
    <xf numFmtId="183" fontId="30" fillId="13" borderId="1" xfId="7" applyNumberFormat="1" applyFont="1" applyFill="1" applyBorder="1" applyProtection="1">
      <protection locked="0"/>
    </xf>
    <xf numFmtId="183" fontId="30" fillId="13" borderId="8" xfId="7" applyNumberFormat="1" applyFont="1" applyFill="1" applyBorder="1" applyProtection="1">
      <protection locked="0"/>
    </xf>
    <xf numFmtId="10" fontId="14" fillId="5" borderId="8" xfId="0" applyNumberFormat="1" applyFont="1" applyFill="1" applyBorder="1" applyAlignment="1" applyProtection="1">
      <alignment horizontal="center" vertical="center"/>
      <protection locked="0"/>
    </xf>
    <xf numFmtId="0" fontId="10" fillId="0" borderId="0" xfId="0" applyFont="1" applyAlignment="1">
      <alignment horizontal="left" vertical="center" wrapText="1"/>
    </xf>
    <xf numFmtId="0" fontId="0" fillId="5" borderId="1" xfId="0" applyFill="1" applyBorder="1" applyAlignment="1">
      <alignment horizontal="center"/>
    </xf>
    <xf numFmtId="0" fontId="0" fillId="0" borderId="0" xfId="0" applyAlignment="1">
      <alignment horizontal="left" wrapText="1"/>
    </xf>
    <xf numFmtId="0" fontId="2" fillId="0" borderId="0" xfId="0" applyFont="1" applyAlignment="1">
      <alignment horizontal="left" wrapText="1"/>
    </xf>
    <xf numFmtId="0" fontId="81" fillId="0" borderId="0" xfId="0" applyFont="1" applyAlignment="1">
      <alignment wrapText="1"/>
    </xf>
    <xf numFmtId="0" fontId="2" fillId="0" borderId="0" xfId="0" applyFont="1" applyAlignment="1" applyProtection="1">
      <alignment horizontal="left" wrapText="1"/>
      <protection locked="0"/>
    </xf>
    <xf numFmtId="0" fontId="80" fillId="0" borderId="0" xfId="0" applyFont="1" applyAlignment="1">
      <alignment wrapText="1"/>
    </xf>
    <xf numFmtId="0" fontId="79" fillId="0" borderId="54" xfId="0" applyFont="1" applyBorder="1" applyAlignment="1">
      <alignment horizontal="center" vertical="center" wrapText="1"/>
    </xf>
    <xf numFmtId="0" fontId="2" fillId="0" borderId="0" xfId="0" applyFont="1" applyAlignment="1">
      <alignment vertical="center" wrapText="1"/>
    </xf>
    <xf numFmtId="0" fontId="2" fillId="26" borderId="45" xfId="0" applyFont="1" applyFill="1" applyBorder="1" applyAlignment="1" applyProtection="1">
      <alignment horizontal="center" vertical="center" wrapText="1"/>
      <protection locked="0"/>
    </xf>
    <xf numFmtId="166" fontId="0" fillId="0" borderId="45" xfId="0" applyNumberFormat="1" applyBorder="1" applyAlignment="1">
      <alignment horizontal="right" wrapText="1" indent="1"/>
    </xf>
    <xf numFmtId="0" fontId="2" fillId="25" borderId="53" xfId="0" applyFont="1" applyFill="1" applyBorder="1" applyAlignment="1">
      <alignment horizontal="center" wrapText="1"/>
    </xf>
    <xf numFmtId="2" fontId="0" fillId="0" borderId="0" xfId="0" applyNumberFormat="1" applyAlignment="1">
      <alignment horizontal="right" wrapText="1" indent="2"/>
    </xf>
    <xf numFmtId="166" fontId="0" fillId="0" borderId="79" xfId="0" applyNumberFormat="1" applyBorder="1" applyAlignment="1">
      <alignment horizontal="right" wrapText="1" indent="1"/>
    </xf>
    <xf numFmtId="166" fontId="0" fillId="0" borderId="78" xfId="0" applyNumberFormat="1" applyBorder="1" applyAlignment="1">
      <alignment horizontal="right" wrapText="1" indent="1"/>
    </xf>
    <xf numFmtId="166" fontId="0" fillId="0" borderId="86" xfId="0" applyNumberFormat="1" applyBorder="1" applyAlignment="1">
      <alignment horizontal="right" wrapText="1" indent="1"/>
    </xf>
    <xf numFmtId="166" fontId="0" fillId="0" borderId="93" xfId="0" applyNumberFormat="1" applyBorder="1" applyAlignment="1">
      <alignment horizontal="right" wrapText="1" indent="1"/>
    </xf>
    <xf numFmtId="166" fontId="2" fillId="0" borderId="86" xfId="0" applyNumberFormat="1" applyFont="1" applyBorder="1" applyAlignment="1">
      <alignment horizontal="right" wrapText="1" indent="1"/>
    </xf>
    <xf numFmtId="166" fontId="2" fillId="0" borderId="53" xfId="0" applyNumberFormat="1" applyFont="1" applyBorder="1" applyAlignment="1">
      <alignment wrapText="1"/>
    </xf>
    <xf numFmtId="0" fontId="7" fillId="0" borderId="13" xfId="0" applyFont="1" applyBorder="1" applyAlignment="1">
      <alignment vertical="center" wrapText="1"/>
    </xf>
    <xf numFmtId="0" fontId="7" fillId="0" borderId="10" xfId="0" applyFont="1" applyBorder="1" applyAlignment="1">
      <alignment vertical="center" wrapText="1"/>
    </xf>
    <xf numFmtId="0" fontId="0" fillId="0" borderId="30" xfId="0" applyBorder="1" applyAlignment="1">
      <alignment vertical="top" wrapText="1"/>
    </xf>
    <xf numFmtId="0" fontId="0" fillId="0" borderId="0" xfId="0" applyAlignment="1">
      <alignment vertical="top" wrapText="1"/>
    </xf>
    <xf numFmtId="0" fontId="2" fillId="0" borderId="30" xfId="0" applyFont="1" applyBorder="1" applyAlignment="1">
      <alignment vertical="center" wrapText="1"/>
    </xf>
    <xf numFmtId="166" fontId="0" fillId="26" borderId="47" xfId="0" applyNumberFormat="1" applyFill="1" applyBorder="1" applyAlignment="1" applyProtection="1">
      <alignment horizontal="right" vertical="center" wrapText="1" indent="1"/>
      <protection locked="0"/>
    </xf>
    <xf numFmtId="0" fontId="0" fillId="26" borderId="0" xfId="0" applyFill="1" applyAlignment="1" applyProtection="1">
      <alignment wrapText="1"/>
      <protection locked="0"/>
    </xf>
    <xf numFmtId="4" fontId="10" fillId="5" borderId="27" xfId="7" applyNumberFormat="1" applyFill="1" applyBorder="1" applyAlignment="1" applyProtection="1">
      <alignment vertical="center" wrapText="1"/>
      <protection locked="0"/>
    </xf>
    <xf numFmtId="4" fontId="14" fillId="0" borderId="27" xfId="7" applyNumberFormat="1" applyFont="1" applyBorder="1" applyAlignment="1" applyProtection="1">
      <alignment horizontal="center" vertical="center" wrapText="1"/>
      <protection locked="0"/>
    </xf>
    <xf numFmtId="4" fontId="40" fillId="5" borderId="27" xfId="7" applyNumberFormat="1" applyFont="1" applyFill="1" applyBorder="1" applyAlignment="1" applyProtection="1">
      <alignment vertical="center" wrapText="1"/>
      <protection locked="0"/>
    </xf>
    <xf numFmtId="4" fontId="31" fillId="0" borderId="27" xfId="7" applyNumberFormat="1" applyFont="1" applyBorder="1" applyAlignment="1">
      <alignment horizontal="center" vertical="center" wrapText="1"/>
    </xf>
    <xf numFmtId="0" fontId="14" fillId="5" borderId="50" xfId="7" applyFont="1" applyFill="1" applyBorder="1" applyAlignment="1" applyProtection="1">
      <alignment horizontal="left" vertical="center"/>
      <protection locked="0"/>
    </xf>
    <xf numFmtId="0" fontId="10" fillId="0" borderId="1" xfId="7" applyBorder="1" applyAlignment="1">
      <alignment vertical="center"/>
    </xf>
    <xf numFmtId="4" fontId="40" fillId="0" borderId="15" xfId="7" applyNumberFormat="1" applyFont="1" applyBorder="1" applyAlignment="1">
      <alignment vertical="center" wrapText="1"/>
    </xf>
    <xf numFmtId="0" fontId="5" fillId="0" borderId="0" xfId="0" applyFont="1"/>
    <xf numFmtId="0" fontId="58" fillId="0" borderId="60" xfId="0" applyFont="1" applyBorder="1" applyAlignment="1">
      <alignment horizontal="center"/>
    </xf>
    <xf numFmtId="166" fontId="0" fillId="27" borderId="61" xfId="0" applyNumberFormat="1" applyFill="1" applyBorder="1" applyAlignment="1">
      <alignment vertical="center"/>
    </xf>
    <xf numFmtId="166" fontId="0" fillId="27" borderId="62" xfId="0" applyNumberFormat="1" applyFill="1" applyBorder="1" applyAlignment="1">
      <alignment vertical="center"/>
    </xf>
    <xf numFmtId="166" fontId="10" fillId="27" borderId="61" xfId="0" applyNumberFormat="1" applyFont="1" applyFill="1" applyBorder="1" applyAlignment="1">
      <alignment vertical="center"/>
    </xf>
    <xf numFmtId="166" fontId="10" fillId="27" borderId="20" xfId="0" applyNumberFormat="1" applyFont="1" applyFill="1" applyBorder="1" applyAlignment="1">
      <alignment vertical="center"/>
    </xf>
    <xf numFmtId="49" fontId="71" fillId="16" borderId="0" xfId="14" applyNumberFormat="1" applyFill="1"/>
    <xf numFmtId="49" fontId="71" fillId="16" borderId="0" xfId="14" applyNumberFormat="1" applyFill="1" applyAlignment="1">
      <alignment wrapText="1"/>
    </xf>
    <xf numFmtId="0" fontId="71" fillId="16" borderId="0" xfId="14" applyFill="1" applyAlignment="1">
      <alignment wrapText="1"/>
    </xf>
    <xf numFmtId="0" fontId="71" fillId="0" borderId="0" xfId="14" applyAlignment="1">
      <alignment vertical="center"/>
    </xf>
    <xf numFmtId="166" fontId="10" fillId="0" borderId="47" xfId="0" applyNumberFormat="1" applyFont="1" applyBorder="1"/>
    <xf numFmtId="166" fontId="10" fillId="0" borderId="66" xfId="0" applyNumberFormat="1" applyFont="1" applyBorder="1"/>
    <xf numFmtId="166" fontId="26" fillId="0" borderId="24" xfId="0" applyNumberFormat="1" applyFont="1" applyBorder="1" applyAlignment="1">
      <alignment vertical="center"/>
    </xf>
    <xf numFmtId="166" fontId="10" fillId="0" borderId="59" xfId="0" applyNumberFormat="1" applyFont="1" applyBorder="1"/>
    <xf numFmtId="166" fontId="10" fillId="0" borderId="74" xfId="0" applyNumberFormat="1" applyFont="1" applyBorder="1" applyAlignment="1">
      <alignment vertical="center"/>
    </xf>
    <xf numFmtId="166" fontId="26" fillId="0" borderId="59" xfId="0" applyNumberFormat="1" applyFont="1" applyBorder="1" applyAlignment="1">
      <alignment vertical="center"/>
    </xf>
    <xf numFmtId="166" fontId="0" fillId="0" borderId="45" xfId="0" applyNumberFormat="1" applyBorder="1"/>
    <xf numFmtId="166" fontId="14" fillId="0" borderId="74" xfId="0" applyNumberFormat="1" applyFont="1" applyBorder="1" applyAlignment="1">
      <alignment vertical="center" wrapText="1"/>
    </xf>
    <xf numFmtId="0" fontId="0" fillId="6" borderId="4" xfId="0" applyFill="1" applyBorder="1" applyAlignment="1" applyProtection="1">
      <alignment wrapText="1"/>
      <protection locked="0"/>
    </xf>
    <xf numFmtId="14" fontId="0" fillId="6" borderId="7" xfId="0" applyNumberFormat="1" applyFill="1" applyBorder="1" applyAlignment="1" applyProtection="1">
      <alignment horizontal="center" wrapText="1"/>
      <protection locked="0"/>
    </xf>
    <xf numFmtId="0" fontId="0" fillId="6" borderId="7" xfId="0" applyFill="1" applyBorder="1" applyAlignment="1" applyProtection="1">
      <alignment horizontal="center"/>
      <protection locked="0"/>
    </xf>
    <xf numFmtId="1" fontId="31" fillId="10" borderId="7" xfId="0" applyNumberFormat="1" applyFont="1" applyFill="1" applyBorder="1" applyAlignment="1" applyProtection="1">
      <alignment horizontal="center"/>
      <protection locked="0"/>
    </xf>
    <xf numFmtId="166" fontId="0" fillId="6" borderId="12" xfId="0" applyNumberFormat="1" applyFill="1" applyBorder="1" applyProtection="1">
      <protection locked="0"/>
    </xf>
    <xf numFmtId="4" fontId="0" fillId="6" borderId="42" xfId="0" applyNumberFormat="1" applyFill="1" applyBorder="1" applyAlignment="1" applyProtection="1">
      <alignment horizontal="right" wrapText="1"/>
      <protection locked="0"/>
    </xf>
    <xf numFmtId="4" fontId="0" fillId="6" borderId="67" xfId="0" applyNumberFormat="1" applyFill="1" applyBorder="1" applyAlignment="1" applyProtection="1">
      <alignment horizontal="right" wrapText="1"/>
      <protection locked="0"/>
    </xf>
    <xf numFmtId="4" fontId="0" fillId="6" borderId="44" xfId="0" applyNumberFormat="1" applyFill="1" applyBorder="1" applyAlignment="1" applyProtection="1">
      <alignment horizontal="right" wrapText="1"/>
      <protection locked="0"/>
    </xf>
    <xf numFmtId="0" fontId="8" fillId="0" borderId="0" xfId="0" applyFont="1"/>
    <xf numFmtId="4" fontId="0" fillId="0" borderId="0" xfId="0" applyNumberFormat="1"/>
    <xf numFmtId="166" fontId="0" fillId="0" borderId="76" xfId="0" applyNumberFormat="1" applyBorder="1" applyAlignment="1">
      <alignment vertical="center"/>
    </xf>
    <xf numFmtId="0" fontId="68" fillId="0" borderId="0" xfId="0" applyFont="1" applyAlignment="1">
      <alignment horizontal="left" vertical="center"/>
    </xf>
    <xf numFmtId="0" fontId="22" fillId="0" borderId="0" xfId="4" applyAlignment="1" applyProtection="1">
      <alignment wrapText="1"/>
    </xf>
    <xf numFmtId="0" fontId="38" fillId="0" borderId="0" xfId="4" applyFont="1" applyAlignment="1" applyProtection="1">
      <alignment wrapText="1"/>
    </xf>
    <xf numFmtId="166" fontId="7" fillId="0" borderId="76" xfId="0" applyNumberFormat="1" applyFont="1" applyBorder="1" applyAlignment="1">
      <alignment vertical="center"/>
    </xf>
    <xf numFmtId="0" fontId="77" fillId="0" borderId="0" xfId="0" applyFont="1"/>
    <xf numFmtId="0" fontId="59" fillId="16" borderId="42" xfId="0" applyFont="1" applyFill="1" applyBorder="1" applyAlignment="1">
      <alignment vertical="center" wrapText="1"/>
    </xf>
    <xf numFmtId="0" fontId="59" fillId="16" borderId="44" xfId="0" applyFont="1" applyFill="1" applyBorder="1" applyAlignment="1">
      <alignment vertical="center"/>
    </xf>
    <xf numFmtId="173" fontId="14" fillId="6" borderId="50" xfId="0" applyNumberFormat="1" applyFont="1" applyFill="1" applyBorder="1" applyAlignment="1" applyProtection="1">
      <alignment horizontal="center" vertical="center"/>
      <protection locked="0"/>
    </xf>
    <xf numFmtId="0" fontId="20" fillId="0" borderId="76" xfId="0" applyFont="1" applyBorder="1" applyAlignment="1">
      <alignment vertical="center" wrapText="1"/>
    </xf>
    <xf numFmtId="14" fontId="23" fillId="6" borderId="8" xfId="0" applyNumberFormat="1" applyFont="1" applyFill="1" applyBorder="1" applyAlignment="1" applyProtection="1">
      <alignment horizontal="center" vertical="center"/>
      <protection locked="0"/>
    </xf>
    <xf numFmtId="0" fontId="20" fillId="0" borderId="41" xfId="0" applyFont="1" applyBorder="1" applyAlignment="1">
      <alignment horizontal="center" vertical="center"/>
    </xf>
    <xf numFmtId="166" fontId="14" fillId="5" borderId="45" xfId="0" applyNumberFormat="1" applyFont="1" applyFill="1" applyBorder="1" applyAlignment="1" applyProtection="1">
      <alignment horizontal="center" vertical="center"/>
      <protection locked="0"/>
    </xf>
    <xf numFmtId="0" fontId="7" fillId="0" borderId="0" xfId="0" applyFont="1" applyAlignment="1">
      <alignment horizontal="left" vertical="center"/>
    </xf>
    <xf numFmtId="0" fontId="14" fillId="0" borderId="41" xfId="7" applyFont="1" applyBorder="1" applyAlignment="1">
      <alignment horizontal="left" vertical="center" wrapText="1"/>
    </xf>
    <xf numFmtId="0" fontId="14" fillId="0" borderId="41" xfId="7" applyFont="1" applyBorder="1" applyAlignment="1">
      <alignment horizontal="center" vertical="center" wrapText="1"/>
    </xf>
    <xf numFmtId="9" fontId="14" fillId="0" borderId="41" xfId="7" applyNumberFormat="1" applyFont="1" applyBorder="1" applyAlignment="1">
      <alignment horizontal="center" vertical="center" wrapText="1"/>
    </xf>
    <xf numFmtId="4" fontId="31" fillId="0" borderId="41" xfId="7" applyNumberFormat="1" applyFont="1" applyBorder="1" applyAlignment="1">
      <alignment vertical="center" wrapText="1"/>
    </xf>
    <xf numFmtId="0" fontId="14" fillId="5" borderId="61" xfId="7" applyFont="1" applyFill="1" applyBorder="1" applyAlignment="1" applyProtection="1">
      <alignment horizontal="center" vertical="center" wrapText="1"/>
      <protection locked="0"/>
    </xf>
    <xf numFmtId="10" fontId="14" fillId="0" borderId="61" xfId="7" applyNumberFormat="1" applyFont="1" applyBorder="1" applyAlignment="1">
      <alignment horizontal="center" vertical="center" wrapText="1"/>
    </xf>
    <xf numFmtId="4" fontId="40" fillId="0" borderId="61" xfId="7" applyNumberFormat="1" applyFont="1" applyBorder="1" applyAlignment="1">
      <alignment vertical="center" wrapText="1"/>
    </xf>
    <xf numFmtId="0" fontId="14" fillId="14" borderId="61" xfId="7" applyFont="1" applyFill="1" applyBorder="1" applyAlignment="1">
      <alignment horizontal="center" vertical="center" wrapText="1"/>
    </xf>
    <xf numFmtId="0" fontId="14" fillId="0" borderId="61" xfId="7" applyFont="1" applyBorder="1" applyAlignment="1">
      <alignment horizontal="center" vertical="center" wrapText="1"/>
    </xf>
    <xf numFmtId="4" fontId="31" fillId="12" borderId="61" xfId="7" applyNumberFormat="1" applyFont="1" applyFill="1" applyBorder="1" applyAlignment="1">
      <alignment vertical="center" wrapText="1"/>
    </xf>
    <xf numFmtId="0" fontId="10" fillId="13" borderId="74" xfId="7" applyFill="1" applyBorder="1" applyAlignment="1">
      <alignment vertical="center"/>
    </xf>
    <xf numFmtId="7" fontId="31" fillId="0" borderId="47" xfId="9" applyNumberFormat="1" applyFont="1" applyFill="1" applyBorder="1" applyAlignment="1" applyProtection="1">
      <alignment horizontal="right" vertical="center"/>
    </xf>
    <xf numFmtId="14" fontId="11" fillId="0" borderId="0" xfId="0" applyNumberFormat="1" applyFont="1" applyAlignment="1" applyProtection="1">
      <alignment vertical="center"/>
      <protection locked="0"/>
    </xf>
    <xf numFmtId="2" fontId="0" fillId="0" borderId="0" xfId="0" applyNumberFormat="1" applyAlignment="1">
      <alignment vertical="center"/>
    </xf>
    <xf numFmtId="4" fontId="0" fillId="0" borderId="0" xfId="0" applyNumberFormat="1" applyAlignment="1">
      <alignment vertical="center"/>
    </xf>
    <xf numFmtId="2" fontId="7" fillId="5" borderId="42" xfId="0" applyNumberFormat="1" applyFont="1" applyFill="1" applyBorder="1" applyAlignment="1" applyProtection="1">
      <alignment horizontal="center" vertical="center"/>
      <protection locked="0"/>
    </xf>
    <xf numFmtId="2" fontId="0" fillId="5" borderId="1" xfId="0" applyNumberFormat="1" applyFill="1" applyBorder="1" applyAlignment="1" applyProtection="1">
      <alignment horizontal="center" vertical="center"/>
      <protection locked="0"/>
    </xf>
    <xf numFmtId="186" fontId="0" fillId="0" borderId="1" xfId="0" applyNumberFormat="1" applyBorder="1" applyAlignment="1">
      <alignment horizontal="center" vertical="center"/>
    </xf>
    <xf numFmtId="0" fontId="59" fillId="16" borderId="60" xfId="0" applyFont="1" applyFill="1" applyBorder="1" applyAlignment="1">
      <alignment vertical="center"/>
    </xf>
    <xf numFmtId="0" fontId="48" fillId="16" borderId="61" xfId="0" applyFont="1" applyFill="1" applyBorder="1" applyAlignment="1">
      <alignment vertical="center" wrapText="1"/>
    </xf>
    <xf numFmtId="166" fontId="0" fillId="0" borderId="1" xfId="0" applyNumberFormat="1" applyBorder="1" applyAlignment="1">
      <alignment horizontal="right" vertical="center"/>
    </xf>
    <xf numFmtId="4" fontId="0" fillId="0" borderId="1" xfId="0" applyNumberFormat="1" applyBorder="1" applyAlignment="1">
      <alignment vertical="center"/>
    </xf>
    <xf numFmtId="0" fontId="2" fillId="0" borderId="5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vertical="center" wrapText="1"/>
    </xf>
    <xf numFmtId="0" fontId="0" fillId="0" borderId="30" xfId="0" applyBorder="1"/>
    <xf numFmtId="0" fontId="0" fillId="0" borderId="43" xfId="0" applyBorder="1"/>
    <xf numFmtId="3" fontId="2" fillId="19" borderId="42" xfId="0" applyNumberFormat="1" applyFont="1" applyFill="1" applyBorder="1" applyAlignment="1">
      <alignment vertical="center"/>
    </xf>
    <xf numFmtId="2" fontId="2" fillId="19" borderId="1" xfId="0" applyNumberFormat="1" applyFont="1" applyFill="1" applyBorder="1" applyAlignment="1">
      <alignment vertical="center"/>
    </xf>
    <xf numFmtId="0" fontId="0" fillId="19" borderId="42" xfId="0" applyFill="1" applyBorder="1" applyAlignment="1">
      <alignment vertical="center"/>
    </xf>
    <xf numFmtId="0" fontId="2" fillId="19" borderId="27" xfId="0" applyFont="1" applyFill="1" applyBorder="1" applyAlignment="1">
      <alignment horizontal="center" vertical="center"/>
    </xf>
    <xf numFmtId="2" fontId="0" fillId="0" borderId="0" xfId="0" applyNumberFormat="1"/>
    <xf numFmtId="0" fontId="2" fillId="0" borderId="59" xfId="0" applyFont="1" applyBorder="1" applyAlignment="1">
      <alignment horizontal="center" vertical="center" wrapText="1"/>
    </xf>
    <xf numFmtId="4" fontId="0" fillId="0" borderId="32" xfId="0" applyNumberFormat="1" applyBorder="1" applyAlignment="1">
      <alignment vertical="center"/>
    </xf>
    <xf numFmtId="4" fontId="0" fillId="0" borderId="0" xfId="0" applyNumberFormat="1" applyAlignment="1">
      <alignment horizontal="center"/>
    </xf>
    <xf numFmtId="0" fontId="2" fillId="0" borderId="64" xfId="0" applyFont="1" applyBorder="1" applyAlignment="1">
      <alignment horizontal="center" vertical="center" wrapText="1"/>
    </xf>
    <xf numFmtId="4" fontId="60" fillId="0" borderId="1" xfId="0" applyNumberFormat="1" applyFont="1" applyBorder="1" applyAlignment="1">
      <alignment horizontal="center" vertical="center"/>
    </xf>
    <xf numFmtId="4" fontId="60" fillId="0" borderId="8" xfId="0" applyNumberFormat="1" applyFont="1" applyBorder="1" applyAlignment="1">
      <alignment horizontal="center" vertical="center"/>
    </xf>
    <xf numFmtId="186" fontId="0" fillId="0" borderId="56" xfId="0" applyNumberFormat="1" applyBorder="1" applyAlignment="1">
      <alignment horizontal="center" vertical="center"/>
    </xf>
    <xf numFmtId="4" fontId="0" fillId="0" borderId="56" xfId="0" applyNumberFormat="1" applyBorder="1" applyAlignment="1">
      <alignment vertical="center"/>
    </xf>
    <xf numFmtId="4" fontId="0" fillId="0" borderId="75" xfId="0" applyNumberFormat="1" applyBorder="1" applyAlignment="1">
      <alignment vertical="center"/>
    </xf>
    <xf numFmtId="4" fontId="2" fillId="0" borderId="56" xfId="0" applyNumberFormat="1" applyFont="1" applyBorder="1" applyAlignment="1">
      <alignment vertical="center"/>
    </xf>
    <xf numFmtId="0" fontId="2" fillId="0" borderId="0" xfId="0" applyFont="1" applyAlignment="1">
      <alignment vertical="center"/>
    </xf>
    <xf numFmtId="2" fontId="2" fillId="0" borderId="0" xfId="0" applyNumberFormat="1" applyFont="1" applyAlignment="1">
      <alignment horizontal="center" vertical="center"/>
    </xf>
    <xf numFmtId="0" fontId="2" fillId="0" borderId="0" xfId="0" applyFont="1" applyAlignment="1">
      <alignment horizontal="center" vertical="center"/>
    </xf>
    <xf numFmtId="4" fontId="2" fillId="0" borderId="0" xfId="0" applyNumberFormat="1" applyFont="1" applyAlignment="1">
      <alignment vertical="center"/>
    </xf>
    <xf numFmtId="0" fontId="0" fillId="0" borderId="38" xfId="0" applyBorder="1" applyAlignment="1">
      <alignment horizontal="center"/>
    </xf>
    <xf numFmtId="185" fontId="0" fillId="0" borderId="42" xfId="0" applyNumberFormat="1" applyBorder="1" applyAlignment="1">
      <alignment horizontal="center" vertical="center"/>
    </xf>
    <xf numFmtId="2" fontId="0" fillId="0" borderId="32" xfId="0" applyNumberFormat="1" applyBorder="1" applyAlignment="1">
      <alignment horizontal="center" vertical="center"/>
    </xf>
    <xf numFmtId="185" fontId="0" fillId="0" borderId="76" xfId="0" applyNumberFormat="1" applyBorder="1" applyAlignment="1">
      <alignment horizontal="center" vertical="center"/>
    </xf>
    <xf numFmtId="2" fontId="0" fillId="0" borderId="75" xfId="0" applyNumberFormat="1" applyBorder="1" applyAlignment="1">
      <alignment horizontal="center" vertical="center"/>
    </xf>
    <xf numFmtId="2" fontId="0" fillId="0" borderId="4" xfId="0" applyNumberFormat="1" applyBorder="1" applyAlignment="1">
      <alignment horizontal="center" vertical="center"/>
    </xf>
    <xf numFmtId="2" fontId="0" fillId="0" borderId="17" xfId="0" applyNumberFormat="1" applyBorder="1" applyAlignment="1">
      <alignment horizontal="center" vertical="center"/>
    </xf>
    <xf numFmtId="2" fontId="2" fillId="0" borderId="63" xfId="0" applyNumberFormat="1" applyFont="1" applyBorder="1" applyAlignment="1">
      <alignment horizontal="center" vertical="center"/>
    </xf>
    <xf numFmtId="2" fontId="2" fillId="0" borderId="17" xfId="0" applyNumberFormat="1" applyFont="1" applyBorder="1" applyAlignment="1">
      <alignment horizontal="center" vertical="center"/>
    </xf>
    <xf numFmtId="164" fontId="0" fillId="0" borderId="0" xfId="0" applyNumberFormat="1" applyAlignment="1">
      <alignment vertical="center"/>
    </xf>
    <xf numFmtId="166" fontId="0" fillId="0" borderId="58" xfId="0" applyNumberFormat="1" applyBorder="1" applyAlignment="1">
      <alignment vertical="center"/>
    </xf>
    <xf numFmtId="0" fontId="2" fillId="19" borderId="39" xfId="0" applyFont="1" applyFill="1" applyBorder="1"/>
    <xf numFmtId="0" fontId="2" fillId="19" borderId="34" xfId="0" applyFont="1" applyFill="1" applyBorder="1"/>
    <xf numFmtId="0" fontId="0" fillId="19" borderId="60" xfId="0" applyFill="1" applyBorder="1" applyAlignment="1">
      <alignment vertical="center"/>
    </xf>
    <xf numFmtId="166" fontId="0" fillId="19" borderId="1" xfId="0" applyNumberFormat="1" applyFill="1" applyBorder="1" applyAlignment="1">
      <alignment horizontal="center"/>
    </xf>
    <xf numFmtId="9" fontId="0" fillId="19" borderId="44" xfId="0" applyNumberFormat="1" applyFill="1" applyBorder="1" applyAlignment="1">
      <alignment horizontal="left"/>
    </xf>
    <xf numFmtId="4" fontId="0" fillId="19" borderId="8" xfId="0" applyNumberFormat="1" applyFill="1" applyBorder="1" applyAlignment="1">
      <alignment horizontal="center"/>
    </xf>
    <xf numFmtId="0" fontId="0" fillId="19" borderId="60" xfId="0" applyFill="1" applyBorder="1" applyAlignment="1">
      <alignment horizontal="center" vertical="center"/>
    </xf>
    <xf numFmtId="0" fontId="0" fillId="19" borderId="61" xfId="0" applyFill="1" applyBorder="1" applyAlignment="1">
      <alignment horizontal="center" vertical="center"/>
    </xf>
    <xf numFmtId="0" fontId="0" fillId="19" borderId="74" xfId="0" applyFill="1" applyBorder="1" applyAlignment="1">
      <alignment horizontal="center" vertical="center"/>
    </xf>
    <xf numFmtId="0" fontId="47" fillId="19" borderId="23" xfId="0" applyFont="1" applyFill="1" applyBorder="1" applyAlignment="1">
      <alignment horizontal="center" vertical="center" wrapText="1"/>
    </xf>
    <xf numFmtId="0" fontId="47" fillId="19" borderId="52" xfId="0" applyFont="1" applyFill="1" applyBorder="1" applyAlignment="1">
      <alignment horizontal="center" vertical="center" wrapText="1"/>
    </xf>
    <xf numFmtId="0" fontId="47" fillId="19" borderId="54" xfId="0" applyFont="1" applyFill="1" applyBorder="1" applyAlignment="1">
      <alignment horizontal="center" vertical="center" wrapText="1"/>
    </xf>
    <xf numFmtId="178" fontId="0" fillId="0" borderId="56" xfId="7" applyNumberFormat="1" applyFont="1" applyBorder="1" applyAlignment="1">
      <alignment horizontal="right" vertical="center" wrapText="1" indent="1"/>
    </xf>
    <xf numFmtId="10" fontId="0" fillId="0" borderId="0" xfId="0" applyNumberFormat="1"/>
    <xf numFmtId="10" fontId="0" fillId="0" borderId="0" xfId="2" applyNumberFormat="1" applyFont="1" applyBorder="1" applyAlignment="1">
      <alignment horizontal="center"/>
    </xf>
    <xf numFmtId="172" fontId="0" fillId="0" borderId="0" xfId="0" applyNumberFormat="1"/>
    <xf numFmtId="10" fontId="0" fillId="0" borderId="0" xfId="2" applyNumberFormat="1" applyFont="1" applyFill="1"/>
    <xf numFmtId="44" fontId="0" fillId="0" borderId="0" xfId="1" applyFont="1" applyFill="1" applyBorder="1" applyAlignment="1" applyProtection="1">
      <alignment horizontal="center" vertical="center"/>
    </xf>
    <xf numFmtId="164" fontId="0" fillId="0" borderId="0" xfId="0" applyNumberFormat="1"/>
    <xf numFmtId="166" fontId="0" fillId="0" borderId="8" xfId="0" applyNumberFormat="1" applyBorder="1" applyAlignment="1">
      <alignment horizontal="right" vertical="center"/>
    </xf>
    <xf numFmtId="185" fontId="0" fillId="0" borderId="44" xfId="0" applyNumberFormat="1" applyBorder="1" applyAlignment="1">
      <alignment horizontal="center" vertical="center"/>
    </xf>
    <xf numFmtId="4" fontId="2" fillId="0" borderId="75" xfId="0" applyNumberFormat="1" applyFont="1" applyBorder="1" applyAlignment="1">
      <alignment vertical="center"/>
    </xf>
    <xf numFmtId="2" fontId="0" fillId="5" borderId="105" xfId="7" applyNumberFormat="1" applyFont="1" applyFill="1" applyBorder="1" applyAlignment="1">
      <alignment horizontal="center" vertical="center" wrapText="1"/>
    </xf>
    <xf numFmtId="1" fontId="79" fillId="5" borderId="105" xfId="0" applyNumberFormat="1" applyFont="1" applyFill="1" applyBorder="1" applyAlignment="1" applyProtection="1">
      <alignment horizontal="center" vertical="center"/>
      <protection locked="0"/>
    </xf>
    <xf numFmtId="0" fontId="48" fillId="16" borderId="2" xfId="0" applyFont="1" applyFill="1" applyBorder="1" applyAlignment="1">
      <alignment vertical="center" wrapText="1"/>
    </xf>
    <xf numFmtId="2"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indent="1"/>
      <protection locked="0"/>
    </xf>
    <xf numFmtId="4" fontId="7" fillId="0" borderId="98" xfId="0" applyNumberFormat="1" applyFont="1" applyBorder="1" applyAlignment="1">
      <alignment horizontal="right" vertical="center" indent="1"/>
    </xf>
    <xf numFmtId="0" fontId="0" fillId="5" borderId="106" xfId="0" applyFill="1" applyBorder="1" applyProtection="1">
      <protection locked="0"/>
    </xf>
    <xf numFmtId="2" fontId="7" fillId="5" borderId="107" xfId="0" applyNumberFormat="1" applyFont="1" applyFill="1" applyBorder="1" applyAlignment="1" applyProtection="1">
      <alignment horizontal="center" vertical="center"/>
      <protection locked="0"/>
    </xf>
    <xf numFmtId="2" fontId="7" fillId="5" borderId="106" xfId="0" applyNumberFormat="1" applyFont="1" applyFill="1" applyBorder="1" applyAlignment="1" applyProtection="1">
      <alignment horizontal="center" vertical="center"/>
      <protection locked="0"/>
    </xf>
    <xf numFmtId="2" fontId="0" fillId="5" borderId="98" xfId="0" applyNumberFormat="1" applyFill="1" applyBorder="1" applyAlignment="1" applyProtection="1">
      <alignment horizontal="center" vertical="center"/>
      <protection locked="0"/>
    </xf>
    <xf numFmtId="2" fontId="0" fillId="5" borderId="99" xfId="0" applyNumberFormat="1" applyFill="1" applyBorder="1" applyAlignment="1" applyProtection="1">
      <alignment horizontal="center" vertical="center"/>
      <protection locked="0"/>
    </xf>
    <xf numFmtId="2" fontId="0" fillId="5" borderId="100" xfId="7" applyNumberFormat="1" applyFont="1" applyFill="1" applyBorder="1" applyAlignment="1" applyProtection="1">
      <alignment horizontal="center" vertical="center" wrapText="1"/>
      <protection locked="0"/>
    </xf>
    <xf numFmtId="2" fontId="0" fillId="5" borderId="101" xfId="0" applyNumberFormat="1" applyFill="1" applyBorder="1" applyAlignment="1" applyProtection="1">
      <alignment horizontal="center" vertical="center"/>
      <protection locked="0"/>
    </xf>
    <xf numFmtId="49" fontId="48" fillId="16" borderId="2" xfId="0" applyNumberFormat="1" applyFont="1" applyFill="1" applyBorder="1" applyAlignment="1">
      <alignment horizontal="left" vertical="center" wrapText="1"/>
    </xf>
    <xf numFmtId="0" fontId="48" fillId="16" borderId="2" xfId="0" applyFont="1" applyFill="1" applyBorder="1" applyAlignment="1">
      <alignment vertical="center"/>
    </xf>
    <xf numFmtId="0" fontId="48" fillId="16" borderId="12" xfId="0" applyFont="1" applyFill="1" applyBorder="1" applyAlignment="1">
      <alignment vertical="center" wrapText="1"/>
    </xf>
    <xf numFmtId="2" fontId="0" fillId="5" borderId="102" xfId="7" applyNumberFormat="1" applyFont="1" applyFill="1" applyBorder="1" applyAlignment="1" applyProtection="1">
      <alignment horizontal="center" vertical="center" wrapText="1"/>
      <protection locked="0"/>
    </xf>
    <xf numFmtId="178" fontId="0" fillId="5" borderId="103" xfId="7" applyNumberFormat="1" applyFont="1" applyFill="1" applyBorder="1" applyAlignment="1" applyProtection="1">
      <alignment horizontal="right" vertical="center" wrapText="1" indent="1"/>
      <protection locked="0"/>
    </xf>
    <xf numFmtId="4" fontId="7" fillId="0" borderId="103" xfId="0" applyNumberFormat="1" applyFont="1" applyBorder="1" applyAlignment="1">
      <alignment horizontal="right" vertical="center" indent="1"/>
    </xf>
    <xf numFmtId="0" fontId="0" fillId="5" borderId="110" xfId="0" applyFill="1" applyBorder="1" applyProtection="1">
      <protection locked="0"/>
    </xf>
    <xf numFmtId="2" fontId="7" fillId="5" borderId="111" xfId="0" applyNumberFormat="1" applyFont="1" applyFill="1" applyBorder="1" applyAlignment="1" applyProtection="1">
      <alignment horizontal="center" vertical="center"/>
      <protection locked="0"/>
    </xf>
    <xf numFmtId="2" fontId="7" fillId="5" borderId="110" xfId="0" applyNumberFormat="1" applyFont="1" applyFill="1" applyBorder="1" applyAlignment="1" applyProtection="1">
      <alignment horizontal="center" vertical="center"/>
      <protection locked="0"/>
    </xf>
    <xf numFmtId="2" fontId="0" fillId="5" borderId="104" xfId="0" applyNumberFormat="1" applyFill="1" applyBorder="1" applyAlignment="1" applyProtection="1">
      <alignment horizontal="center" vertical="center"/>
      <protection locked="0"/>
    </xf>
    <xf numFmtId="4" fontId="0" fillId="0" borderId="56" xfId="0" applyNumberFormat="1" applyBorder="1"/>
    <xf numFmtId="2" fontId="0" fillId="19" borderId="30" xfId="0" applyNumberFormat="1" applyFill="1" applyBorder="1" applyAlignment="1">
      <alignment horizontal="center" vertical="center"/>
    </xf>
    <xf numFmtId="2" fontId="0" fillId="19" borderId="59" xfId="0" applyNumberFormat="1" applyFill="1" applyBorder="1" applyAlignment="1">
      <alignment horizontal="center" vertical="center"/>
    </xf>
    <xf numFmtId="2" fontId="0" fillId="19" borderId="5" xfId="0" applyNumberFormat="1" applyFill="1" applyBorder="1" applyAlignment="1">
      <alignment horizontal="center" vertical="center"/>
    </xf>
    <xf numFmtId="10" fontId="0" fillId="19" borderId="48" xfId="1" applyNumberFormat="1" applyFont="1" applyFill="1" applyBorder="1" applyAlignment="1" applyProtection="1">
      <alignment horizontal="center" vertical="center"/>
    </xf>
    <xf numFmtId="10" fontId="0" fillId="19" borderId="27" xfId="1" applyNumberFormat="1" applyFont="1" applyFill="1" applyBorder="1" applyAlignment="1" applyProtection="1">
      <alignment horizontal="center" vertical="center"/>
    </xf>
    <xf numFmtId="10" fontId="0" fillId="19" borderId="66" xfId="1" applyNumberFormat="1" applyFont="1" applyFill="1" applyBorder="1" applyAlignment="1" applyProtection="1">
      <alignment horizontal="center" vertical="center"/>
    </xf>
    <xf numFmtId="4" fontId="60" fillId="0" borderId="0" xfId="0" applyNumberFormat="1" applyFont="1" applyAlignment="1" applyProtection="1">
      <alignment horizontal="center" vertical="center"/>
      <protection locked="0"/>
    </xf>
    <xf numFmtId="0" fontId="14" fillId="0" borderId="77" xfId="0" applyFont="1" applyBorder="1" applyAlignment="1">
      <alignment horizontal="left" vertical="center"/>
    </xf>
    <xf numFmtId="0" fontId="14" fillId="0" borderId="81" xfId="0" applyFont="1" applyBorder="1" applyAlignment="1">
      <alignment horizontal="left" vertical="center"/>
    </xf>
    <xf numFmtId="0" fontId="14" fillId="0" borderId="67" xfId="0" applyFont="1" applyBorder="1" applyAlignment="1">
      <alignment horizontal="left" vertical="center" wrapText="1"/>
    </xf>
    <xf numFmtId="0" fontId="14" fillId="0" borderId="44" xfId="0" applyFont="1" applyBorder="1" applyAlignment="1">
      <alignment vertical="center" wrapText="1"/>
    </xf>
    <xf numFmtId="0" fontId="14" fillId="0" borderId="43" xfId="0" applyFont="1" applyBorder="1" applyAlignment="1">
      <alignment vertical="center" wrapText="1"/>
    </xf>
    <xf numFmtId="0" fontId="14" fillId="0" borderId="49" xfId="0" applyFont="1" applyBorder="1" applyAlignment="1">
      <alignment vertical="center" wrapText="1"/>
    </xf>
    <xf numFmtId="0" fontId="14" fillId="0" borderId="48" xfId="0" applyFont="1" applyBorder="1" applyAlignment="1">
      <alignment vertical="center" wrapText="1"/>
    </xf>
    <xf numFmtId="0" fontId="14" fillId="0" borderId="42" xfId="0" applyFont="1" applyBorder="1" applyAlignment="1">
      <alignment vertical="center" wrapText="1"/>
    </xf>
    <xf numFmtId="0" fontId="20" fillId="0" borderId="30" xfId="0" applyFont="1" applyBorder="1" applyAlignment="1">
      <alignment vertical="center"/>
    </xf>
    <xf numFmtId="0" fontId="14" fillId="0" borderId="7" xfId="0" applyFont="1" applyBorder="1" applyAlignment="1">
      <alignment horizontal="center" vertical="center" wrapText="1"/>
    </xf>
    <xf numFmtId="0" fontId="14" fillId="0" borderId="5" xfId="0" applyFont="1" applyBorder="1" applyAlignment="1">
      <alignment vertical="top"/>
    </xf>
    <xf numFmtId="0" fontId="14" fillId="2" borderId="0" xfId="0" applyFont="1" applyFill="1" applyAlignment="1">
      <alignment vertical="center" wrapText="1"/>
    </xf>
    <xf numFmtId="0" fontId="14" fillId="0" borderId="58" xfId="0" applyFont="1" applyBorder="1" applyAlignment="1">
      <alignment vertical="center" wrapText="1"/>
    </xf>
    <xf numFmtId="0" fontId="14" fillId="0" borderId="63" xfId="0" applyFont="1" applyBorder="1" applyAlignment="1">
      <alignment horizontal="left" vertical="center" wrapText="1"/>
    </xf>
    <xf numFmtId="4" fontId="50" fillId="0" borderId="6" xfId="10" applyNumberFormat="1" applyBorder="1"/>
    <xf numFmtId="4" fontId="50" fillId="0" borderId="10" xfId="10" applyNumberFormat="1" applyBorder="1"/>
    <xf numFmtId="170" fontId="50" fillId="0" borderId="6" xfId="10" applyNumberFormat="1" applyBorder="1"/>
    <xf numFmtId="172" fontId="50" fillId="0" borderId="6" xfId="10" applyNumberFormat="1" applyBorder="1"/>
    <xf numFmtId="172" fontId="50" fillId="5" borderId="6" xfId="10" applyNumberFormat="1" applyFill="1" applyBorder="1" applyProtection="1">
      <protection locked="0"/>
    </xf>
    <xf numFmtId="172" fontId="50" fillId="5" borderId="10" xfId="10" applyNumberFormat="1" applyFill="1" applyBorder="1" applyProtection="1">
      <protection locked="0"/>
    </xf>
    <xf numFmtId="2" fontId="50" fillId="0" borderId="6" xfId="10" applyNumberFormat="1" applyBorder="1"/>
    <xf numFmtId="172" fontId="14" fillId="0" borderId="10" xfId="10" applyNumberFormat="1" applyFont="1" applyBorder="1"/>
    <xf numFmtId="4" fontId="7" fillId="0" borderId="0" xfId="0" applyNumberFormat="1" applyFont="1" applyAlignment="1">
      <alignment horizontal="right" vertical="center" indent="1"/>
    </xf>
    <xf numFmtId="10" fontId="0" fillId="0" borderId="15" xfId="0" applyNumberFormat="1" applyBorder="1"/>
    <xf numFmtId="10" fontId="0" fillId="0" borderId="59" xfId="0" applyNumberFormat="1" applyBorder="1"/>
    <xf numFmtId="1" fontId="87" fillId="2" borderId="56" xfId="6" applyNumberFormat="1" applyFont="1" applyFill="1" applyBorder="1" applyAlignment="1" applyProtection="1">
      <alignment horizontal="center" vertical="center"/>
    </xf>
    <xf numFmtId="178" fontId="0" fillId="5" borderId="1" xfId="7" applyNumberFormat="1" applyFont="1" applyFill="1" applyBorder="1" applyAlignment="1" applyProtection="1">
      <alignment horizontal="right" vertical="center" wrapText="1"/>
      <protection locked="0"/>
    </xf>
    <xf numFmtId="4" fontId="7" fillId="0" borderId="1" xfId="7" applyNumberFormat="1" applyFont="1" applyBorder="1" applyAlignment="1">
      <alignment horizontal="right" vertical="center" wrapText="1"/>
    </xf>
    <xf numFmtId="178" fontId="0" fillId="0" borderId="1" xfId="7"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0" fillId="5" borderId="1" xfId="0" applyNumberFormat="1" applyFill="1" applyBorder="1" applyAlignment="1" applyProtection="1">
      <alignment horizontal="right" vertical="center"/>
      <protection locked="0"/>
    </xf>
    <xf numFmtId="4" fontId="0" fillId="0" borderId="1" xfId="0" applyNumberFormat="1" applyBorder="1" applyAlignment="1">
      <alignment horizontal="right" vertical="center"/>
    </xf>
    <xf numFmtId="0" fontId="20" fillId="0" borderId="63" xfId="0" applyFont="1" applyBorder="1" applyAlignment="1">
      <alignment vertical="center" wrapText="1"/>
    </xf>
    <xf numFmtId="0" fontId="14" fillId="0" borderId="0" xfId="0" applyFont="1" applyAlignment="1">
      <alignment vertical="center"/>
    </xf>
    <xf numFmtId="0" fontId="19" fillId="0" borderId="0" xfId="0" applyFont="1" applyAlignment="1">
      <alignment vertical="center"/>
    </xf>
    <xf numFmtId="0" fontId="55" fillId="0" borderId="42" xfId="0" applyFont="1" applyBorder="1" applyAlignment="1">
      <alignment vertical="center"/>
    </xf>
    <xf numFmtId="0" fontId="2" fillId="0" borderId="95" xfId="0" applyFont="1" applyBorder="1" applyAlignment="1">
      <alignment horizontal="center" vertical="center"/>
    </xf>
    <xf numFmtId="0" fontId="2" fillId="0" borderId="119" xfId="0" applyFont="1" applyBorder="1" applyAlignment="1">
      <alignment horizontal="center" vertical="center"/>
    </xf>
    <xf numFmtId="166" fontId="55" fillId="5" borderId="1" xfId="0" applyNumberFormat="1" applyFont="1" applyFill="1" applyBorder="1" applyAlignment="1" applyProtection="1">
      <alignment horizontal="right" vertical="center"/>
      <protection locked="0"/>
    </xf>
    <xf numFmtId="4" fontId="0" fillId="0" borderId="95" xfId="0" applyNumberFormat="1" applyBorder="1" applyAlignment="1">
      <alignment horizontal="right" vertical="center"/>
    </xf>
    <xf numFmtId="4" fontId="0" fillId="0" borderId="96" xfId="0" applyNumberFormat="1" applyBorder="1" applyAlignment="1">
      <alignment horizontal="right" vertical="center"/>
    </xf>
    <xf numFmtId="0" fontId="0" fillId="0" borderId="0" xfId="0" applyAlignment="1">
      <alignment horizontal="right" vertical="center"/>
    </xf>
    <xf numFmtId="0" fontId="55" fillId="0" borderId="0" xfId="0" applyFont="1" applyAlignment="1">
      <alignment horizontal="center" vertical="center"/>
    </xf>
    <xf numFmtId="166" fontId="55" fillId="0" borderId="0" xfId="0" applyNumberFormat="1" applyFont="1" applyAlignment="1" applyProtection="1">
      <alignment horizontal="right" vertical="center"/>
      <protection locked="0"/>
    </xf>
    <xf numFmtId="175" fontId="55" fillId="0" borderId="0" xfId="0" applyNumberFormat="1" applyFont="1" applyAlignment="1">
      <alignment horizontal="right" vertical="center"/>
    </xf>
    <xf numFmtId="0" fontId="56" fillId="0" borderId="60" xfId="0" applyFont="1" applyBorder="1" applyAlignment="1">
      <alignment vertical="center"/>
    </xf>
    <xf numFmtId="0" fontId="56" fillId="0" borderId="46" xfId="0" applyFont="1" applyBorder="1" applyAlignment="1">
      <alignment horizontal="center" vertical="center"/>
    </xf>
    <xf numFmtId="0" fontId="56" fillId="0" borderId="61" xfId="0" applyFont="1" applyBorder="1" applyAlignment="1">
      <alignment horizontal="center" vertical="center"/>
    </xf>
    <xf numFmtId="0" fontId="56" fillId="0" borderId="74" xfId="0" applyFont="1" applyBorder="1" applyAlignment="1">
      <alignment horizontal="center" vertical="center"/>
    </xf>
    <xf numFmtId="0" fontId="0" fillId="5" borderId="42" xfId="0" applyFill="1" applyBorder="1" applyAlignment="1" applyProtection="1">
      <alignment vertical="center"/>
      <protection locked="0"/>
    </xf>
    <xf numFmtId="166" fontId="55" fillId="5" borderId="48" xfId="0" applyNumberFormat="1" applyFont="1" applyFill="1" applyBorder="1" applyAlignment="1" applyProtection="1">
      <alignment horizontal="right" vertical="center"/>
      <protection locked="0"/>
    </xf>
    <xf numFmtId="166" fontId="55" fillId="5" borderId="27" xfId="0" applyNumberFormat="1" applyFont="1" applyFill="1" applyBorder="1" applyAlignment="1" applyProtection="1">
      <alignment horizontal="right" vertical="center"/>
      <protection locked="0"/>
    </xf>
    <xf numFmtId="175" fontId="55" fillId="0" borderId="66" xfId="0" applyNumberFormat="1" applyFont="1" applyBorder="1" applyAlignment="1">
      <alignment horizontal="right" vertical="center"/>
    </xf>
    <xf numFmtId="166" fontId="55" fillId="5" borderId="42" xfId="0" applyNumberFormat="1" applyFont="1" applyFill="1" applyBorder="1" applyAlignment="1" applyProtection="1">
      <alignment horizontal="right" vertical="center"/>
      <protection locked="0"/>
    </xf>
    <xf numFmtId="0" fontId="0" fillId="5" borderId="44" xfId="0" applyFill="1" applyBorder="1" applyAlignment="1" applyProtection="1">
      <alignment vertical="center"/>
      <protection locked="0"/>
    </xf>
    <xf numFmtId="166" fontId="55" fillId="5" borderId="44" xfId="0" applyNumberFormat="1" applyFont="1" applyFill="1" applyBorder="1" applyAlignment="1" applyProtection="1">
      <alignment horizontal="right" vertical="center"/>
      <protection locked="0"/>
    </xf>
    <xf numFmtId="166" fontId="55" fillId="5" borderId="8" xfId="0" applyNumberFormat="1" applyFont="1" applyFill="1" applyBorder="1" applyAlignment="1" applyProtection="1">
      <alignment horizontal="right" vertical="center"/>
      <protection locked="0"/>
    </xf>
    <xf numFmtId="175" fontId="55" fillId="0" borderId="45" xfId="0" applyNumberFormat="1" applyFont="1" applyBorder="1" applyAlignment="1">
      <alignment horizontal="right" vertical="center"/>
    </xf>
    <xf numFmtId="0" fontId="75" fillId="0" borderId="0" xfId="0" applyFont="1" applyAlignment="1">
      <alignment vertical="center"/>
    </xf>
    <xf numFmtId="0" fontId="74" fillId="0" borderId="0" xfId="0" applyFont="1" applyAlignment="1">
      <alignment horizontal="right" vertical="center"/>
    </xf>
    <xf numFmtId="0" fontId="74" fillId="0" borderId="0" xfId="0" applyFont="1" applyAlignment="1" applyProtection="1">
      <alignment vertical="center"/>
      <protection locked="0"/>
    </xf>
    <xf numFmtId="0" fontId="74" fillId="0" borderId="0" xfId="0" applyFont="1" applyAlignment="1">
      <alignment vertical="center"/>
    </xf>
    <xf numFmtId="0" fontId="14" fillId="0" borderId="7" xfId="7" applyFont="1" applyBorder="1" applyAlignment="1">
      <alignment vertical="center" wrapText="1"/>
    </xf>
    <xf numFmtId="4" fontId="40" fillId="0" borderId="7" xfId="7" applyNumberFormat="1" applyFont="1" applyBorder="1" applyAlignment="1">
      <alignment horizontal="center" vertical="center" wrapText="1"/>
    </xf>
    <xf numFmtId="4" fontId="60" fillId="0" borderId="7" xfId="7" applyNumberFormat="1" applyFont="1" applyBorder="1" applyAlignment="1">
      <alignment vertical="center" wrapText="1"/>
    </xf>
    <xf numFmtId="4" fontId="23" fillId="5" borderId="7" xfId="7" applyNumberFormat="1" applyFont="1" applyFill="1" applyBorder="1" applyAlignment="1" applyProtection="1">
      <alignment horizontal="left" vertical="center" wrapText="1"/>
      <protection locked="0"/>
    </xf>
    <xf numFmtId="0" fontId="14" fillId="0" borderId="27" xfId="7" applyFont="1" applyBorder="1" applyAlignment="1">
      <alignment vertical="center"/>
    </xf>
    <xf numFmtId="0" fontId="10" fillId="5" borderId="27" xfId="7" applyFill="1" applyBorder="1" applyAlignment="1" applyProtection="1">
      <alignment horizontal="center" vertical="center" wrapText="1"/>
      <protection locked="0"/>
    </xf>
    <xf numFmtId="0" fontId="10" fillId="5" borderId="27" xfId="7" applyFill="1" applyBorder="1" applyAlignment="1">
      <alignment horizontal="center" vertical="center" wrapText="1"/>
    </xf>
    <xf numFmtId="4" fontId="40" fillId="5" borderId="27" xfId="7" applyNumberFormat="1" applyFont="1" applyFill="1" applyBorder="1" applyAlignment="1">
      <alignment horizontal="center" vertical="center" wrapText="1"/>
    </xf>
    <xf numFmtId="4" fontId="60" fillId="0" borderId="27" xfId="7" applyNumberFormat="1" applyFont="1" applyBorder="1" applyAlignment="1">
      <alignment vertical="center" wrapText="1"/>
    </xf>
    <xf numFmtId="4" fontId="40" fillId="0" borderId="27" xfId="7" applyNumberFormat="1" applyFont="1" applyBorder="1" applyAlignment="1">
      <alignment vertical="center" wrapText="1"/>
    </xf>
    <xf numFmtId="4" fontId="40" fillId="12" borderId="27" xfId="7" applyNumberFormat="1" applyFont="1" applyFill="1" applyBorder="1" applyAlignment="1" applyProtection="1">
      <alignment vertical="center" wrapText="1"/>
      <protection locked="0"/>
    </xf>
    <xf numFmtId="4" fontId="40" fillId="12" borderId="89" xfId="7" applyNumberFormat="1" applyFont="1" applyFill="1" applyBorder="1" applyAlignment="1">
      <alignment vertical="center" wrapText="1"/>
    </xf>
    <xf numFmtId="0" fontId="14" fillId="0" borderId="120" xfId="7" applyFont="1" applyBorder="1" applyAlignment="1">
      <alignment vertical="center" wrapText="1"/>
    </xf>
    <xf numFmtId="4" fontId="40" fillId="5" borderId="120" xfId="7" applyNumberFormat="1" applyFont="1" applyFill="1" applyBorder="1" applyAlignment="1" applyProtection="1">
      <alignment vertical="center" wrapText="1"/>
      <protection locked="0"/>
    </xf>
    <xf numFmtId="4" fontId="40" fillId="0" borderId="120" xfId="7" applyNumberFormat="1" applyFont="1" applyBorder="1" applyAlignment="1">
      <alignment vertical="center" wrapText="1"/>
    </xf>
    <xf numFmtId="4" fontId="40" fillId="0" borderId="120" xfId="7" applyNumberFormat="1" applyFont="1" applyBorder="1" applyAlignment="1">
      <alignment horizontal="center" vertical="center" wrapText="1"/>
    </xf>
    <xf numFmtId="4" fontId="60" fillId="0" borderId="120" xfId="7" applyNumberFormat="1" applyFont="1" applyBorder="1" applyAlignment="1">
      <alignment vertical="center" wrapText="1"/>
    </xf>
    <xf numFmtId="4" fontId="23" fillId="5" borderId="120" xfId="7" applyNumberFormat="1" applyFont="1" applyFill="1" applyBorder="1" applyAlignment="1" applyProtection="1">
      <alignment horizontal="left" vertical="center" wrapText="1"/>
      <protection locked="0"/>
    </xf>
    <xf numFmtId="4" fontId="40" fillId="12" borderId="120" xfId="7" applyNumberFormat="1" applyFont="1" applyFill="1" applyBorder="1" applyAlignment="1" applyProtection="1">
      <alignment vertical="center" wrapText="1"/>
      <protection locked="0"/>
    </xf>
    <xf numFmtId="0" fontId="14" fillId="0" borderId="121" xfId="7" applyFont="1" applyBorder="1" applyAlignment="1">
      <alignment vertical="center" wrapText="1"/>
    </xf>
    <xf numFmtId="4" fontId="40" fillId="5" borderId="121" xfId="7" applyNumberFormat="1" applyFont="1" applyFill="1" applyBorder="1" applyAlignment="1" applyProtection="1">
      <alignment vertical="center" wrapText="1"/>
      <protection locked="0"/>
    </xf>
    <xf numFmtId="4" fontId="40" fillId="0" borderId="121" xfId="7" applyNumberFormat="1" applyFont="1" applyBorder="1" applyAlignment="1">
      <alignment vertical="center" wrapText="1"/>
    </xf>
    <xf numFmtId="4" fontId="40" fillId="0" borderId="121" xfId="7" applyNumberFormat="1" applyFont="1" applyBorder="1" applyAlignment="1">
      <alignment horizontal="center" vertical="center" wrapText="1"/>
    </xf>
    <xf numFmtId="4" fontId="60" fillId="0" borderId="121" xfId="7" applyNumberFormat="1" applyFont="1" applyBorder="1" applyAlignment="1">
      <alignment vertical="center" wrapText="1"/>
    </xf>
    <xf numFmtId="4" fontId="23" fillId="5" borderId="121" xfId="7" applyNumberFormat="1" applyFont="1" applyFill="1" applyBorder="1" applyAlignment="1" applyProtection="1">
      <alignment horizontal="left" vertical="center" wrapText="1"/>
      <protection locked="0"/>
    </xf>
    <xf numFmtId="4" fontId="40" fillId="12" borderId="121" xfId="7" applyNumberFormat="1" applyFont="1" applyFill="1" applyBorder="1" applyAlignment="1" applyProtection="1">
      <alignment vertical="center" wrapText="1"/>
      <protection locked="0"/>
    </xf>
    <xf numFmtId="178" fontId="0" fillId="5" borderId="7" xfId="7" applyNumberFormat="1" applyFont="1" applyFill="1" applyBorder="1" applyAlignment="1" applyProtection="1">
      <alignment horizontal="right" vertical="center" wrapText="1"/>
      <protection locked="0"/>
    </xf>
    <xf numFmtId="4" fontId="7" fillId="0" borderId="7" xfId="0" applyNumberFormat="1" applyFont="1" applyBorder="1" applyAlignment="1">
      <alignment horizontal="right" vertical="center"/>
    </xf>
    <xf numFmtId="178" fontId="0" fillId="5" borderId="27" xfId="7" applyNumberFormat="1" applyFont="1" applyFill="1" applyBorder="1" applyAlignment="1" applyProtection="1">
      <alignment horizontal="right" vertical="center" wrapText="1"/>
      <protection locked="0"/>
    </xf>
    <xf numFmtId="4" fontId="7" fillId="0" borderId="27" xfId="7" applyNumberFormat="1" applyFont="1" applyBorder="1" applyAlignment="1">
      <alignment horizontal="right" vertical="center" wrapText="1"/>
    </xf>
    <xf numFmtId="4" fontId="0" fillId="5" borderId="123" xfId="0" applyNumberFormat="1" applyFill="1" applyBorder="1" applyAlignment="1" applyProtection="1">
      <alignment horizontal="right" vertical="center"/>
      <protection locked="0"/>
    </xf>
    <xf numFmtId="4" fontId="7" fillId="0" borderId="123" xfId="0" applyNumberFormat="1" applyFont="1" applyBorder="1" applyAlignment="1">
      <alignment horizontal="right" vertical="center"/>
    </xf>
    <xf numFmtId="4" fontId="0" fillId="5" borderId="125" xfId="0" applyNumberFormat="1" applyFill="1" applyBorder="1" applyAlignment="1" applyProtection="1">
      <alignment horizontal="right" vertical="center"/>
      <protection locked="0"/>
    </xf>
    <xf numFmtId="4" fontId="0" fillId="0" borderId="125" xfId="0" applyNumberFormat="1" applyBorder="1" applyAlignment="1">
      <alignment horizontal="right" vertical="center"/>
    </xf>
    <xf numFmtId="0" fontId="30" fillId="0" borderId="0" xfId="7" applyFont="1" applyAlignment="1">
      <alignment vertical="center"/>
    </xf>
    <xf numFmtId="0" fontId="56" fillId="0" borderId="49" xfId="0" applyFont="1" applyBorder="1" applyAlignment="1">
      <alignment vertical="center"/>
    </xf>
    <xf numFmtId="14" fontId="0" fillId="0" borderId="42" xfId="0" applyNumberFormat="1" applyBorder="1" applyAlignment="1">
      <alignment horizontal="center" vertical="center"/>
    </xf>
    <xf numFmtId="0" fontId="47" fillId="15" borderId="2" xfId="7" applyFont="1" applyFill="1" applyBorder="1" applyAlignment="1">
      <alignment vertical="center" wrapText="1"/>
    </xf>
    <xf numFmtId="0" fontId="48" fillId="15" borderId="2" xfId="7" applyFont="1" applyFill="1" applyBorder="1" applyAlignment="1">
      <alignment vertical="center" wrapText="1"/>
    </xf>
    <xf numFmtId="0" fontId="47" fillId="15" borderId="2" xfId="7" applyFont="1" applyFill="1" applyBorder="1" applyAlignment="1">
      <alignment vertical="top" wrapText="1"/>
    </xf>
    <xf numFmtId="0" fontId="47" fillId="15" borderId="2" xfId="0" applyFont="1" applyFill="1" applyBorder="1" applyAlignment="1">
      <alignment vertical="center" wrapText="1"/>
    </xf>
    <xf numFmtId="0" fontId="47" fillId="15" borderId="11" xfId="0" applyFont="1" applyFill="1" applyBorder="1" applyAlignment="1">
      <alignment vertical="center" wrapText="1"/>
    </xf>
    <xf numFmtId="0" fontId="47" fillId="15" borderId="126" xfId="0" applyFont="1" applyFill="1" applyBorder="1" applyAlignment="1">
      <alignment vertical="center" wrapText="1"/>
    </xf>
    <xf numFmtId="0" fontId="47" fillId="15" borderId="127" xfId="0" applyFont="1" applyFill="1" applyBorder="1" applyAlignment="1">
      <alignment vertical="center" wrapText="1"/>
    </xf>
    <xf numFmtId="0" fontId="47" fillId="15" borderId="22" xfId="7" applyFont="1" applyFill="1" applyBorder="1" applyAlignment="1">
      <alignment vertical="center"/>
    </xf>
    <xf numFmtId="0" fontId="47" fillId="15" borderId="41" xfId="7" applyFont="1" applyFill="1" applyBorder="1" applyAlignment="1">
      <alignment vertical="center"/>
    </xf>
    <xf numFmtId="0" fontId="0" fillId="0" borderId="52" xfId="0" applyBorder="1"/>
    <xf numFmtId="4" fontId="0" fillId="5" borderId="97" xfId="7" applyNumberFormat="1" applyFont="1" applyFill="1" applyBorder="1" applyAlignment="1" applyProtection="1">
      <alignment horizontal="center" vertical="center" wrapText="1"/>
      <protection locked="0"/>
    </xf>
    <xf numFmtId="178" fontId="0" fillId="5" borderId="98" xfId="7" applyNumberFormat="1" applyFont="1" applyFill="1" applyBorder="1" applyAlignment="1" applyProtection="1">
      <alignment horizontal="right" vertical="center" wrapText="1"/>
      <protection locked="0"/>
    </xf>
    <xf numFmtId="4" fontId="7" fillId="0" borderId="98" xfId="7" applyNumberFormat="1" applyFont="1" applyBorder="1" applyAlignment="1">
      <alignment horizontal="right" vertical="center" wrapText="1"/>
    </xf>
    <xf numFmtId="4" fontId="7" fillId="5" borderId="99" xfId="7" applyNumberFormat="1" applyFont="1" applyFill="1" applyBorder="1" applyAlignment="1" applyProtection="1">
      <alignment vertical="center" wrapText="1"/>
      <protection locked="0"/>
    </xf>
    <xf numFmtId="4" fontId="0" fillId="5" borderId="100" xfId="7" applyNumberFormat="1" applyFont="1" applyFill="1" applyBorder="1" applyAlignment="1" applyProtection="1">
      <alignment horizontal="center" vertical="center" wrapText="1"/>
      <protection locked="0"/>
    </xf>
    <xf numFmtId="4" fontId="7" fillId="5" borderId="101" xfId="7" applyNumberFormat="1" applyFont="1" applyFill="1" applyBorder="1" applyAlignment="1" applyProtection="1">
      <alignment vertical="center" wrapText="1"/>
      <protection locked="0"/>
    </xf>
    <xf numFmtId="0" fontId="0" fillId="5" borderId="101" xfId="0" applyFill="1" applyBorder="1" applyAlignment="1" applyProtection="1">
      <alignment vertical="center"/>
      <protection locked="0"/>
    </xf>
    <xf numFmtId="2" fontId="0" fillId="5" borderId="129" xfId="7" applyNumberFormat="1" applyFont="1" applyFill="1" applyBorder="1" applyAlignment="1" applyProtection="1">
      <alignment horizontal="center" vertical="center" wrapText="1"/>
      <protection locked="0"/>
    </xf>
    <xf numFmtId="0" fontId="0" fillId="5" borderId="128" xfId="0" applyFill="1" applyBorder="1" applyAlignment="1" applyProtection="1">
      <alignment vertical="center"/>
      <protection locked="0"/>
    </xf>
    <xf numFmtId="2" fontId="0" fillId="5" borderId="130" xfId="0" applyNumberFormat="1" applyFill="1" applyBorder="1" applyAlignment="1" applyProtection="1">
      <alignment horizontal="center" vertical="center"/>
      <protection locked="0"/>
    </xf>
    <xf numFmtId="0" fontId="0" fillId="5" borderId="131" xfId="0" applyFill="1" applyBorder="1" applyAlignment="1" applyProtection="1">
      <alignment vertical="center"/>
      <protection locked="0"/>
    </xf>
    <xf numFmtId="2" fontId="0" fillId="5" borderId="100" xfId="0" applyNumberFormat="1" applyFill="1" applyBorder="1" applyAlignment="1" applyProtection="1">
      <alignment horizontal="center" vertical="center"/>
      <protection locked="0"/>
    </xf>
    <xf numFmtId="2" fontId="0" fillId="5" borderId="132" xfId="0" applyNumberFormat="1" applyFill="1" applyBorder="1" applyAlignment="1" applyProtection="1">
      <alignment horizontal="center" vertical="center"/>
      <protection locked="0"/>
    </xf>
    <xf numFmtId="0" fontId="0" fillId="5" borderId="133" xfId="0" applyFill="1" applyBorder="1" applyAlignment="1" applyProtection="1">
      <alignment vertical="center"/>
      <protection locked="0"/>
    </xf>
    <xf numFmtId="2" fontId="0" fillId="5" borderId="108" xfId="7" applyNumberFormat="1" applyFont="1" applyFill="1" applyBorder="1" applyAlignment="1" applyProtection="1">
      <alignment horizontal="center" vertical="center" wrapText="1"/>
      <protection locked="0"/>
    </xf>
    <xf numFmtId="4" fontId="49" fillId="5" borderId="109" xfId="7" applyNumberFormat="1" applyFont="1" applyFill="1" applyBorder="1" applyAlignment="1" applyProtection="1">
      <alignment vertical="center" wrapText="1"/>
      <protection locked="0"/>
    </xf>
    <xf numFmtId="2" fontId="0" fillId="0" borderId="112" xfId="7" applyNumberFormat="1" applyFont="1" applyBorder="1" applyAlignment="1">
      <alignment horizontal="center" vertical="center" wrapText="1"/>
    </xf>
    <xf numFmtId="178" fontId="0" fillId="0" borderId="113" xfId="7" applyNumberFormat="1" applyFont="1" applyBorder="1" applyAlignment="1">
      <alignment horizontal="right" vertical="center" wrapText="1"/>
    </xf>
    <xf numFmtId="178" fontId="0" fillId="5" borderId="113" xfId="7" applyNumberFormat="1" applyFont="1" applyFill="1" applyBorder="1" applyAlignment="1" applyProtection="1">
      <alignment horizontal="right" vertical="center" wrapText="1"/>
      <protection locked="0"/>
    </xf>
    <xf numFmtId="4" fontId="7" fillId="0" borderId="113" xfId="7" applyNumberFormat="1" applyFont="1" applyBorder="1" applyAlignment="1">
      <alignment horizontal="right" vertical="center" wrapText="1"/>
    </xf>
    <xf numFmtId="4" fontId="49" fillId="5" borderId="114" xfId="7" applyNumberFormat="1" applyFont="1" applyFill="1" applyBorder="1" applyAlignment="1" applyProtection="1">
      <alignment vertical="center" wrapText="1"/>
      <protection locked="0"/>
    </xf>
    <xf numFmtId="0" fontId="0" fillId="0" borderId="0" xfId="0" applyAlignment="1">
      <alignment horizontal="center" vertical="center"/>
    </xf>
    <xf numFmtId="0" fontId="56" fillId="0" borderId="50" xfId="0" applyFont="1" applyBorder="1" applyAlignment="1">
      <alignment horizontal="center" vertical="center"/>
    </xf>
    <xf numFmtId="0" fontId="55" fillId="0" borderId="67" xfId="0" applyFont="1" applyBorder="1" applyAlignment="1">
      <alignment vertical="center"/>
    </xf>
    <xf numFmtId="166" fontId="55" fillId="5" borderId="7" xfId="0" applyNumberFormat="1" applyFont="1" applyFill="1" applyBorder="1" applyAlignment="1" applyProtection="1">
      <alignment horizontal="right" vertical="center"/>
      <protection locked="0"/>
    </xf>
    <xf numFmtId="175" fontId="55" fillId="0" borderId="74" xfId="0" applyNumberFormat="1" applyFont="1" applyBorder="1" applyAlignment="1">
      <alignment horizontal="right" vertical="center"/>
    </xf>
    <xf numFmtId="0" fontId="59" fillId="15" borderId="134" xfId="0" applyFont="1" applyFill="1" applyBorder="1" applyAlignment="1">
      <alignment vertical="center"/>
    </xf>
    <xf numFmtId="178" fontId="2" fillId="0" borderId="56" xfId="0" applyNumberFormat="1" applyFont="1" applyBorder="1"/>
    <xf numFmtId="4" fontId="2" fillId="0" borderId="56" xfId="0" applyNumberFormat="1" applyFont="1" applyBorder="1" applyAlignment="1">
      <alignment horizontal="center"/>
    </xf>
    <xf numFmtId="0" fontId="14" fillId="0" borderId="0" xfId="7" applyFont="1" applyAlignment="1">
      <alignment vertical="center" wrapText="1"/>
    </xf>
    <xf numFmtId="0" fontId="14" fillId="0" borderId="0" xfId="7" applyFont="1" applyAlignment="1">
      <alignment vertical="center"/>
    </xf>
    <xf numFmtId="4" fontId="41" fillId="0" borderId="0" xfId="7" applyNumberFormat="1" applyFont="1" applyAlignment="1" applyProtection="1">
      <alignment vertical="center" wrapText="1"/>
      <protection locked="0"/>
    </xf>
    <xf numFmtId="0" fontId="23" fillId="0" borderId="0" xfId="7" applyFont="1" applyAlignment="1" applyProtection="1">
      <alignment horizontal="left" vertical="center" wrapText="1"/>
      <protection locked="0"/>
    </xf>
    <xf numFmtId="0" fontId="10" fillId="0" borderId="0" xfId="7" applyAlignment="1" applyProtection="1">
      <alignment horizontal="center" vertical="center" wrapText="1"/>
      <protection locked="0"/>
    </xf>
    <xf numFmtId="0" fontId="40" fillId="0" borderId="0" xfId="7" applyFont="1" applyAlignment="1">
      <alignment horizontal="center" vertical="center" wrapText="1"/>
    </xf>
    <xf numFmtId="4" fontId="40" fillId="0" borderId="0" xfId="7" applyNumberFormat="1" applyFont="1" applyAlignment="1">
      <alignment vertical="center" wrapText="1"/>
    </xf>
    <xf numFmtId="4" fontId="40" fillId="0" borderId="0" xfId="7" applyNumberFormat="1" applyFont="1" applyAlignment="1" applyProtection="1">
      <alignment vertical="center" wrapText="1"/>
      <protection locked="0"/>
    </xf>
    <xf numFmtId="175" fontId="55" fillId="0" borderId="2" xfId="0" applyNumberFormat="1" applyFont="1" applyBorder="1" applyAlignment="1">
      <alignment horizontal="right" vertical="center"/>
    </xf>
    <xf numFmtId="0" fontId="56" fillId="0" borderId="0" xfId="0" applyFont="1" applyAlignment="1">
      <alignment horizontal="center" vertical="center"/>
    </xf>
    <xf numFmtId="14" fontId="10" fillId="6" borderId="92" xfId="0" applyNumberFormat="1" applyFont="1" applyFill="1" applyBorder="1" applyAlignment="1" applyProtection="1">
      <alignment vertical="center"/>
      <protection locked="0"/>
    </xf>
    <xf numFmtId="0" fontId="14" fillId="0" borderId="8" xfId="0" applyFont="1" applyBorder="1" applyAlignment="1">
      <alignment vertical="center" wrapText="1"/>
    </xf>
    <xf numFmtId="0" fontId="2" fillId="0" borderId="2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9" fontId="10" fillId="0" borderId="0" xfId="0" applyNumberFormat="1" applyFont="1" applyAlignment="1">
      <alignment vertical="center"/>
    </xf>
    <xf numFmtId="0" fontId="21" fillId="0" borderId="0" xfId="0" applyFont="1" applyAlignment="1">
      <alignment horizontal="left" vertical="center"/>
    </xf>
    <xf numFmtId="0" fontId="13" fillId="0" borderId="0" xfId="0" applyFont="1" applyAlignment="1">
      <alignment horizontal="left"/>
    </xf>
    <xf numFmtId="0" fontId="0" fillId="6" borderId="30" xfId="0" applyFill="1" applyBorder="1" applyAlignment="1" applyProtection="1">
      <alignment horizontal="left" wrapText="1"/>
      <protection locked="0"/>
    </xf>
    <xf numFmtId="0" fontId="54" fillId="6" borderId="31" xfId="0" applyFont="1" applyFill="1" applyBorder="1" applyAlignment="1" applyProtection="1">
      <alignment horizontal="left" wrapText="1"/>
      <protection locked="0"/>
    </xf>
    <xf numFmtId="0" fontId="14" fillId="0" borderId="30" xfId="0" applyFont="1" applyBorder="1" applyAlignment="1">
      <alignment horizontal="left" vertical="center" wrapText="1"/>
    </xf>
    <xf numFmtId="0" fontId="12" fillId="0" borderId="0" xfId="0" applyFont="1" applyAlignment="1">
      <alignment vertical="center" wrapText="1"/>
    </xf>
    <xf numFmtId="49" fontId="26" fillId="3" borderId="27" xfId="13" applyNumberFormat="1" applyFont="1" applyFill="1" applyBorder="1" applyAlignment="1" applyProtection="1">
      <alignment horizontal="left" vertical="center" wrapText="1"/>
      <protection locked="0"/>
    </xf>
    <xf numFmtId="0" fontId="40" fillId="3" borderId="15" xfId="13" applyFont="1" applyFill="1" applyBorder="1" applyAlignment="1">
      <alignment vertical="center"/>
    </xf>
    <xf numFmtId="0" fontId="66" fillId="14" borderId="37" xfId="13" applyFont="1" applyFill="1" applyBorder="1" applyAlignment="1" applyProtection="1">
      <alignment horizontal="center" vertical="center"/>
      <protection locked="0"/>
    </xf>
    <xf numFmtId="0" fontId="66" fillId="14" borderId="5" xfId="13" applyFont="1" applyFill="1" applyBorder="1" applyAlignment="1" applyProtection="1">
      <alignment horizontal="center" vertical="center"/>
      <protection locked="0"/>
    </xf>
    <xf numFmtId="180" fontId="40" fillId="5" borderId="42" xfId="9" applyNumberFormat="1" applyFont="1" applyFill="1" applyBorder="1" applyAlignment="1" applyProtection="1">
      <alignment vertical="center"/>
      <protection locked="0"/>
    </xf>
    <xf numFmtId="180" fontId="41" fillId="15"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xf>
    <xf numFmtId="180" fontId="31" fillId="21" borderId="32" xfId="9" applyNumberFormat="1" applyFont="1" applyFill="1" applyBorder="1" applyAlignment="1" applyProtection="1">
      <alignment vertical="center"/>
    </xf>
    <xf numFmtId="0" fontId="40" fillId="3" borderId="57" xfId="13" applyFont="1" applyFill="1" applyBorder="1" applyAlignment="1">
      <alignment horizontal="center" vertical="center" wrapText="1"/>
    </xf>
    <xf numFmtId="0" fontId="40" fillId="3" borderId="75" xfId="13" applyFont="1" applyFill="1" applyBorder="1" applyAlignment="1">
      <alignment horizontal="center" vertical="center"/>
    </xf>
    <xf numFmtId="4" fontId="40" fillId="0" borderId="25" xfId="13" applyNumberFormat="1" applyFont="1" applyBorder="1" applyAlignment="1">
      <alignment vertical="center"/>
    </xf>
    <xf numFmtId="49" fontId="10" fillId="23" borderId="2" xfId="13" applyNumberFormat="1" applyFont="1" applyFill="1" applyBorder="1" applyAlignment="1" applyProtection="1">
      <alignment vertical="center" wrapText="1"/>
      <protection locked="0"/>
    </xf>
    <xf numFmtId="49" fontId="10" fillId="23" borderId="3" xfId="13" applyNumberFormat="1" applyFont="1" applyFill="1" applyBorder="1" applyAlignment="1" applyProtection="1">
      <alignment vertical="center" wrapText="1"/>
      <protection locked="0"/>
    </xf>
    <xf numFmtId="0" fontId="62" fillId="20" borderId="11" xfId="13" applyFill="1" applyBorder="1"/>
    <xf numFmtId="0" fontId="62" fillId="20" borderId="16" xfId="13" applyFill="1" applyBorder="1"/>
    <xf numFmtId="0" fontId="40" fillId="24" borderId="2" xfId="13" applyFont="1" applyFill="1" applyBorder="1" applyAlignment="1">
      <alignment horizontal="center" vertical="center"/>
    </xf>
    <xf numFmtId="166" fontId="40" fillId="14" borderId="2" xfId="13" applyNumberFormat="1" applyFont="1" applyFill="1" applyBorder="1" applyAlignment="1">
      <alignment vertical="center"/>
    </xf>
    <xf numFmtId="166" fontId="40" fillId="14" borderId="22" xfId="13" applyNumberFormat="1" applyFont="1" applyFill="1" applyBorder="1" applyAlignment="1">
      <alignment vertical="center"/>
    </xf>
    <xf numFmtId="0" fontId="63" fillId="3" borderId="2" xfId="13" applyFont="1" applyFill="1" applyBorder="1" applyAlignment="1">
      <alignment horizontal="center" vertical="center"/>
    </xf>
    <xf numFmtId="49" fontId="10" fillId="23" borderId="40" xfId="13" applyNumberFormat="1" applyFont="1" applyFill="1" applyBorder="1" applyAlignment="1" applyProtection="1">
      <alignment vertical="center" wrapText="1"/>
      <protection locked="0"/>
    </xf>
    <xf numFmtId="49" fontId="10" fillId="23" borderId="29" xfId="13" applyNumberFormat="1" applyFont="1" applyFill="1" applyBorder="1" applyAlignment="1" applyProtection="1">
      <alignment vertical="center" wrapText="1"/>
      <protection locked="0"/>
    </xf>
    <xf numFmtId="166" fontId="40" fillId="0" borderId="30" xfId="13" applyNumberFormat="1" applyFont="1" applyBorder="1" applyAlignment="1">
      <alignment vertical="center"/>
    </xf>
    <xf numFmtId="166" fontId="40" fillId="0" borderId="28" xfId="13" applyNumberFormat="1" applyFont="1" applyBorder="1" applyAlignment="1">
      <alignment vertical="center"/>
    </xf>
    <xf numFmtId="4" fontId="40" fillId="0" borderId="39" xfId="13" applyNumberFormat="1" applyFont="1" applyBorder="1" applyAlignment="1">
      <alignment vertical="center"/>
    </xf>
    <xf numFmtId="4" fontId="40" fillId="0" borderId="26" xfId="13" applyNumberFormat="1" applyFont="1" applyBorder="1" applyAlignment="1">
      <alignment vertical="center"/>
    </xf>
    <xf numFmtId="180" fontId="40" fillId="24" borderId="42" xfId="9" applyNumberFormat="1" applyFont="1" applyFill="1" applyBorder="1" applyAlignment="1" applyProtection="1">
      <alignment vertical="center"/>
    </xf>
    <xf numFmtId="180" fontId="40" fillId="24" borderId="32" xfId="9" applyNumberFormat="1" applyFont="1" applyFill="1" applyBorder="1" applyAlignment="1" applyProtection="1">
      <alignment vertical="center"/>
    </xf>
    <xf numFmtId="180" fontId="31" fillId="21" borderId="42" xfId="9" applyNumberFormat="1" applyFont="1" applyFill="1" applyBorder="1" applyAlignment="1" applyProtection="1">
      <alignment vertical="center"/>
      <protection locked="0"/>
    </xf>
    <xf numFmtId="10" fontId="41" fillId="3" borderId="67" xfId="6" applyNumberFormat="1" applyFont="1" applyFill="1" applyBorder="1" applyAlignment="1">
      <alignment horizontal="center" vertical="center" wrapText="1"/>
    </xf>
    <xf numFmtId="10" fontId="41" fillId="3" borderId="57" xfId="6" applyNumberFormat="1" applyFont="1" applyFill="1" applyBorder="1" applyAlignment="1">
      <alignment horizontal="center" vertical="center" wrapText="1"/>
    </xf>
    <xf numFmtId="0" fontId="62" fillId="20" borderId="83" xfId="13" applyFill="1" applyBorder="1"/>
    <xf numFmtId="0" fontId="62" fillId="20" borderId="92" xfId="13" applyFill="1" applyBorder="1"/>
    <xf numFmtId="180" fontId="31" fillId="18" borderId="42" xfId="9" applyNumberFormat="1" applyFont="1" applyFill="1" applyBorder="1" applyAlignment="1" applyProtection="1">
      <alignment vertical="center"/>
      <protection locked="0"/>
    </xf>
    <xf numFmtId="180" fontId="64" fillId="3" borderId="42" xfId="9" applyNumberFormat="1" applyFont="1" applyFill="1" applyBorder="1" applyAlignment="1" applyProtection="1">
      <alignment vertical="center"/>
      <protection locked="0"/>
    </xf>
    <xf numFmtId="180" fontId="64" fillId="3" borderId="32" xfId="9" applyNumberFormat="1" applyFont="1" applyFill="1" applyBorder="1" applyAlignment="1" applyProtection="1">
      <alignment vertical="center"/>
      <protection locked="0"/>
    </xf>
    <xf numFmtId="180" fontId="31" fillId="5" borderId="32" xfId="13" applyNumberFormat="1" applyFont="1" applyFill="1" applyBorder="1" applyAlignment="1" applyProtection="1">
      <alignment vertical="center"/>
      <protection locked="0"/>
    </xf>
    <xf numFmtId="44" fontId="62" fillId="4" borderId="48" xfId="13" applyNumberFormat="1" applyFill="1" applyBorder="1" applyAlignment="1">
      <alignment vertical="center"/>
    </xf>
    <xf numFmtId="180" fontId="31" fillId="13" borderId="42" xfId="9" applyNumberFormat="1" applyFont="1" applyFill="1" applyBorder="1" applyAlignment="1" applyProtection="1">
      <alignment vertical="center"/>
      <protection locked="0"/>
    </xf>
    <xf numFmtId="180" fontId="40" fillId="5" borderId="42" xfId="9" applyNumberFormat="1" applyFont="1" applyFill="1" applyBorder="1" applyAlignment="1" applyProtection="1">
      <alignment horizontal="center" vertical="center"/>
    </xf>
    <xf numFmtId="0" fontId="66" fillId="22" borderId="32" xfId="13" applyFont="1" applyFill="1" applyBorder="1" applyAlignment="1">
      <alignment horizontal="center" vertical="center"/>
    </xf>
    <xf numFmtId="180" fontId="31" fillId="13" borderId="2" xfId="9" applyNumberFormat="1" applyFont="1" applyFill="1" applyBorder="1" applyAlignment="1" applyProtection="1">
      <alignment horizontal="right" vertical="center"/>
    </xf>
    <xf numFmtId="166" fontId="14" fillId="0" borderId="53" xfId="0" applyNumberFormat="1" applyFont="1" applyBorder="1" applyAlignment="1">
      <alignment vertical="center" wrapText="1"/>
    </xf>
    <xf numFmtId="166" fontId="14" fillId="0" borderId="23" xfId="0" applyNumberFormat="1" applyFont="1" applyBorder="1" applyAlignment="1">
      <alignment vertical="center"/>
    </xf>
    <xf numFmtId="0" fontId="62" fillId="0" borderId="23" xfId="13" applyBorder="1" applyAlignment="1">
      <alignment vertical="center"/>
    </xf>
    <xf numFmtId="166" fontId="40" fillId="0" borderId="47" xfId="13" applyNumberFormat="1" applyFont="1" applyBorder="1" applyAlignment="1">
      <alignment horizontal="right" vertical="center"/>
    </xf>
    <xf numFmtId="0" fontId="62" fillId="0" borderId="55" xfId="13" applyBorder="1" applyAlignment="1">
      <alignment vertical="center"/>
    </xf>
    <xf numFmtId="166" fontId="40" fillId="0" borderId="57" xfId="13" applyNumberFormat="1" applyFont="1" applyBorder="1" applyAlignment="1">
      <alignment horizontal="right" vertical="center"/>
    </xf>
    <xf numFmtId="0" fontId="62" fillId="0" borderId="48" xfId="13" applyBorder="1" applyAlignment="1">
      <alignment vertical="center"/>
    </xf>
    <xf numFmtId="166" fontId="31" fillId="15" borderId="32" xfId="13" applyNumberFormat="1" applyFont="1" applyFill="1" applyBorder="1" applyAlignment="1">
      <alignment horizontal="right" vertical="center"/>
    </xf>
    <xf numFmtId="0" fontId="35" fillId="6" borderId="10" xfId="0" applyFont="1" applyFill="1" applyBorder="1" applyAlignment="1" applyProtection="1">
      <alignment horizontal="center" wrapText="1"/>
      <protection locked="0"/>
    </xf>
    <xf numFmtId="0" fontId="35" fillId="6" borderId="4" xfId="0" applyFont="1" applyFill="1" applyBorder="1" applyAlignment="1" applyProtection="1">
      <alignment horizontal="center" wrapText="1"/>
      <protection locked="0"/>
    </xf>
    <xf numFmtId="0" fontId="35" fillId="6" borderId="138" xfId="0" applyFont="1" applyFill="1" applyBorder="1" applyAlignment="1" applyProtection="1">
      <alignment horizontal="center" wrapText="1"/>
      <protection locked="0"/>
    </xf>
    <xf numFmtId="0" fontId="35" fillId="6" borderId="14" xfId="0" applyFont="1" applyFill="1" applyBorder="1" applyAlignment="1" applyProtection="1">
      <alignment horizontal="center" wrapText="1"/>
      <protection locked="0"/>
    </xf>
    <xf numFmtId="0" fontId="62" fillId="0" borderId="30" xfId="13" applyBorder="1" applyAlignment="1">
      <alignment vertical="center"/>
    </xf>
    <xf numFmtId="0" fontId="0" fillId="0" borderId="49" xfId="0" applyBorder="1" applyAlignment="1">
      <alignment horizontal="left" wrapText="1"/>
    </xf>
    <xf numFmtId="0" fontId="0" fillId="0" borderId="42" xfId="0" applyBorder="1" applyAlignment="1">
      <alignment horizontal="left" wrapText="1"/>
    </xf>
    <xf numFmtId="10" fontId="40" fillId="5" borderId="57" xfId="9" applyNumberFormat="1" applyFont="1" applyFill="1" applyBorder="1" applyAlignment="1" applyProtection="1">
      <alignment vertical="center"/>
      <protection locked="0"/>
    </xf>
    <xf numFmtId="0" fontId="40" fillId="3" borderId="27" xfId="13" applyFont="1" applyFill="1" applyBorder="1" applyAlignment="1">
      <alignment vertical="center"/>
    </xf>
    <xf numFmtId="181" fontId="31" fillId="0" borderId="27" xfId="13" applyNumberFormat="1" applyFont="1" applyBorder="1" applyAlignment="1">
      <alignment horizontal="center" vertical="center"/>
    </xf>
    <xf numFmtId="181" fontId="65" fillId="0" borderId="66" xfId="13" applyNumberFormat="1" applyFont="1" applyBorder="1" applyAlignment="1">
      <alignment horizontal="center" vertical="center"/>
    </xf>
    <xf numFmtId="180" fontId="31" fillId="15" borderId="1" xfId="13" applyNumberFormat="1" applyFont="1" applyFill="1" applyBorder="1" applyAlignment="1">
      <alignment vertical="center"/>
    </xf>
    <xf numFmtId="1" fontId="40" fillId="3" borderId="35" xfId="13" applyNumberFormat="1" applyFont="1" applyFill="1" applyBorder="1" applyAlignment="1">
      <alignment horizontal="center" vertical="center" wrapText="1"/>
    </xf>
    <xf numFmtId="0" fontId="0" fillId="6" borderId="26" xfId="0" applyFill="1" applyBorder="1" applyAlignment="1" applyProtection="1">
      <alignment horizontal="left" wrapText="1"/>
      <protection locked="0"/>
    </xf>
    <xf numFmtId="0" fontId="0" fillId="28" borderId="1" xfId="0" applyFill="1" applyBorder="1" applyAlignment="1">
      <alignment horizontal="left"/>
    </xf>
    <xf numFmtId="0" fontId="11" fillId="28" borderId="1" xfId="0" applyFont="1" applyFill="1" applyBorder="1" applyAlignment="1">
      <alignment vertical="center" wrapText="1"/>
    </xf>
    <xf numFmtId="0" fontId="12" fillId="0" borderId="1" xfId="0" applyFont="1" applyBorder="1" applyAlignment="1">
      <alignment vertical="center" wrapText="1"/>
    </xf>
    <xf numFmtId="0" fontId="0" fillId="0" borderId="1" xfId="0" applyBorder="1" applyAlignment="1">
      <alignment horizontal="left"/>
    </xf>
    <xf numFmtId="44" fontId="0" fillId="0" borderId="0" xfId="0" applyNumberFormat="1"/>
    <xf numFmtId="164" fontId="0" fillId="0" borderId="0" xfId="3" applyFont="1"/>
    <xf numFmtId="9" fontId="0" fillId="0" borderId="0" xfId="2" applyFont="1"/>
    <xf numFmtId="180" fontId="31" fillId="15" borderId="140" xfId="9" applyNumberFormat="1" applyFont="1" applyFill="1" applyBorder="1" applyAlignment="1" applyProtection="1">
      <alignment vertical="center"/>
    </xf>
    <xf numFmtId="180" fontId="31" fillId="15" borderId="141" xfId="9" applyNumberFormat="1" applyFont="1" applyFill="1" applyBorder="1" applyAlignment="1" applyProtection="1">
      <alignment vertical="center"/>
    </xf>
    <xf numFmtId="180" fontId="31" fillId="15" borderId="139" xfId="9" applyNumberFormat="1" applyFont="1" applyFill="1" applyBorder="1" applyAlignment="1" applyProtection="1">
      <alignment vertical="center"/>
    </xf>
    <xf numFmtId="180" fontId="31" fillId="15" borderId="142" xfId="9" applyNumberFormat="1" applyFont="1" applyFill="1" applyBorder="1" applyAlignment="1" applyProtection="1">
      <alignment vertical="center"/>
    </xf>
    <xf numFmtId="180" fontId="31" fillId="18" borderId="143" xfId="9" applyNumberFormat="1" applyFont="1" applyFill="1" applyBorder="1" applyAlignment="1" applyProtection="1">
      <alignment vertical="center"/>
    </xf>
    <xf numFmtId="180" fontId="31" fillId="18" borderId="78" xfId="9" applyNumberFormat="1" applyFont="1" applyFill="1" applyBorder="1" applyAlignment="1" applyProtection="1">
      <alignment vertical="center"/>
    </xf>
    <xf numFmtId="0" fontId="62" fillId="20" borderId="144" xfId="13" applyFill="1" applyBorder="1"/>
    <xf numFmtId="0" fontId="62" fillId="20" borderId="91" xfId="13" applyFill="1" applyBorder="1"/>
    <xf numFmtId="180" fontId="31" fillId="18" borderId="145" xfId="9" applyNumberFormat="1" applyFont="1" applyFill="1" applyBorder="1" applyAlignment="1" applyProtection="1">
      <alignment vertical="center"/>
      <protection locked="0"/>
    </xf>
    <xf numFmtId="180" fontId="31" fillId="18" borderId="81" xfId="9" applyNumberFormat="1" applyFont="1" applyFill="1" applyBorder="1" applyAlignment="1" applyProtection="1">
      <alignment vertical="center"/>
      <protection locked="0"/>
    </xf>
    <xf numFmtId="44" fontId="62" fillId="4" borderId="78" xfId="13" applyNumberFormat="1" applyFill="1" applyBorder="1" applyAlignment="1">
      <alignment vertical="center"/>
    </xf>
    <xf numFmtId="180" fontId="31" fillId="13" borderId="81" xfId="9" applyNumberFormat="1" applyFont="1" applyFill="1" applyBorder="1" applyAlignment="1" applyProtection="1">
      <alignment vertical="center"/>
      <protection locked="0"/>
    </xf>
    <xf numFmtId="0" fontId="90" fillId="0" borderId="0" xfId="0" applyFont="1"/>
    <xf numFmtId="166" fontId="56" fillId="29" borderId="1" xfId="0" applyNumberFormat="1" applyFont="1" applyFill="1" applyBorder="1" applyAlignment="1">
      <alignment horizontal="right" vertical="center"/>
    </xf>
    <xf numFmtId="4" fontId="0" fillId="0" borderId="2" xfId="0" applyNumberFormat="1" applyBorder="1" applyAlignment="1">
      <alignment vertical="center"/>
    </xf>
    <xf numFmtId="4" fontId="10" fillId="0" borderId="0" xfId="7" applyNumberFormat="1" applyAlignment="1">
      <alignment vertical="center"/>
    </xf>
    <xf numFmtId="4" fontId="31" fillId="0" borderId="0" xfId="7" applyNumberFormat="1" applyFont="1" applyAlignment="1">
      <alignment vertical="center"/>
    </xf>
    <xf numFmtId="2" fontId="10" fillId="0" borderId="0" xfId="7" applyNumberFormat="1" applyAlignment="1">
      <alignment vertical="center"/>
    </xf>
    <xf numFmtId="188" fontId="10" fillId="0" borderId="0" xfId="7" applyNumberFormat="1" applyAlignment="1">
      <alignment vertical="center"/>
    </xf>
    <xf numFmtId="9" fontId="0" fillId="0" borderId="0" xfId="0" applyNumberFormat="1"/>
    <xf numFmtId="0" fontId="20" fillId="29" borderId="63" xfId="0" applyFont="1" applyFill="1" applyBorder="1" applyAlignment="1">
      <alignment vertical="center" wrapText="1"/>
    </xf>
    <xf numFmtId="0" fontId="91" fillId="0" borderId="0" xfId="0" applyFont="1"/>
    <xf numFmtId="1" fontId="0" fillId="0" borderId="0" xfId="0" applyNumberFormat="1"/>
    <xf numFmtId="180" fontId="41" fillId="13" borderId="42" xfId="9" applyNumberFormat="1" applyFont="1" applyFill="1" applyBorder="1" applyAlignment="1" applyProtection="1">
      <alignment vertical="center"/>
    </xf>
    <xf numFmtId="0" fontId="14" fillId="19" borderId="37" xfId="13" applyFont="1" applyFill="1" applyBorder="1" applyAlignment="1">
      <alignment horizontal="center" vertical="center" wrapText="1"/>
    </xf>
    <xf numFmtId="0" fontId="93" fillId="0" borderId="0" xfId="16" applyFont="1"/>
    <xf numFmtId="0" fontId="94" fillId="0" borderId="0" xfId="16" applyFont="1"/>
    <xf numFmtId="0" fontId="36" fillId="0" borderId="0" xfId="8" applyFont="1"/>
    <xf numFmtId="171" fontId="10" fillId="0" borderId="0" xfId="8" applyNumberFormat="1"/>
    <xf numFmtId="4" fontId="40" fillId="12" borderId="149" xfId="7" applyNumberFormat="1" applyFont="1" applyFill="1" applyBorder="1" applyAlignment="1">
      <alignment vertical="center" wrapText="1"/>
    </xf>
    <xf numFmtId="4" fontId="40" fillId="12" borderId="150" xfId="7" applyNumberFormat="1" applyFont="1" applyFill="1" applyBorder="1" applyAlignment="1">
      <alignment vertical="center" wrapText="1"/>
    </xf>
    <xf numFmtId="10" fontId="14" fillId="0" borderId="45" xfId="0" applyNumberFormat="1" applyFont="1" applyBorder="1" applyAlignment="1" applyProtection="1">
      <alignment horizontal="center" vertical="center"/>
      <protection locked="0"/>
    </xf>
    <xf numFmtId="1" fontId="43" fillId="0" borderId="151" xfId="6" applyNumberFormat="1" applyFont="1" applyFill="1" applyBorder="1" applyAlignment="1" applyProtection="1">
      <alignment horizontal="center" vertical="center"/>
    </xf>
    <xf numFmtId="0" fontId="20" fillId="0" borderId="18" xfId="0" applyFont="1" applyBorder="1" applyAlignment="1">
      <alignment vertical="center" wrapText="1"/>
    </xf>
    <xf numFmtId="10" fontId="14" fillId="0" borderId="152" xfId="0" applyNumberFormat="1" applyFont="1" applyBorder="1" applyAlignment="1">
      <alignment horizontal="right" vertical="center"/>
    </xf>
    <xf numFmtId="0" fontId="0" fillId="0" borderId="60" xfId="0" applyBorder="1" applyAlignment="1">
      <alignment vertical="center"/>
    </xf>
    <xf numFmtId="0" fontId="83" fillId="0" borderId="0" xfId="0" applyFont="1" applyAlignment="1" applyProtection="1">
      <alignment vertical="center" wrapText="1"/>
      <protection locked="0"/>
    </xf>
    <xf numFmtId="166" fontId="56" fillId="0" borderId="0" xfId="0" applyNumberFormat="1" applyFont="1" applyAlignment="1" applyProtection="1">
      <alignment horizontal="right" vertical="center"/>
      <protection locked="0"/>
    </xf>
    <xf numFmtId="4" fontId="0" fillId="0" borderId="8" xfId="0" applyNumberFormat="1" applyBorder="1" applyAlignment="1">
      <alignment vertical="center"/>
    </xf>
    <xf numFmtId="0" fontId="7" fillId="0" borderId="0" xfId="0" applyFont="1"/>
    <xf numFmtId="4" fontId="7" fillId="0" borderId="0" xfId="0" applyNumberFormat="1" applyFont="1"/>
    <xf numFmtId="10" fontId="0" fillId="5" borderId="103" xfId="2" applyNumberFormat="1" applyFont="1" applyFill="1" applyBorder="1" applyAlignment="1" applyProtection="1">
      <alignment horizontal="center" vertical="center" wrapText="1"/>
      <protection locked="0"/>
    </xf>
    <xf numFmtId="10" fontId="0" fillId="5" borderId="1" xfId="2" applyNumberFormat="1" applyFont="1" applyFill="1" applyBorder="1" applyAlignment="1" applyProtection="1">
      <alignment horizontal="center" vertical="center" wrapText="1"/>
      <protection locked="0"/>
    </xf>
    <xf numFmtId="10" fontId="0" fillId="5" borderId="101" xfId="2" applyNumberFormat="1" applyFont="1" applyFill="1" applyBorder="1" applyAlignment="1" applyProtection="1">
      <alignment horizontal="center" vertical="center" wrapText="1"/>
      <protection locked="0"/>
    </xf>
    <xf numFmtId="10" fontId="0" fillId="5" borderId="104" xfId="2" applyNumberFormat="1" applyFont="1" applyFill="1" applyBorder="1" applyAlignment="1" applyProtection="1">
      <alignment horizontal="center" vertical="center" wrapText="1"/>
      <protection locked="0"/>
    </xf>
    <xf numFmtId="2" fontId="0" fillId="19" borderId="3" xfId="0" applyNumberFormat="1" applyFill="1" applyBorder="1" applyAlignment="1">
      <alignment vertical="center"/>
    </xf>
    <xf numFmtId="2" fontId="0" fillId="19" borderId="16" xfId="0" applyNumberFormat="1" applyFill="1" applyBorder="1" applyAlignment="1">
      <alignment vertical="center"/>
    </xf>
    <xf numFmtId="0" fontId="2" fillId="2" borderId="50" xfId="0" applyFont="1" applyFill="1" applyBorder="1" applyAlignment="1">
      <alignment horizontal="center" vertical="center" wrapText="1"/>
    </xf>
    <xf numFmtId="1" fontId="2" fillId="2" borderId="58" xfId="0" applyNumberFormat="1" applyFont="1" applyFill="1" applyBorder="1" applyAlignment="1">
      <alignment horizontal="center" vertical="center"/>
    </xf>
    <xf numFmtId="0" fontId="2" fillId="19" borderId="15" xfId="0" applyFont="1" applyFill="1" applyBorder="1" applyAlignment="1">
      <alignment horizontal="center" vertical="center" wrapText="1"/>
    </xf>
    <xf numFmtId="0" fontId="2" fillId="19" borderId="59" xfId="0" applyFont="1" applyFill="1" applyBorder="1" applyAlignment="1">
      <alignment horizontal="center" vertical="center" wrapText="1"/>
    </xf>
    <xf numFmtId="0" fontId="2" fillId="19" borderId="10" xfId="0" applyFont="1" applyFill="1" applyBorder="1" applyAlignment="1">
      <alignment horizontal="center" vertical="center" wrapText="1"/>
    </xf>
    <xf numFmtId="0" fontId="2" fillId="19" borderId="27" xfId="0" applyFont="1" applyFill="1" applyBorder="1" applyAlignment="1">
      <alignment horizontal="center" vertical="center" wrapText="1"/>
    </xf>
    <xf numFmtId="0" fontId="2" fillId="19" borderId="0" xfId="0" applyFont="1" applyFill="1" applyAlignment="1">
      <alignment horizontal="center" vertical="center" wrapText="1"/>
    </xf>
    <xf numFmtId="0" fontId="2" fillId="19" borderId="9" xfId="0" applyFont="1" applyFill="1" applyBorder="1" applyAlignment="1">
      <alignment horizontal="center" vertical="center" wrapText="1"/>
    </xf>
    <xf numFmtId="0" fontId="2" fillId="2" borderId="43" xfId="0" applyFont="1" applyFill="1" applyBorder="1" applyAlignment="1">
      <alignment vertical="center"/>
    </xf>
    <xf numFmtId="0" fontId="2" fillId="2" borderId="41" xfId="0" applyFont="1" applyFill="1" applyBorder="1" applyAlignment="1">
      <alignment vertical="center"/>
    </xf>
    <xf numFmtId="0" fontId="2" fillId="2" borderId="85" xfId="0" applyFont="1" applyFill="1" applyBorder="1" applyAlignment="1">
      <alignment vertical="center"/>
    </xf>
    <xf numFmtId="0" fontId="0" fillId="19" borderId="1" xfId="0" applyFill="1" applyBorder="1" applyAlignment="1">
      <alignment horizontal="center"/>
    </xf>
    <xf numFmtId="0" fontId="0" fillId="19" borderId="32" xfId="0" applyFill="1" applyBorder="1" applyAlignment="1">
      <alignment horizontal="center"/>
    </xf>
    <xf numFmtId="0" fontId="0" fillId="19" borderId="49" xfId="0" applyFill="1" applyBorder="1" applyAlignment="1">
      <alignment vertical="center"/>
    </xf>
    <xf numFmtId="10" fontId="1" fillId="19" borderId="50" xfId="2" applyNumberFormat="1" applyFont="1" applyFill="1" applyBorder="1" applyAlignment="1" applyProtection="1">
      <alignment horizontal="center"/>
    </xf>
    <xf numFmtId="10" fontId="0" fillId="19" borderId="50" xfId="0" applyNumberFormat="1" applyFill="1" applyBorder="1" applyAlignment="1">
      <alignment horizontal="center"/>
    </xf>
    <xf numFmtId="10" fontId="0" fillId="19" borderId="47" xfId="0" applyNumberFormat="1" applyFill="1" applyBorder="1" applyAlignment="1">
      <alignment horizontal="center"/>
    </xf>
    <xf numFmtId="4" fontId="0" fillId="19" borderId="45" xfId="0" applyNumberFormat="1" applyFill="1" applyBorder="1" applyAlignment="1">
      <alignment horizontal="center"/>
    </xf>
    <xf numFmtId="0" fontId="0" fillId="19" borderId="59" xfId="0" applyFill="1" applyBorder="1"/>
    <xf numFmtId="0" fontId="2" fillId="19" borderId="15" xfId="0" applyFont="1" applyFill="1" applyBorder="1" applyAlignment="1">
      <alignment horizontal="center" vertical="center"/>
    </xf>
    <xf numFmtId="0" fontId="2" fillId="19" borderId="6" xfId="0" applyFont="1" applyFill="1" applyBorder="1" applyAlignment="1">
      <alignment horizontal="center" vertical="center"/>
    </xf>
    <xf numFmtId="4" fontId="60" fillId="0" borderId="32" xfId="0" applyNumberFormat="1" applyFont="1" applyBorder="1" applyAlignment="1">
      <alignment horizontal="center" vertical="center"/>
    </xf>
    <xf numFmtId="4" fontId="60" fillId="0" borderId="45" xfId="0" applyNumberFormat="1" applyFont="1" applyBorder="1" applyAlignment="1">
      <alignment horizontal="center" vertical="center"/>
    </xf>
    <xf numFmtId="0" fontId="2" fillId="19" borderId="48" xfId="0" applyFont="1" applyFill="1" applyBorder="1" applyAlignment="1">
      <alignment horizontal="center" vertical="center"/>
    </xf>
    <xf numFmtId="0" fontId="2" fillId="19" borderId="48" xfId="0" applyFont="1" applyFill="1" applyBorder="1" applyAlignment="1">
      <alignment horizontal="center" vertical="center" wrapText="1"/>
    </xf>
    <xf numFmtId="0" fontId="2" fillId="19" borderId="66" xfId="0" applyFont="1" applyFill="1" applyBorder="1" applyAlignment="1">
      <alignment horizontal="center" vertical="center" wrapText="1"/>
    </xf>
    <xf numFmtId="0" fontId="0" fillId="19" borderId="81" xfId="0" applyFill="1" applyBorder="1" applyAlignment="1">
      <alignment horizontal="center" vertical="center"/>
    </xf>
    <xf numFmtId="0" fontId="0" fillId="19" borderId="80" xfId="0" applyFill="1" applyBorder="1" applyAlignment="1">
      <alignment horizontal="center" vertical="center"/>
    </xf>
    <xf numFmtId="0" fontId="2" fillId="0" borderId="153" xfId="0" applyFont="1" applyBorder="1" applyAlignment="1">
      <alignment horizontal="center" vertical="center"/>
    </xf>
    <xf numFmtId="0" fontId="2" fillId="0" borderId="40" xfId="0" applyFont="1" applyBorder="1" applyAlignment="1">
      <alignment horizontal="center" vertical="center"/>
    </xf>
    <xf numFmtId="0" fontId="0" fillId="2" borderId="33" xfId="0" applyFill="1" applyBorder="1" applyAlignment="1">
      <alignment horizontal="center"/>
    </xf>
    <xf numFmtId="0" fontId="0" fillId="2" borderId="34" xfId="0" applyFill="1" applyBorder="1" applyAlignment="1">
      <alignment horizontal="center"/>
    </xf>
    <xf numFmtId="4" fontId="7" fillId="2" borderId="17" xfId="0" applyNumberFormat="1" applyFont="1" applyFill="1" applyBorder="1" applyAlignment="1">
      <alignment horizontal="center" vertical="center" wrapText="1"/>
    </xf>
    <xf numFmtId="0" fontId="2" fillId="0" borderId="83" xfId="0" applyFont="1" applyBorder="1" applyAlignment="1">
      <alignment horizontal="center" vertical="center"/>
    </xf>
    <xf numFmtId="0" fontId="0" fillId="0" borderId="63" xfId="0" applyBorder="1"/>
    <xf numFmtId="0" fontId="96" fillId="15" borderId="44" xfId="0" applyFont="1" applyFill="1" applyBorder="1" applyAlignment="1">
      <alignment horizontal="center"/>
    </xf>
    <xf numFmtId="0" fontId="96" fillId="15" borderId="8" xfId="0" applyFont="1" applyFill="1" applyBorder="1" applyAlignment="1">
      <alignment horizontal="center"/>
    </xf>
    <xf numFmtId="0" fontId="96" fillId="15" borderId="45" xfId="0" applyFont="1" applyFill="1" applyBorder="1" applyAlignment="1">
      <alignment horizontal="center"/>
    </xf>
    <xf numFmtId="4" fontId="0" fillId="19" borderId="1" xfId="0" applyNumberFormat="1" applyFill="1" applyBorder="1" applyAlignment="1">
      <alignment vertical="center"/>
    </xf>
    <xf numFmtId="2" fontId="0" fillId="19" borderId="1" xfId="0" applyNumberFormat="1" applyFill="1" applyBorder="1" applyAlignment="1">
      <alignment vertical="center"/>
    </xf>
    <xf numFmtId="10" fontId="1" fillId="19" borderId="1" xfId="2" applyNumberFormat="1" applyFont="1" applyFill="1" applyBorder="1" applyAlignment="1">
      <alignment vertical="center"/>
    </xf>
    <xf numFmtId="4" fontId="79" fillId="2" borderId="41" xfId="0" applyNumberFormat="1" applyFont="1" applyFill="1" applyBorder="1" applyAlignment="1">
      <alignment horizontal="center" vertical="center" wrapText="1"/>
    </xf>
    <xf numFmtId="0" fontId="2" fillId="19" borderId="28" xfId="0" applyFont="1" applyFill="1" applyBorder="1" applyAlignment="1">
      <alignment horizontal="center" vertical="center" wrapText="1"/>
    </xf>
    <xf numFmtId="0" fontId="0" fillId="19" borderId="42" xfId="0" applyFill="1" applyBorder="1" applyAlignment="1">
      <alignment horizontal="center" vertical="center" wrapText="1"/>
    </xf>
    <xf numFmtId="4" fontId="0" fillId="19" borderId="32" xfId="0" applyNumberFormat="1" applyFill="1" applyBorder="1"/>
    <xf numFmtId="3" fontId="0" fillId="19" borderId="42" xfId="0" applyNumberFormat="1" applyFill="1" applyBorder="1" applyAlignment="1">
      <alignment horizontal="center" vertical="center"/>
    </xf>
    <xf numFmtId="4" fontId="0" fillId="19" borderId="32" xfId="0" applyNumberFormat="1" applyFill="1" applyBorder="1" applyAlignment="1">
      <alignment vertical="center"/>
    </xf>
    <xf numFmtId="169" fontId="0" fillId="19" borderId="32" xfId="0" applyNumberFormat="1" applyFill="1" applyBorder="1" applyAlignment="1">
      <alignment vertical="center"/>
    </xf>
    <xf numFmtId="0" fontId="2" fillId="19" borderId="19" xfId="0" applyFont="1" applyFill="1" applyBorder="1" applyAlignment="1">
      <alignment vertical="center"/>
    </xf>
    <xf numFmtId="0" fontId="2" fillId="19" borderId="20" xfId="0" applyFont="1" applyFill="1" applyBorder="1" applyAlignment="1">
      <alignmen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4" fontId="7" fillId="0" borderId="3" xfId="0" applyNumberFormat="1" applyFont="1" applyBorder="1" applyAlignment="1">
      <alignment horizontal="right" vertical="center" indent="1"/>
    </xf>
    <xf numFmtId="166" fontId="56" fillId="29" borderId="7" xfId="0" applyNumberFormat="1" applyFont="1" applyFill="1" applyBorder="1" applyAlignment="1">
      <alignment horizontal="right" vertical="center"/>
    </xf>
    <xf numFmtId="166" fontId="55" fillId="29" borderId="61" xfId="0" applyNumberFormat="1" applyFont="1" applyFill="1" applyBorder="1" applyAlignment="1">
      <alignment horizontal="right" vertical="center"/>
    </xf>
    <xf numFmtId="44" fontId="0" fillId="0" borderId="0" xfId="1" applyFont="1" applyAlignment="1">
      <alignment vertical="center"/>
    </xf>
    <xf numFmtId="2" fontId="0" fillId="2" borderId="10" xfId="0" applyNumberFormat="1" applyFill="1" applyBorder="1" applyAlignment="1">
      <alignment vertical="center"/>
    </xf>
    <xf numFmtId="4" fontId="0" fillId="2" borderId="27" xfId="0" applyNumberFormat="1" applyFill="1" applyBorder="1" applyAlignment="1">
      <alignment vertical="center"/>
    </xf>
    <xf numFmtId="187" fontId="0" fillId="2" borderId="2" xfId="0" applyNumberFormat="1" applyFill="1" applyBorder="1" applyAlignment="1">
      <alignment vertical="center"/>
    </xf>
    <xf numFmtId="2" fontId="0" fillId="2" borderId="4" xfId="0" applyNumberFormat="1" applyFill="1" applyBorder="1" applyAlignment="1">
      <alignment vertical="center"/>
    </xf>
    <xf numFmtId="4" fontId="0" fillId="2" borderId="1" xfId="0" applyNumberFormat="1" applyFill="1" applyBorder="1" applyAlignment="1">
      <alignment vertical="center"/>
    </xf>
    <xf numFmtId="2" fontId="0" fillId="2" borderId="1" xfId="0" applyNumberFormat="1" applyFill="1" applyBorder="1" applyAlignment="1">
      <alignment vertical="center"/>
    </xf>
    <xf numFmtId="187" fontId="0" fillId="2" borderId="1" xfId="0" applyNumberFormat="1" applyFill="1" applyBorder="1" applyAlignment="1">
      <alignment vertical="center"/>
    </xf>
    <xf numFmtId="2" fontId="2" fillId="2" borderId="27" xfId="0" applyNumberFormat="1" applyFont="1" applyFill="1" applyBorder="1" applyAlignment="1">
      <alignment vertical="center"/>
    </xf>
    <xf numFmtId="187" fontId="2" fillId="2" borderId="27" xfId="0" applyNumberFormat="1" applyFont="1" applyFill="1" applyBorder="1" applyAlignment="1">
      <alignment vertical="center"/>
    </xf>
    <xf numFmtId="0" fontId="0" fillId="2" borderId="13" xfId="0" applyFill="1" applyBorder="1" applyAlignment="1">
      <alignment horizontal="center"/>
    </xf>
    <xf numFmtId="1" fontId="0" fillId="5" borderId="115" xfId="0" applyNumberFormat="1" applyFill="1" applyBorder="1" applyAlignment="1" applyProtection="1">
      <alignment horizontal="center" vertical="center"/>
      <protection locked="0"/>
    </xf>
    <xf numFmtId="185" fontId="0" fillId="0" borderId="31" xfId="0" applyNumberFormat="1" applyBorder="1" applyAlignment="1">
      <alignment horizontal="center" vertical="center"/>
    </xf>
    <xf numFmtId="186" fontId="0" fillId="0" borderId="27" xfId="0" applyNumberFormat="1" applyBorder="1" applyAlignment="1">
      <alignment vertical="center"/>
    </xf>
    <xf numFmtId="186" fontId="0" fillId="0" borderId="89" xfId="0" applyNumberFormat="1" applyBorder="1" applyAlignment="1">
      <alignment vertical="center"/>
    </xf>
    <xf numFmtId="1" fontId="0" fillId="5" borderId="116" xfId="0" applyNumberFormat="1" applyFill="1" applyBorder="1" applyAlignment="1" applyProtection="1">
      <alignment horizontal="center" vertical="center"/>
      <protection locked="0"/>
    </xf>
    <xf numFmtId="186" fontId="0" fillId="0" borderId="1" xfId="0" applyNumberFormat="1" applyBorder="1" applyAlignment="1">
      <alignment vertical="center"/>
    </xf>
    <xf numFmtId="1" fontId="0" fillId="5" borderId="117" xfId="0" applyNumberFormat="1" applyFill="1" applyBorder="1" applyAlignment="1" applyProtection="1">
      <alignment horizontal="center" vertical="center"/>
      <protection locked="0"/>
    </xf>
    <xf numFmtId="0" fontId="2" fillId="19" borderId="58" xfId="0" applyFont="1" applyFill="1" applyBorder="1" applyAlignment="1" applyProtection="1">
      <alignment horizontal="center" vertical="center"/>
      <protection locked="0"/>
    </xf>
    <xf numFmtId="0" fontId="0" fillId="19" borderId="41" xfId="0" applyFill="1" applyBorder="1" applyAlignment="1">
      <alignment vertical="center"/>
    </xf>
    <xf numFmtId="0" fontId="0" fillId="19" borderId="46" xfId="0" applyFill="1" applyBorder="1" applyAlignment="1">
      <alignment vertical="center"/>
    </xf>
    <xf numFmtId="186" fontId="2" fillId="19" borderId="61" xfId="0" applyNumberFormat="1" applyFont="1" applyFill="1" applyBorder="1" applyAlignment="1">
      <alignment vertical="center"/>
    </xf>
    <xf numFmtId="186" fontId="2" fillId="19" borderId="20" xfId="0" applyNumberFormat="1" applyFont="1" applyFill="1" applyBorder="1" applyAlignment="1">
      <alignment vertical="center"/>
    </xf>
    <xf numFmtId="186" fontId="2" fillId="19" borderId="74" xfId="0" applyNumberFormat="1" applyFont="1" applyFill="1" applyBorder="1" applyAlignment="1">
      <alignment vertical="center"/>
    </xf>
    <xf numFmtId="4" fontId="7" fillId="0" borderId="25" xfId="0" applyNumberFormat="1" applyFont="1" applyBorder="1" applyAlignment="1">
      <alignment horizontal="right" vertical="center" indent="1"/>
    </xf>
    <xf numFmtId="4" fontId="7" fillId="0" borderId="3" xfId="0" applyNumberFormat="1" applyFont="1" applyBorder="1" applyAlignment="1">
      <alignment horizontal="right" vertical="center" wrapText="1" indent="1"/>
    </xf>
    <xf numFmtId="0" fontId="0" fillId="5" borderId="97" xfId="0" applyFill="1" applyBorder="1" applyProtection="1">
      <protection locked="0"/>
    </xf>
    <xf numFmtId="0" fontId="0" fillId="5" borderId="100" xfId="0" applyFill="1" applyBorder="1" applyProtection="1">
      <protection locked="0"/>
    </xf>
    <xf numFmtId="0" fontId="44" fillId="5" borderId="100" xfId="0" applyFont="1" applyFill="1" applyBorder="1" applyAlignment="1" applyProtection="1">
      <alignment horizontal="centerContinuous" vertical="center" wrapText="1"/>
      <protection locked="0"/>
    </xf>
    <xf numFmtId="0" fontId="0" fillId="5" borderId="102" xfId="0" applyFill="1" applyBorder="1" applyProtection="1">
      <protection locked="0"/>
    </xf>
    <xf numFmtId="10" fontId="0" fillId="0" borderId="6" xfId="0" applyNumberFormat="1" applyBorder="1"/>
    <xf numFmtId="0" fontId="2" fillId="2" borderId="52" xfId="0" applyFont="1" applyFill="1" applyBorder="1" applyAlignment="1">
      <alignment horizontal="center" vertical="center" wrapText="1"/>
    </xf>
    <xf numFmtId="0" fontId="59" fillId="16" borderId="42" xfId="0" applyFont="1" applyFill="1" applyBorder="1" applyAlignment="1">
      <alignment vertical="center"/>
    </xf>
    <xf numFmtId="185" fontId="0" fillId="0" borderId="9" xfId="0" applyNumberFormat="1" applyBorder="1" applyAlignment="1">
      <alignment horizontal="center" vertical="center"/>
    </xf>
    <xf numFmtId="0" fontId="2" fillId="0" borderId="74" xfId="0" applyFont="1" applyBorder="1" applyAlignment="1">
      <alignment horizontal="center" vertical="center" wrapText="1"/>
    </xf>
    <xf numFmtId="186" fontId="0" fillId="0" borderId="66" xfId="0" applyNumberFormat="1" applyBorder="1" applyAlignment="1">
      <alignment vertical="center"/>
    </xf>
    <xf numFmtId="186" fontId="0" fillId="0" borderId="8" xfId="0" applyNumberFormat="1" applyBorder="1" applyAlignment="1">
      <alignment vertical="center"/>
    </xf>
    <xf numFmtId="10" fontId="79" fillId="5" borderId="97" xfId="0" applyNumberFormat="1" applyFont="1" applyFill="1" applyBorder="1" applyAlignment="1" applyProtection="1">
      <alignment horizontal="center" vertical="center" wrapText="1"/>
      <protection locked="0"/>
    </xf>
    <xf numFmtId="10" fontId="79" fillId="5" borderId="98" xfId="0" applyNumberFormat="1" applyFont="1" applyFill="1" applyBorder="1" applyAlignment="1" applyProtection="1">
      <alignment horizontal="center" vertical="center" wrapText="1"/>
      <protection locked="0"/>
    </xf>
    <xf numFmtId="10" fontId="79" fillId="5" borderId="99" xfId="0" applyNumberFormat="1" applyFont="1" applyFill="1" applyBorder="1" applyAlignment="1" applyProtection="1">
      <alignment horizontal="center" vertical="center" wrapText="1"/>
      <protection locked="0"/>
    </xf>
    <xf numFmtId="0" fontId="79" fillId="0" borderId="61" xfId="0" applyFont="1" applyBorder="1" applyAlignment="1">
      <alignment horizontal="center" vertical="center" wrapText="1"/>
    </xf>
    <xf numFmtId="0" fontId="79" fillId="0" borderId="74" xfId="0" applyFont="1" applyBorder="1" applyAlignment="1">
      <alignment horizontal="center" vertical="center" wrapText="1"/>
    </xf>
    <xf numFmtId="0" fontId="0" fillId="15" borderId="135" xfId="0" applyFill="1" applyBorder="1" applyAlignment="1">
      <alignment vertical="center" wrapText="1"/>
    </xf>
    <xf numFmtId="4" fontId="2" fillId="0" borderId="0" xfId="0" applyNumberFormat="1" applyFont="1" applyAlignment="1">
      <alignment horizontal="center"/>
    </xf>
    <xf numFmtId="178" fontId="2" fillId="0" borderId="0" xfId="0" applyNumberFormat="1" applyFont="1"/>
    <xf numFmtId="0" fontId="2" fillId="19" borderId="36" xfId="0" applyFont="1" applyFill="1" applyBorder="1" applyAlignment="1">
      <alignment horizontal="center" vertical="center" wrapText="1"/>
    </xf>
    <xf numFmtId="0" fontId="2" fillId="19" borderId="38" xfId="0" applyFont="1" applyFill="1" applyBorder="1" applyAlignment="1">
      <alignment horizontal="center" vertical="center"/>
    </xf>
    <xf numFmtId="0" fontId="2" fillId="19" borderId="36" xfId="0" applyFont="1" applyFill="1" applyBorder="1" applyAlignment="1">
      <alignment horizontal="center" vertical="center"/>
    </xf>
    <xf numFmtId="0" fontId="79" fillId="19" borderId="67" xfId="0" applyFont="1" applyFill="1" applyBorder="1" applyAlignment="1">
      <alignment horizontal="center" vertical="center" wrapText="1"/>
    </xf>
    <xf numFmtId="0" fontId="79" fillId="19" borderId="57" xfId="0" applyFont="1" applyFill="1" applyBorder="1" applyAlignment="1">
      <alignment horizontal="center" vertical="center" wrapText="1"/>
    </xf>
    <xf numFmtId="0" fontId="79" fillId="19" borderId="11" xfId="0" applyFont="1" applyFill="1" applyBorder="1" applyAlignment="1">
      <alignment horizontal="center" vertical="center" wrapText="1"/>
    </xf>
    <xf numFmtId="0" fontId="79" fillId="19" borderId="83" xfId="0" applyFont="1" applyFill="1" applyBorder="1" applyAlignment="1">
      <alignment horizontal="center" vertical="center" wrapText="1"/>
    </xf>
    <xf numFmtId="1" fontId="2" fillId="13" borderId="65" xfId="0" applyNumberFormat="1" applyFont="1" applyFill="1" applyBorder="1" applyAlignment="1">
      <alignment horizontal="center" vertical="center"/>
    </xf>
    <xf numFmtId="2" fontId="2" fillId="13" borderId="50" xfId="0" applyNumberFormat="1" applyFont="1" applyFill="1" applyBorder="1" applyAlignment="1">
      <alignment horizontal="center" vertical="center"/>
    </xf>
    <xf numFmtId="1" fontId="2" fillId="13" borderId="4" xfId="0" applyNumberFormat="1" applyFont="1" applyFill="1" applyBorder="1" applyAlignment="1">
      <alignment horizontal="center" vertical="center"/>
    </xf>
    <xf numFmtId="2" fontId="2" fillId="13" borderId="1" xfId="0" applyNumberFormat="1" applyFont="1" applyFill="1" applyBorder="1" applyAlignment="1">
      <alignment horizontal="center" vertical="center"/>
    </xf>
    <xf numFmtId="1" fontId="2" fillId="13" borderId="13" xfId="0" applyNumberFormat="1" applyFont="1" applyFill="1" applyBorder="1" applyAlignment="1">
      <alignment horizontal="center" vertical="center"/>
    </xf>
    <xf numFmtId="2" fontId="2" fillId="13" borderId="8" xfId="0" applyNumberFormat="1" applyFont="1" applyFill="1" applyBorder="1" applyAlignment="1">
      <alignment horizontal="center" vertical="center"/>
    </xf>
    <xf numFmtId="4" fontId="7" fillId="0" borderId="156" xfId="0" applyNumberFormat="1" applyFont="1" applyBorder="1" applyAlignment="1">
      <alignment horizontal="right" vertical="center" indent="1"/>
    </xf>
    <xf numFmtId="10" fontId="2" fillId="19" borderId="20" xfId="2" applyNumberFormat="1" applyFont="1" applyFill="1" applyBorder="1" applyAlignment="1" applyProtection="1">
      <alignment horizontal="center" vertical="center" wrapText="1"/>
    </xf>
    <xf numFmtId="0" fontId="2" fillId="19" borderId="61" xfId="0" applyFont="1" applyFill="1" applyBorder="1"/>
    <xf numFmtId="0" fontId="0" fillId="19" borderId="20" xfId="0" applyFill="1" applyBorder="1"/>
    <xf numFmtId="0" fontId="0" fillId="19" borderId="21" xfId="0" applyFill="1" applyBorder="1"/>
    <xf numFmtId="0" fontId="79" fillId="19" borderId="56" xfId="0" applyFont="1" applyFill="1" applyBorder="1" applyAlignment="1">
      <alignment horizontal="center" vertical="center" wrapText="1"/>
    </xf>
    <xf numFmtId="0" fontId="79" fillId="19" borderId="75" xfId="0" applyFont="1" applyFill="1" applyBorder="1" applyAlignment="1">
      <alignment horizontal="center" vertical="center" wrapText="1"/>
    </xf>
    <xf numFmtId="180" fontId="40" fillId="15" borderId="42" xfId="9" applyNumberFormat="1" applyFont="1" applyFill="1" applyBorder="1" applyAlignment="1" applyProtection="1">
      <alignment horizontal="center" vertical="center"/>
    </xf>
    <xf numFmtId="10" fontId="79" fillId="13" borderId="60" xfId="0" applyNumberFormat="1" applyFont="1" applyFill="1" applyBorder="1" applyAlignment="1">
      <alignment horizontal="center" vertical="center" wrapText="1"/>
    </xf>
    <xf numFmtId="10" fontId="79" fillId="13" borderId="61" xfId="0" applyNumberFormat="1" applyFont="1" applyFill="1" applyBorder="1" applyAlignment="1">
      <alignment horizontal="center" vertical="center" wrapText="1"/>
    </xf>
    <xf numFmtId="10" fontId="79" fillId="13" borderId="74" xfId="0" applyNumberFormat="1" applyFont="1" applyFill="1" applyBorder="1" applyAlignment="1">
      <alignment horizontal="center" vertical="center" wrapText="1"/>
    </xf>
    <xf numFmtId="10" fontId="0" fillId="13" borderId="48" xfId="0" applyNumberFormat="1" applyFill="1" applyBorder="1" applyAlignment="1">
      <alignment horizontal="center" vertical="center"/>
    </xf>
    <xf numFmtId="10" fontId="0" fillId="13" borderId="27" xfId="0" applyNumberFormat="1" applyFill="1" applyBorder="1" applyAlignment="1">
      <alignment horizontal="center" vertical="center"/>
    </xf>
    <xf numFmtId="10" fontId="0" fillId="13" borderId="66" xfId="0" applyNumberFormat="1" applyFill="1" applyBorder="1" applyAlignment="1">
      <alignment horizontal="center" vertical="center"/>
    </xf>
    <xf numFmtId="10" fontId="0" fillId="13" borderId="76" xfId="0" applyNumberFormat="1" applyFill="1" applyBorder="1" applyAlignment="1">
      <alignment horizontal="center" vertical="center"/>
    </xf>
    <xf numFmtId="10" fontId="0" fillId="13" borderId="56" xfId="0" applyNumberFormat="1" applyFill="1" applyBorder="1" applyAlignment="1">
      <alignment horizontal="center" vertical="center"/>
    </xf>
    <xf numFmtId="10" fontId="0" fillId="13" borderId="75" xfId="0" applyNumberFormat="1" applyFill="1" applyBorder="1" applyAlignment="1">
      <alignment horizontal="center" vertical="center"/>
    </xf>
    <xf numFmtId="4" fontId="0" fillId="0" borderId="27" xfId="0" applyNumberFormat="1" applyBorder="1" applyAlignment="1">
      <alignment horizontal="center"/>
    </xf>
    <xf numFmtId="4" fontId="0" fillId="0" borderId="27" xfId="7" applyNumberFormat="1" applyFont="1" applyBorder="1" applyAlignment="1">
      <alignment horizontal="center" wrapText="1"/>
    </xf>
    <xf numFmtId="0" fontId="0" fillId="0" borderId="0" xfId="0" applyAlignment="1">
      <alignment horizontal="left" vertical="top" wrapText="1"/>
    </xf>
    <xf numFmtId="0" fontId="7" fillId="19" borderId="43" xfId="0" applyFont="1" applyFill="1" applyBorder="1" applyAlignment="1">
      <alignment horizontal="center" vertical="center"/>
    </xf>
    <xf numFmtId="0" fontId="2" fillId="0" borderId="55" xfId="0" applyFont="1" applyBorder="1" applyAlignment="1">
      <alignment horizontal="center" vertical="center" wrapText="1"/>
    </xf>
    <xf numFmtId="0" fontId="7" fillId="19" borderId="4" xfId="0" applyFont="1" applyFill="1" applyBorder="1" applyAlignment="1">
      <alignment vertical="center" wrapText="1"/>
    </xf>
    <xf numFmtId="4" fontId="0" fillId="19" borderId="66" xfId="0" applyNumberFormat="1" applyFill="1" applyBorder="1" applyAlignment="1">
      <alignment horizontal="center" vertical="center" wrapText="1"/>
    </xf>
    <xf numFmtId="0" fontId="7" fillId="0" borderId="10" xfId="0" applyFont="1" applyBorder="1"/>
    <xf numFmtId="0" fontId="7" fillId="0" borderId="6" xfId="0" applyFont="1" applyBorder="1"/>
    <xf numFmtId="0" fontId="7" fillId="0" borderId="0" xfId="0" applyFont="1" applyAlignment="1">
      <alignment horizontal="left"/>
    </xf>
    <xf numFmtId="0" fontId="7" fillId="19" borderId="65" xfId="0" applyFont="1" applyFill="1" applyBorder="1" applyAlignment="1">
      <alignment vertical="center" wrapText="1"/>
    </xf>
    <xf numFmtId="0" fontId="0" fillId="28" borderId="47" xfId="0" applyFill="1" applyBorder="1" applyAlignment="1" applyProtection="1">
      <alignment horizontal="center" vertical="center" wrapText="1"/>
      <protection locked="0"/>
    </xf>
    <xf numFmtId="0" fontId="97" fillId="0" borderId="0" xfId="0" applyFont="1"/>
    <xf numFmtId="14" fontId="0" fillId="0" borderId="49" xfId="0" applyNumberFormat="1" applyBorder="1" applyAlignment="1">
      <alignment horizontal="center" vertical="center"/>
    </xf>
    <xf numFmtId="14" fontId="0" fillId="0" borderId="44" xfId="0" applyNumberFormat="1" applyBorder="1" applyAlignment="1">
      <alignment horizontal="center" vertical="center"/>
    </xf>
    <xf numFmtId="0" fontId="48" fillId="16" borderId="27" xfId="0" applyFont="1" applyFill="1" applyBorder="1" applyAlignment="1">
      <alignment vertical="center" wrapText="1"/>
    </xf>
    <xf numFmtId="0" fontId="48" fillId="16" borderId="1" xfId="0" applyFont="1" applyFill="1" applyBorder="1" applyAlignment="1">
      <alignment vertical="center" wrapText="1"/>
    </xf>
    <xf numFmtId="49" fontId="48" fillId="16" borderId="1" xfId="0" applyNumberFormat="1" applyFont="1" applyFill="1" applyBorder="1" applyAlignment="1">
      <alignment horizontal="left" vertical="center" wrapText="1"/>
    </xf>
    <xf numFmtId="0" fontId="48" fillId="16" borderId="7" xfId="0" applyFont="1" applyFill="1" applyBorder="1" applyAlignment="1">
      <alignment vertical="center" wrapText="1"/>
    </xf>
    <xf numFmtId="0" fontId="0" fillId="16" borderId="1" xfId="0" applyFill="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2" fillId="0" borderId="77" xfId="0" applyFont="1" applyBorder="1" applyAlignment="1">
      <alignment horizontal="center" vertical="center"/>
    </xf>
    <xf numFmtId="2" fontId="7" fillId="0" borderId="0" xfId="0" applyNumberFormat="1" applyFont="1"/>
    <xf numFmtId="0" fontId="100" fillId="0" borderId="0" xfId="0" applyFont="1" applyAlignment="1">
      <alignment horizontal="left" vertical="center" wrapText="1"/>
    </xf>
    <xf numFmtId="0" fontId="2" fillId="5" borderId="4" xfId="0" applyFont="1" applyFill="1" applyBorder="1" applyAlignment="1" applyProtection="1">
      <alignment horizontal="center" vertical="center"/>
      <protection locked="0"/>
    </xf>
    <xf numFmtId="184" fontId="7" fillId="0" borderId="78" xfId="1" applyNumberFormat="1" applyFont="1" applyFill="1" applyBorder="1" applyAlignment="1">
      <alignment horizontal="center" vertical="center"/>
    </xf>
    <xf numFmtId="0" fontId="7" fillId="0" borderId="48" xfId="1" applyNumberFormat="1" applyFont="1" applyFill="1" applyBorder="1" applyAlignment="1">
      <alignment horizontal="center" vertical="center"/>
    </xf>
    <xf numFmtId="0" fontId="7" fillId="0" borderId="78" xfId="1" applyNumberFormat="1" applyFont="1" applyFill="1" applyBorder="1" applyAlignment="1">
      <alignment horizontal="center" vertical="center"/>
    </xf>
    <xf numFmtId="184" fontId="7" fillId="0" borderId="81" xfId="0" applyNumberFormat="1" applyFont="1" applyBorder="1" applyAlignment="1">
      <alignment horizontal="center"/>
    </xf>
    <xf numFmtId="0" fontId="7" fillId="0" borderId="42" xfId="1" applyNumberFormat="1" applyFont="1" applyFill="1" applyBorder="1" applyAlignment="1">
      <alignment horizontal="center" vertical="center"/>
    </xf>
    <xf numFmtId="184" fontId="7" fillId="0" borderId="81" xfId="1" applyNumberFormat="1" applyFont="1" applyFill="1" applyBorder="1" applyAlignment="1">
      <alignment horizontal="center" vertical="center"/>
    </xf>
    <xf numFmtId="184" fontId="7" fillId="0" borderId="91" xfId="1" applyNumberFormat="1" applyFont="1" applyFill="1" applyBorder="1" applyAlignment="1">
      <alignment horizontal="center" vertical="center"/>
    </xf>
    <xf numFmtId="0" fontId="0" fillId="0" borderId="67" xfId="0" applyBorder="1" applyAlignment="1">
      <alignment horizontal="center"/>
    </xf>
    <xf numFmtId="184" fontId="7" fillId="0" borderId="58" xfId="1" applyNumberFormat="1" applyFont="1" applyFill="1" applyBorder="1" applyAlignment="1">
      <alignment horizontal="center" vertical="center"/>
    </xf>
    <xf numFmtId="0" fontId="0" fillId="0" borderId="76" xfId="0" applyBorder="1" applyAlignment="1">
      <alignment horizontal="center"/>
    </xf>
    <xf numFmtId="0" fontId="7" fillId="0" borderId="76" xfId="1" applyNumberFormat="1" applyFont="1" applyFill="1" applyBorder="1" applyAlignment="1">
      <alignment horizontal="center" vertical="center"/>
    </xf>
    <xf numFmtId="0" fontId="7" fillId="0" borderId="58" xfId="1" applyNumberFormat="1" applyFont="1" applyFill="1" applyBorder="1" applyAlignment="1">
      <alignment horizontal="center" vertical="center"/>
    </xf>
    <xf numFmtId="166" fontId="31" fillId="3" borderId="1" xfId="13" applyNumberFormat="1" applyFont="1" applyFill="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59" fillId="0" borderId="0" xfId="0" applyFont="1" applyAlignment="1">
      <alignment vertical="center"/>
    </xf>
    <xf numFmtId="180" fontId="41" fillId="5" borderId="1" xfId="9" applyNumberFormat="1" applyFont="1" applyFill="1" applyBorder="1" applyAlignment="1" applyProtection="1">
      <alignment vertical="center"/>
      <protection locked="0"/>
    </xf>
    <xf numFmtId="180" fontId="40" fillId="15" borderId="42" xfId="9" applyNumberFormat="1" applyFont="1" applyFill="1" applyBorder="1" applyAlignment="1" applyProtection="1">
      <alignment vertical="center"/>
    </xf>
    <xf numFmtId="10" fontId="31" fillId="5" borderId="7" xfId="2" applyNumberFormat="1" applyFont="1" applyFill="1" applyBorder="1" applyAlignment="1" applyProtection="1">
      <alignment horizontal="center" vertical="center" wrapText="1"/>
      <protection locked="0"/>
    </xf>
    <xf numFmtId="189" fontId="0" fillId="0" borderId="0" xfId="0" applyNumberFormat="1" applyAlignment="1">
      <alignment vertical="center"/>
    </xf>
    <xf numFmtId="172" fontId="0" fillId="0" borderId="0" xfId="0" applyNumberFormat="1" applyAlignment="1">
      <alignment vertical="center"/>
    </xf>
    <xf numFmtId="191" fontId="0" fillId="0" borderId="0" xfId="0" applyNumberFormat="1" applyAlignment="1">
      <alignment vertical="center"/>
    </xf>
    <xf numFmtId="190" fontId="0" fillId="0" borderId="0" xfId="0" applyNumberFormat="1"/>
    <xf numFmtId="0" fontId="2" fillId="5" borderId="157" xfId="0" applyFont="1" applyFill="1" applyBorder="1" applyAlignment="1" applyProtection="1">
      <alignment horizontal="center" vertical="center"/>
      <protection locked="0"/>
    </xf>
    <xf numFmtId="0" fontId="2" fillId="5" borderId="99" xfId="0" applyFont="1" applyFill="1" applyBorder="1" applyAlignment="1" applyProtection="1">
      <alignment horizontal="right" vertical="center" indent="3"/>
      <protection locked="0"/>
    </xf>
    <xf numFmtId="0" fontId="2" fillId="5" borderId="101" xfId="0" applyFont="1" applyFill="1" applyBorder="1" applyAlignment="1" applyProtection="1">
      <alignment horizontal="right" vertical="center" indent="3"/>
      <protection locked="0"/>
    </xf>
    <xf numFmtId="0" fontId="2" fillId="5" borderId="158" xfId="0" applyFont="1" applyFill="1" applyBorder="1" applyAlignment="1" applyProtection="1">
      <alignment horizontal="center" vertical="center"/>
      <protection locked="0"/>
    </xf>
    <xf numFmtId="0" fontId="2" fillId="5" borderId="104" xfId="0" applyFont="1" applyFill="1" applyBorder="1" applyAlignment="1" applyProtection="1">
      <alignment horizontal="right" vertical="center" indent="3"/>
      <protection locked="0"/>
    </xf>
    <xf numFmtId="2" fontId="0" fillId="5" borderId="159" xfId="0" applyNumberFormat="1" applyFill="1" applyBorder="1" applyAlignment="1" applyProtection="1">
      <alignment horizontal="center" vertical="center"/>
      <protection locked="0"/>
    </xf>
    <xf numFmtId="2" fontId="0" fillId="5" borderId="160" xfId="0" applyNumberFormat="1" applyFill="1" applyBorder="1" applyAlignment="1" applyProtection="1">
      <alignment horizontal="center" vertical="center"/>
      <protection locked="0"/>
    </xf>
    <xf numFmtId="1" fontId="0" fillId="5" borderId="160" xfId="0" applyNumberFormat="1" applyFill="1" applyBorder="1" applyAlignment="1" applyProtection="1">
      <alignment horizontal="center" vertical="center"/>
      <protection locked="0"/>
    </xf>
    <xf numFmtId="1" fontId="0" fillId="5" borderId="161" xfId="0" applyNumberFormat="1" applyFill="1" applyBorder="1" applyAlignment="1" applyProtection="1">
      <alignment horizontal="center" vertical="center"/>
      <protection locked="0"/>
    </xf>
    <xf numFmtId="4" fontId="60" fillId="0" borderId="4" xfId="0" applyNumberFormat="1" applyFont="1" applyBorder="1" applyAlignment="1">
      <alignment horizontal="center" vertical="center"/>
    </xf>
    <xf numFmtId="4" fontId="60" fillId="0" borderId="13" xfId="0" applyNumberFormat="1" applyFont="1" applyBorder="1" applyAlignment="1">
      <alignment horizontal="center" vertical="center"/>
    </xf>
    <xf numFmtId="0" fontId="79" fillId="19" borderId="6" xfId="0" applyFont="1" applyFill="1" applyBorder="1" applyAlignment="1">
      <alignment horizontal="center" vertical="center" wrapText="1"/>
    </xf>
    <xf numFmtId="1" fontId="2" fillId="13" borderId="49" xfId="0" applyNumberFormat="1" applyFont="1" applyFill="1" applyBorder="1" applyAlignment="1">
      <alignment horizontal="center" vertical="center"/>
    </xf>
    <xf numFmtId="1" fontId="2" fillId="13" borderId="42" xfId="0" applyNumberFormat="1" applyFont="1" applyFill="1" applyBorder="1" applyAlignment="1">
      <alignment horizontal="center" vertical="center"/>
    </xf>
    <xf numFmtId="1" fontId="2" fillId="13" borderId="44" xfId="0" applyNumberFormat="1" applyFont="1" applyFill="1" applyBorder="1" applyAlignment="1">
      <alignment horizontal="center" vertical="center"/>
    </xf>
    <xf numFmtId="0" fontId="2" fillId="13" borderId="47" xfId="0" applyFont="1" applyFill="1" applyBorder="1" applyAlignment="1">
      <alignment horizontal="center" vertical="center"/>
    </xf>
    <xf numFmtId="0" fontId="2" fillId="13" borderId="32" xfId="0" applyFont="1" applyFill="1" applyBorder="1" applyAlignment="1">
      <alignment horizontal="center" vertical="center"/>
    </xf>
    <xf numFmtId="0" fontId="2" fillId="13" borderId="45" xfId="0" applyFont="1" applyFill="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4" fontId="0" fillId="0" borderId="49" xfId="0" applyNumberFormat="1" applyBorder="1" applyAlignment="1">
      <alignment vertical="center"/>
    </xf>
    <xf numFmtId="4" fontId="0" fillId="0" borderId="77" xfId="0" applyNumberFormat="1" applyBorder="1" applyAlignment="1">
      <alignment vertical="center"/>
    </xf>
    <xf numFmtId="4" fontId="0" fillId="0" borderId="42" xfId="0" applyNumberFormat="1" applyBorder="1" applyAlignment="1">
      <alignment vertical="center"/>
    </xf>
    <xf numFmtId="4" fontId="0" fillId="0" borderId="81" xfId="0" applyNumberFormat="1" applyBorder="1" applyAlignment="1">
      <alignment vertical="center"/>
    </xf>
    <xf numFmtId="0" fontId="79" fillId="19" borderId="48" xfId="0" applyFont="1" applyFill="1" applyBorder="1" applyAlignment="1">
      <alignment horizontal="center" vertical="center" wrapText="1"/>
    </xf>
    <xf numFmtId="0" fontId="79" fillId="19" borderId="27" xfId="0" applyFont="1" applyFill="1" applyBorder="1" applyAlignment="1">
      <alignment horizontal="center" vertical="center" wrapText="1"/>
    </xf>
    <xf numFmtId="166" fontId="0" fillId="0" borderId="3" xfId="0" applyNumberFormat="1" applyBorder="1" applyAlignment="1">
      <alignment horizontal="right" vertical="center"/>
    </xf>
    <xf numFmtId="166" fontId="0" fillId="0" borderId="45" xfId="0" applyNumberFormat="1" applyBorder="1" applyAlignment="1">
      <alignment horizontal="right" vertical="center"/>
    </xf>
    <xf numFmtId="7" fontId="0" fillId="19" borderId="44" xfId="1" applyNumberFormat="1" applyFont="1" applyFill="1" applyBorder="1" applyAlignment="1" applyProtection="1">
      <alignment horizontal="center" vertical="center"/>
    </xf>
    <xf numFmtId="7" fontId="0" fillId="19" borderId="8" xfId="1" applyNumberFormat="1" applyFont="1" applyFill="1" applyBorder="1" applyAlignment="1" applyProtection="1">
      <alignment horizontal="center" vertical="center"/>
    </xf>
    <xf numFmtId="7" fontId="0" fillId="19" borderId="45" xfId="1" applyNumberFormat="1" applyFont="1" applyFill="1" applyBorder="1" applyAlignment="1" applyProtection="1">
      <alignment horizontal="center" vertical="center"/>
    </xf>
    <xf numFmtId="0" fontId="2" fillId="0" borderId="0" xfId="0" applyFont="1"/>
    <xf numFmtId="164" fontId="0" fillId="0" borderId="0" xfId="1" applyNumberFormat="1" applyFont="1" applyFill="1" applyBorder="1" applyAlignment="1" applyProtection="1">
      <alignment horizontal="center" vertical="center"/>
    </xf>
    <xf numFmtId="164" fontId="0" fillId="19" borderId="60" xfId="1" applyNumberFormat="1" applyFont="1" applyFill="1" applyBorder="1" applyAlignment="1" applyProtection="1">
      <alignment horizontal="center" vertical="center"/>
    </xf>
    <xf numFmtId="164" fontId="0" fillId="19" borderId="61" xfId="1" applyNumberFormat="1" applyFont="1" applyFill="1" applyBorder="1" applyAlignment="1" applyProtection="1">
      <alignment horizontal="center" vertical="center"/>
    </xf>
    <xf numFmtId="164" fontId="0" fillId="19" borderId="74" xfId="1" applyNumberFormat="1" applyFont="1" applyFill="1" applyBorder="1" applyAlignment="1" applyProtection="1">
      <alignment horizontal="center" vertical="center"/>
    </xf>
    <xf numFmtId="0" fontId="2" fillId="19" borderId="20" xfId="0" applyFont="1" applyFill="1" applyBorder="1"/>
    <xf numFmtId="166" fontId="0" fillId="19" borderId="32" xfId="0" applyNumberFormat="1" applyFill="1" applyBorder="1" applyAlignment="1">
      <alignment horizontal="center"/>
    </xf>
    <xf numFmtId="0" fontId="56" fillId="0" borderId="24" xfId="0" applyFont="1" applyBorder="1" applyAlignment="1">
      <alignment horizontal="center" vertical="center"/>
    </xf>
    <xf numFmtId="4" fontId="0" fillId="0" borderId="163" xfId="0" applyNumberFormat="1" applyBorder="1" applyAlignment="1">
      <alignment horizontal="right" vertical="center"/>
    </xf>
    <xf numFmtId="4" fontId="0" fillId="0" borderId="162" xfId="0" applyNumberFormat="1" applyBorder="1" applyAlignment="1">
      <alignment horizontal="right" vertical="center"/>
    </xf>
    <xf numFmtId="0" fontId="10" fillId="0" borderId="1" xfId="10" applyFont="1" applyBorder="1"/>
    <xf numFmtId="2" fontId="50" fillId="0" borderId="1" xfId="10" applyNumberFormat="1" applyBorder="1"/>
    <xf numFmtId="181" fontId="31" fillId="3" borderId="1" xfId="13" applyNumberFormat="1" applyFont="1" applyFill="1" applyBorder="1" applyAlignment="1">
      <alignment horizontal="center" vertical="center" wrapText="1"/>
    </xf>
    <xf numFmtId="0" fontId="79" fillId="0" borderId="51" xfId="0" applyFont="1" applyBorder="1" applyAlignment="1">
      <alignment horizontal="center" vertical="center" wrapText="1"/>
    </xf>
    <xf numFmtId="0" fontId="79" fillId="0" borderId="52" xfId="0" applyFont="1" applyBorder="1" applyAlignment="1">
      <alignment horizontal="center" vertical="center" wrapText="1"/>
    </xf>
    <xf numFmtId="10" fontId="10" fillId="0" borderId="63" xfId="0" applyNumberFormat="1" applyFont="1" applyBorder="1" applyAlignment="1">
      <alignment vertical="center"/>
    </xf>
    <xf numFmtId="0" fontId="14" fillId="0" borderId="65" xfId="0" applyFont="1" applyBorder="1" applyAlignment="1">
      <alignment horizontal="center" vertical="center"/>
    </xf>
    <xf numFmtId="0" fontId="0" fillId="0" borderId="48" xfId="0" applyBorder="1" applyAlignment="1">
      <alignment horizontal="center"/>
    </xf>
    <xf numFmtId="0" fontId="0" fillId="0" borderId="62" xfId="0" applyBorder="1"/>
    <xf numFmtId="166" fontId="0" fillId="0" borderId="61" xfId="0" applyNumberFormat="1" applyBorder="1"/>
    <xf numFmtId="166" fontId="0" fillId="0" borderId="62" xfId="0" applyNumberFormat="1" applyBorder="1"/>
    <xf numFmtId="0" fontId="0" fillId="0" borderId="63" xfId="0" applyBorder="1" applyAlignment="1">
      <alignment horizontal="center" vertical="center"/>
    </xf>
    <xf numFmtId="166" fontId="0" fillId="0" borderId="10" xfId="0" applyNumberFormat="1" applyBorder="1" applyAlignment="1">
      <alignment vertical="center"/>
    </xf>
    <xf numFmtId="166" fontId="0" fillId="0" borderId="66" xfId="0" applyNumberFormat="1" applyBorder="1" applyAlignment="1">
      <alignment vertical="center"/>
    </xf>
    <xf numFmtId="4" fontId="7" fillId="0" borderId="27" xfId="0" applyNumberFormat="1" applyFont="1" applyBorder="1" applyAlignment="1">
      <alignment horizontal="right" indent="1"/>
    </xf>
    <xf numFmtId="49" fontId="101" fillId="0" borderId="0" xfId="5" applyNumberFormat="1" applyFont="1"/>
    <xf numFmtId="49" fontId="101" fillId="0" borderId="0" xfId="5" applyNumberFormat="1" applyFont="1" applyAlignment="1">
      <alignment vertical="top"/>
    </xf>
    <xf numFmtId="49" fontId="102" fillId="0" borderId="0" xfId="5" applyNumberFormat="1" applyFont="1" applyAlignment="1">
      <alignment vertical="top" wrapText="1"/>
    </xf>
    <xf numFmtId="192" fontId="102" fillId="0" borderId="0" xfId="5" applyNumberFormat="1" applyFont="1" applyAlignment="1">
      <alignment horizontal="right" wrapText="1"/>
    </xf>
    <xf numFmtId="164" fontId="103" fillId="0" borderId="0" xfId="15" applyFont="1"/>
    <xf numFmtId="49" fontId="104" fillId="0" borderId="0" xfId="5" applyNumberFormat="1" applyFont="1" applyAlignment="1">
      <alignment vertical="top" wrapText="1"/>
    </xf>
    <xf numFmtId="192" fontId="104" fillId="0" borderId="0" xfId="5" applyNumberFormat="1" applyFont="1" applyAlignment="1">
      <alignment horizontal="right" wrapText="1"/>
    </xf>
    <xf numFmtId="192" fontId="101" fillId="0" borderId="0" xfId="17" applyNumberFormat="1" applyFont="1"/>
    <xf numFmtId="49" fontId="105" fillId="0" borderId="0" xfId="5" applyNumberFormat="1" applyFont="1" applyAlignment="1">
      <alignment vertical="top" wrapText="1"/>
    </xf>
    <xf numFmtId="49" fontId="101" fillId="0" borderId="0" xfId="5" applyNumberFormat="1" applyFont="1" applyAlignment="1">
      <alignment vertical="top" wrapText="1"/>
    </xf>
    <xf numFmtId="0" fontId="101" fillId="0" borderId="0" xfId="5" applyFont="1" applyAlignment="1">
      <alignment vertical="top" wrapText="1"/>
    </xf>
    <xf numFmtId="49" fontId="101" fillId="0" borderId="0" xfId="5" applyNumberFormat="1" applyFont="1" applyAlignment="1">
      <alignment horizontal="left" vertical="top"/>
    </xf>
    <xf numFmtId="49" fontId="105" fillId="0" borderId="0" xfId="5" applyNumberFormat="1" applyFont="1" applyBorder="1" applyAlignment="1">
      <alignment vertical="top" wrapText="1"/>
    </xf>
    <xf numFmtId="0" fontId="101" fillId="0" borderId="0" xfId="5" applyFont="1" applyAlignment="1">
      <alignment vertical="top"/>
    </xf>
    <xf numFmtId="0" fontId="101" fillId="0" borderId="0" xfId="5" applyFont="1" applyAlignment="1">
      <alignment vertical="center"/>
    </xf>
    <xf numFmtId="0" fontId="101" fillId="0" borderId="0" xfId="17" applyFont="1" applyAlignment="1">
      <alignment vertical="center"/>
    </xf>
    <xf numFmtId="0" fontId="103" fillId="0" borderId="0" xfId="17" applyAlignment="1">
      <alignment vertical="center"/>
    </xf>
    <xf numFmtId="0" fontId="101" fillId="0" borderId="0" xfId="5" applyFont="1"/>
    <xf numFmtId="0" fontId="103" fillId="0" borderId="0" xfId="17"/>
    <xf numFmtId="181" fontId="65" fillId="5" borderId="48" xfId="13" applyNumberFormat="1" applyFont="1" applyFill="1" applyBorder="1" applyAlignment="1" applyProtection="1">
      <alignment horizontal="center" vertical="center"/>
      <protection locked="0"/>
    </xf>
    <xf numFmtId="0" fontId="106" fillId="0" borderId="0" xfId="13" applyFont="1" applyBorder="1" applyAlignment="1">
      <alignment vertical="center"/>
    </xf>
    <xf numFmtId="0" fontId="107" fillId="0" borderId="0" xfId="13" applyFont="1" applyBorder="1" applyAlignment="1">
      <alignment vertical="center" wrapText="1"/>
    </xf>
    <xf numFmtId="0" fontId="106" fillId="0" borderId="0" xfId="13" applyFont="1" applyBorder="1" applyAlignment="1">
      <alignment vertical="center" wrapText="1"/>
    </xf>
    <xf numFmtId="0" fontId="106" fillId="0" borderId="0" xfId="13" applyFont="1" applyBorder="1"/>
    <xf numFmtId="0" fontId="108" fillId="0" borderId="0" xfId="13" applyFont="1" applyBorder="1"/>
    <xf numFmtId="180" fontId="40" fillId="5" borderId="42" xfId="9" applyNumberFormat="1" applyFont="1" applyFill="1" applyBorder="1" applyAlignment="1" applyProtection="1">
      <alignment horizontal="center" vertical="center"/>
      <protection locked="0"/>
    </xf>
    <xf numFmtId="180" fontId="31" fillId="30" borderId="42" xfId="9" applyNumberFormat="1" applyFont="1" applyFill="1" applyBorder="1" applyAlignment="1" applyProtection="1">
      <alignment horizontal="left" vertical="center"/>
      <protection locked="0"/>
    </xf>
    <xf numFmtId="180" fontId="31" fillId="28" borderId="42" xfId="9" applyNumberFormat="1" applyFont="1" applyFill="1" applyBorder="1" applyAlignment="1" applyProtection="1">
      <alignment horizontal="left" vertical="center"/>
      <protection locked="0"/>
    </xf>
    <xf numFmtId="10" fontId="14" fillId="5" borderId="63" xfId="0" applyNumberFormat="1" applyFont="1" applyFill="1" applyBorder="1" applyAlignment="1" applyProtection="1">
      <alignment horizontal="center" vertical="center"/>
      <protection locked="0"/>
    </xf>
    <xf numFmtId="0" fontId="10" fillId="0" borderId="0" xfId="13" applyFont="1" applyBorder="1" applyAlignment="1">
      <alignment vertical="center"/>
    </xf>
    <xf numFmtId="1" fontId="39" fillId="0" borderId="0" xfId="13" applyNumberFormat="1" applyFont="1" applyBorder="1" applyAlignment="1">
      <alignment vertical="center"/>
    </xf>
    <xf numFmtId="10" fontId="39" fillId="0" borderId="0" xfId="2" applyNumberFormat="1" applyFont="1" applyBorder="1" applyAlignment="1">
      <alignment vertical="center"/>
    </xf>
    <xf numFmtId="0" fontId="10" fillId="0" borderId="0" xfId="13" applyFont="1" applyBorder="1"/>
    <xf numFmtId="1" fontId="39" fillId="0" borderId="0" xfId="13" applyNumberFormat="1" applyFont="1" applyBorder="1"/>
    <xf numFmtId="0" fontId="39" fillId="0" borderId="0" xfId="13" applyFont="1" applyBorder="1" applyAlignment="1">
      <alignment vertical="center"/>
    </xf>
    <xf numFmtId="180" fontId="10" fillId="0" borderId="0" xfId="13" applyNumberFormat="1" applyFont="1" applyBorder="1" applyAlignment="1">
      <alignment vertical="center"/>
    </xf>
    <xf numFmtId="0" fontId="36" fillId="0" borderId="0" xfId="13" applyFont="1" applyBorder="1" applyAlignment="1">
      <alignment vertical="center"/>
    </xf>
    <xf numFmtId="0" fontId="109" fillId="0" borderId="0" xfId="13" applyFont="1" applyBorder="1" applyAlignment="1">
      <alignment vertical="center"/>
    </xf>
    <xf numFmtId="0" fontId="26" fillId="0" borderId="0" xfId="13" applyFont="1" applyBorder="1"/>
    <xf numFmtId="0" fontId="10" fillId="0" borderId="0" xfId="13" applyFont="1"/>
    <xf numFmtId="0" fontId="2" fillId="0" borderId="1" xfId="0" applyFont="1" applyBorder="1" applyAlignment="1">
      <alignment horizontal="left" vertical="center"/>
    </xf>
    <xf numFmtId="0" fontId="2" fillId="0" borderId="32" xfId="0" applyFont="1" applyBorder="1" applyAlignment="1">
      <alignment horizontal="left" vertical="center"/>
    </xf>
    <xf numFmtId="0" fontId="0" fillId="0" borderId="1" xfId="0" applyBorder="1" applyAlignment="1">
      <alignment horizontal="left" vertical="center"/>
    </xf>
    <xf numFmtId="0" fontId="0" fillId="0" borderId="32" xfId="0" applyBorder="1" applyAlignment="1">
      <alignment horizontal="left" vertical="center"/>
    </xf>
    <xf numFmtId="0" fontId="0" fillId="0" borderId="8" xfId="0" applyBorder="1" applyAlignment="1">
      <alignment horizontal="left" vertical="center"/>
    </xf>
    <xf numFmtId="0" fontId="0" fillId="0" borderId="45" xfId="0" applyBorder="1" applyAlignment="1">
      <alignment horizontal="left" vertical="center"/>
    </xf>
    <xf numFmtId="0" fontId="58" fillId="0" borderId="61" xfId="0" applyFont="1" applyBorder="1" applyAlignment="1">
      <alignment horizontal="center"/>
    </xf>
    <xf numFmtId="0" fontId="58" fillId="0" borderId="74" xfId="0" applyFont="1" applyBorder="1" applyAlignment="1">
      <alignment horizontal="center"/>
    </xf>
    <xf numFmtId="0" fontId="0" fillId="0" borderId="50" xfId="0" applyBorder="1" applyAlignment="1">
      <alignment horizontal="left" vertical="center"/>
    </xf>
    <xf numFmtId="0" fontId="0" fillId="0" borderId="47" xfId="0" applyBorder="1" applyAlignment="1">
      <alignment horizontal="left" vertical="center"/>
    </xf>
    <xf numFmtId="0" fontId="2" fillId="0" borderId="1" xfId="0" applyFont="1" applyBorder="1" applyAlignment="1">
      <alignment horizontal="left" vertical="center" wrapText="1"/>
    </xf>
    <xf numFmtId="0" fontId="99" fillId="0" borderId="1" xfId="0" applyFont="1" applyBorder="1"/>
    <xf numFmtId="0" fontId="0" fillId="0" borderId="1" xfId="0" applyBorder="1" applyAlignment="1">
      <alignment horizontal="left" vertical="top" wrapText="1"/>
    </xf>
    <xf numFmtId="0" fontId="0" fillId="0" borderId="0" xfId="0"/>
    <xf numFmtId="0" fontId="0" fillId="0" borderId="1" xfId="0" applyBorder="1" applyAlignment="1">
      <alignment horizontal="left" vertical="top"/>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8" fillId="19" borderId="49" xfId="0" applyFont="1" applyFill="1" applyBorder="1" applyAlignment="1">
      <alignment horizontal="left" vertical="center"/>
    </xf>
    <xf numFmtId="0" fontId="58" fillId="19" borderId="50" xfId="0" applyFont="1" applyFill="1" applyBorder="1" applyAlignment="1">
      <alignment horizontal="left" vertical="center"/>
    </xf>
    <xf numFmtId="4" fontId="84" fillId="2" borderId="50" xfId="0" applyNumberFormat="1" applyFont="1" applyFill="1" applyBorder="1" applyAlignment="1">
      <alignment horizontal="center" vertical="center"/>
    </xf>
    <xf numFmtId="0" fontId="84" fillId="2" borderId="24" xfId="0" applyFont="1" applyFill="1" applyBorder="1" applyAlignment="1">
      <alignment horizontal="center" vertical="center"/>
    </xf>
    <xf numFmtId="0" fontId="58" fillId="0" borderId="36" xfId="0" applyFont="1" applyBorder="1" applyAlignment="1">
      <alignment horizontal="center" vertical="center"/>
    </xf>
    <xf numFmtId="0" fontId="58" fillId="0" borderId="64" xfId="0" applyFont="1" applyBorder="1" applyAlignment="1">
      <alignment horizontal="center" vertical="center"/>
    </xf>
    <xf numFmtId="0" fontId="58" fillId="0" borderId="30" xfId="0" applyFont="1" applyBorder="1" applyAlignment="1">
      <alignment horizontal="center" vertical="center"/>
    </xf>
    <xf numFmtId="0" fontId="58" fillId="0" borderId="28" xfId="0" applyFont="1" applyBorder="1" applyAlignment="1">
      <alignment horizontal="center" vertical="center"/>
    </xf>
    <xf numFmtId="0" fontId="58" fillId="0" borderId="43" xfId="0" applyFont="1" applyBorder="1" applyAlignment="1">
      <alignment horizontal="center" vertical="center"/>
    </xf>
    <xf numFmtId="0" fontId="58" fillId="0" borderId="85" xfId="0" applyFont="1" applyBorder="1" applyAlignment="1">
      <alignment horizontal="center" vertical="center"/>
    </xf>
    <xf numFmtId="0" fontId="58" fillId="19" borderId="42" xfId="0" applyFont="1" applyFill="1" applyBorder="1" applyAlignment="1">
      <alignment horizontal="left" vertical="center"/>
    </xf>
    <xf numFmtId="0" fontId="58" fillId="19" borderId="1" xfId="0" applyFont="1" applyFill="1" applyBorder="1" applyAlignment="1">
      <alignment horizontal="left" vertical="center"/>
    </xf>
    <xf numFmtId="4" fontId="84" fillId="0" borderId="1" xfId="0" applyNumberFormat="1" applyFont="1" applyBorder="1" applyAlignment="1">
      <alignment horizontal="center" vertical="center"/>
    </xf>
    <xf numFmtId="0" fontId="84" fillId="0" borderId="2" xfId="0" applyFont="1" applyBorder="1" applyAlignment="1">
      <alignment horizontal="center" vertical="center"/>
    </xf>
    <xf numFmtId="0" fontId="58" fillId="19" borderId="44" xfId="0" applyFont="1" applyFill="1" applyBorder="1" applyAlignment="1">
      <alignment horizontal="left" vertical="center"/>
    </xf>
    <xf numFmtId="0" fontId="58" fillId="19" borderId="8" xfId="0" applyFont="1" applyFill="1" applyBorder="1" applyAlignment="1">
      <alignment horizontal="left" vertical="center"/>
    </xf>
    <xf numFmtId="4" fontId="58" fillId="0" borderId="8" xfId="0" applyNumberFormat="1" applyFont="1" applyBorder="1" applyAlignment="1">
      <alignment horizontal="center" vertical="center"/>
    </xf>
    <xf numFmtId="0" fontId="58" fillId="0" borderId="12" xfId="0" applyFont="1" applyBorder="1" applyAlignment="1">
      <alignment horizontal="center" vertical="center"/>
    </xf>
    <xf numFmtId="0" fontId="59" fillId="16" borderId="42" xfId="0" applyFont="1" applyFill="1" applyBorder="1" applyAlignment="1">
      <alignment horizontal="center" vertical="center" wrapText="1"/>
    </xf>
    <xf numFmtId="0" fontId="59" fillId="16" borderId="42" xfId="0" applyFont="1" applyFill="1" applyBorder="1" applyAlignment="1">
      <alignment horizontal="center" vertical="center"/>
    </xf>
    <xf numFmtId="0" fontId="58" fillId="2" borderId="39" xfId="0" applyFont="1" applyFill="1" applyBorder="1" applyAlignment="1">
      <alignment horizontal="center"/>
    </xf>
    <xf numFmtId="0" fontId="58" fillId="2" borderId="38" xfId="0" applyFont="1" applyFill="1" applyBorder="1" applyAlignment="1">
      <alignment horizontal="center"/>
    </xf>
    <xf numFmtId="0" fontId="58" fillId="2" borderId="25" xfId="0" applyFont="1" applyFill="1" applyBorder="1" applyAlignment="1">
      <alignment horizontal="center"/>
    </xf>
    <xf numFmtId="0" fontId="58" fillId="2" borderId="26" xfId="0" applyFont="1" applyFill="1" applyBorder="1" applyAlignment="1">
      <alignment horizontal="center"/>
    </xf>
    <xf numFmtId="0" fontId="2" fillId="19" borderId="19" xfId="0" applyFont="1" applyFill="1" applyBorder="1" applyAlignment="1">
      <alignment horizontal="center"/>
    </xf>
    <xf numFmtId="0" fontId="2" fillId="19" borderId="21" xfId="0" applyFont="1" applyFill="1" applyBorder="1" applyAlignment="1">
      <alignment horizontal="center"/>
    </xf>
    <xf numFmtId="0" fontId="2" fillId="19" borderId="38" xfId="0" applyFont="1" applyFill="1" applyBorder="1" applyAlignment="1">
      <alignment horizontal="center"/>
    </xf>
    <xf numFmtId="0" fontId="2" fillId="19" borderId="64" xfId="0" applyFont="1" applyFill="1" applyBorder="1" applyAlignment="1">
      <alignment horizontal="center"/>
    </xf>
    <xf numFmtId="0" fontId="2" fillId="19" borderId="20" xfId="0" applyFont="1" applyFill="1" applyBorder="1" applyAlignment="1">
      <alignment horizontal="center"/>
    </xf>
    <xf numFmtId="49" fontId="79" fillId="19" borderId="43" xfId="0" applyNumberFormat="1" applyFont="1" applyFill="1" applyBorder="1" applyAlignment="1">
      <alignment horizontal="center" vertical="center" wrapText="1"/>
    </xf>
    <xf numFmtId="49" fontId="79" fillId="19" borderId="17" xfId="0" applyNumberFormat="1" applyFont="1" applyFill="1" applyBorder="1" applyAlignment="1">
      <alignment horizontal="center" vertical="center" wrapText="1"/>
    </xf>
    <xf numFmtId="0" fontId="74" fillId="19" borderId="36" xfId="0" applyFont="1" applyFill="1" applyBorder="1" applyAlignment="1">
      <alignment horizontal="center"/>
    </xf>
    <xf numFmtId="0" fontId="74" fillId="19" borderId="31" xfId="0" applyFont="1" applyFill="1" applyBorder="1" applyAlignment="1">
      <alignment horizontal="center"/>
    </xf>
    <xf numFmtId="49" fontId="46" fillId="16" borderId="36" xfId="0" applyNumberFormat="1" applyFont="1" applyFill="1" applyBorder="1" applyAlignment="1">
      <alignment horizontal="left" vertical="center" wrapText="1"/>
    </xf>
    <xf numFmtId="49" fontId="46" fillId="16" borderId="51" xfId="0" applyNumberFormat="1" applyFont="1" applyFill="1" applyBorder="1" applyAlignment="1">
      <alignment horizontal="left" vertical="center" wrapText="1"/>
    </xf>
    <xf numFmtId="49" fontId="46" fillId="16" borderId="31" xfId="0" applyNumberFormat="1" applyFont="1" applyFill="1" applyBorder="1" applyAlignment="1">
      <alignment horizontal="left" vertical="center" wrapText="1"/>
    </xf>
    <xf numFmtId="49" fontId="46" fillId="16" borderId="10" xfId="0" applyNumberFormat="1" applyFont="1" applyFill="1" applyBorder="1" applyAlignment="1">
      <alignment horizontal="left" vertical="center" wrapText="1"/>
    </xf>
    <xf numFmtId="0" fontId="48" fillId="0" borderId="37" xfId="7" applyFont="1" applyBorder="1" applyAlignment="1">
      <alignment horizontal="center" vertical="center" wrapText="1"/>
    </xf>
    <xf numFmtId="0" fontId="48" fillId="0" borderId="38" xfId="7" applyFont="1" applyBorder="1" applyAlignment="1">
      <alignment horizontal="center" vertical="center" wrapText="1"/>
    </xf>
    <xf numFmtId="0" fontId="48" fillId="0" borderId="64" xfId="7" applyFont="1" applyBorder="1" applyAlignment="1">
      <alignment horizontal="center" vertical="center" wrapText="1"/>
    </xf>
    <xf numFmtId="0" fontId="79" fillId="19" borderId="39" xfId="0" applyFont="1" applyFill="1" applyBorder="1" applyAlignment="1">
      <alignment horizontal="center" vertical="center" wrapText="1"/>
    </xf>
    <xf numFmtId="0" fontId="79" fillId="19" borderId="89" xfId="0" applyFont="1" applyFill="1" applyBorder="1" applyAlignment="1">
      <alignment horizontal="center" vertical="center" wrapText="1"/>
    </xf>
    <xf numFmtId="0" fontId="79" fillId="19" borderId="26" xfId="0" applyFont="1" applyFill="1" applyBorder="1" applyAlignment="1">
      <alignment horizontal="center" vertical="center" wrapText="1"/>
    </xf>
    <xf numFmtId="0" fontId="79" fillId="0" borderId="11" xfId="7" quotePrefix="1" applyFont="1" applyBorder="1" applyAlignment="1">
      <alignment horizontal="right" vertical="center" wrapText="1" indent="1"/>
    </xf>
    <xf numFmtId="0" fontId="79" fillId="0" borderId="16" xfId="7" applyFont="1" applyBorder="1" applyAlignment="1">
      <alignment horizontal="right" vertical="center" wrapText="1" indent="1"/>
    </xf>
    <xf numFmtId="0" fontId="79" fillId="0" borderId="92" xfId="7" applyFont="1" applyBorder="1" applyAlignment="1">
      <alignment horizontal="right" vertical="center" wrapText="1" indent="1"/>
    </xf>
    <xf numFmtId="4" fontId="0" fillId="19" borderId="61" xfId="0" applyNumberFormat="1" applyFill="1" applyBorder="1" applyAlignment="1">
      <alignment horizontal="center"/>
    </xf>
    <xf numFmtId="4" fontId="0" fillId="19" borderId="74" xfId="0" applyNumberFormat="1" applyFill="1" applyBorder="1" applyAlignment="1">
      <alignment horizontal="center"/>
    </xf>
    <xf numFmtId="4" fontId="0" fillId="19" borderId="46" xfId="0" applyNumberFormat="1" applyFill="1" applyBorder="1" applyAlignment="1">
      <alignment horizontal="center"/>
    </xf>
    <xf numFmtId="0" fontId="10" fillId="0" borderId="18" xfId="0" applyFont="1" applyBorder="1" applyAlignment="1">
      <alignment horizontal="left" vertical="center" wrapText="1"/>
    </xf>
    <xf numFmtId="0" fontId="10" fillId="0" borderId="41" xfId="0" applyFont="1" applyBorder="1" applyAlignment="1">
      <alignment horizontal="left" vertical="center" wrapText="1"/>
    </xf>
    <xf numFmtId="49" fontId="10" fillId="6" borderId="34" xfId="0" applyNumberFormat="1" applyFont="1" applyFill="1" applyBorder="1" applyAlignment="1" applyProtection="1">
      <alignment horizontal="left" vertical="center" wrapText="1"/>
      <protection locked="0"/>
    </xf>
    <xf numFmtId="49" fontId="10" fillId="6" borderId="35" xfId="0" applyNumberFormat="1" applyFont="1" applyFill="1" applyBorder="1" applyAlignment="1" applyProtection="1">
      <alignment horizontal="left" vertical="center" wrapText="1"/>
      <protection locked="0"/>
    </xf>
    <xf numFmtId="49" fontId="10" fillId="2" borderId="41" xfId="0" applyNumberFormat="1" applyFont="1" applyFill="1" applyBorder="1" applyAlignment="1">
      <alignment horizontal="left" vertical="center" wrapText="1"/>
    </xf>
    <xf numFmtId="49" fontId="10" fillId="6" borderId="3" xfId="0" applyNumberFormat="1" applyFont="1" applyFill="1" applyBorder="1" applyAlignment="1" applyProtection="1">
      <alignment horizontal="left" vertical="center" wrapText="1"/>
      <protection locked="0"/>
    </xf>
    <xf numFmtId="49" fontId="0" fillId="6" borderId="3" xfId="0" applyNumberFormat="1" applyFill="1" applyBorder="1" applyAlignment="1" applyProtection="1">
      <alignment horizontal="left" vertical="center" wrapText="1"/>
      <protection locked="0"/>
    </xf>
    <xf numFmtId="49" fontId="0" fillId="6" borderId="29" xfId="0" applyNumberFormat="1" applyFill="1" applyBorder="1" applyAlignment="1" applyProtection="1">
      <alignment horizontal="left" vertical="center" wrapText="1"/>
      <protection locked="0"/>
    </xf>
    <xf numFmtId="0" fontId="56" fillId="0" borderId="52" xfId="0" applyFont="1" applyBorder="1" applyAlignment="1">
      <alignment horizontal="center" vertical="center" wrapText="1"/>
    </xf>
    <xf numFmtId="0" fontId="56" fillId="0" borderId="27" xfId="0" applyFont="1" applyBorder="1" applyAlignment="1">
      <alignment horizontal="center" vertical="center"/>
    </xf>
    <xf numFmtId="174" fontId="2" fillId="0" borderId="54" xfId="0" applyNumberFormat="1" applyFont="1" applyBorder="1" applyAlignment="1">
      <alignment horizontal="center" vertical="center"/>
    </xf>
    <xf numFmtId="174" fontId="2" fillId="0" borderId="66" xfId="0" applyNumberFormat="1" applyFont="1" applyBorder="1" applyAlignment="1">
      <alignment horizontal="center" vertical="center"/>
    </xf>
    <xf numFmtId="0" fontId="14" fillId="0" borderId="43" xfId="0" applyFont="1" applyBorder="1" applyAlignment="1">
      <alignment horizontal="left" vertical="center" wrapText="1"/>
    </xf>
    <xf numFmtId="0" fontId="14" fillId="0" borderId="34" xfId="0" applyFont="1" applyBorder="1" applyAlignment="1">
      <alignment horizontal="left" vertical="center" wrapText="1"/>
    </xf>
    <xf numFmtId="0" fontId="14" fillId="0" borderId="13" xfId="0" applyFont="1" applyBorder="1" applyAlignment="1">
      <alignment horizontal="left" vertical="center" wrapText="1"/>
    </xf>
    <xf numFmtId="0" fontId="13" fillId="0" borderId="39" xfId="0" applyFont="1" applyBorder="1" applyAlignment="1">
      <alignment horizontal="center" vertical="center"/>
    </xf>
    <xf numFmtId="0" fontId="13" fillId="0" borderId="25" xfId="0" applyFont="1" applyBorder="1" applyAlignment="1">
      <alignment horizontal="center" vertical="center"/>
    </xf>
    <xf numFmtId="0" fontId="73" fillId="0" borderId="11" xfId="0" applyFont="1" applyBorder="1" applyAlignment="1">
      <alignment horizontal="left" vertical="center" wrapText="1"/>
    </xf>
    <xf numFmtId="0" fontId="73" fillId="0" borderId="92" xfId="0" applyFont="1" applyBorder="1" applyAlignment="1">
      <alignment horizontal="left" vertical="center" wrapText="1"/>
    </xf>
    <xf numFmtId="0" fontId="56" fillId="0" borderId="0" xfId="0" applyFont="1" applyAlignment="1">
      <alignment horizontal="left" vertical="center"/>
    </xf>
    <xf numFmtId="0" fontId="78" fillId="0" borderId="94" xfId="0" applyFont="1" applyBorder="1" applyAlignment="1">
      <alignment horizontal="center" vertical="center" wrapText="1"/>
    </xf>
    <xf numFmtId="0" fontId="78" fillId="0" borderId="118" xfId="0" applyFont="1" applyBorder="1" applyAlignment="1">
      <alignment horizontal="center" vertical="center" wrapText="1"/>
    </xf>
    <xf numFmtId="0" fontId="78" fillId="0" borderId="95" xfId="0" applyFont="1" applyBorder="1" applyAlignment="1">
      <alignment horizontal="center" vertical="center" wrapText="1"/>
    </xf>
    <xf numFmtId="0" fontId="78" fillId="0" borderId="119" xfId="0" applyFont="1" applyBorder="1" applyAlignment="1">
      <alignment horizontal="center" vertical="center" wrapText="1"/>
    </xf>
    <xf numFmtId="49" fontId="10" fillId="6" borderId="29" xfId="0" applyNumberFormat="1" applyFont="1" applyFill="1" applyBorder="1" applyAlignment="1" applyProtection="1">
      <alignment horizontal="left" vertical="center" wrapText="1"/>
      <protection locked="0"/>
    </xf>
    <xf numFmtId="0" fontId="13" fillId="8" borderId="19" xfId="0" applyFont="1" applyFill="1" applyBorder="1" applyAlignment="1" applyProtection="1">
      <alignment horizontal="center" vertical="center" wrapText="1"/>
      <protection locked="0"/>
    </xf>
    <xf numFmtId="0" fontId="13" fillId="8" borderId="20" xfId="0" applyFont="1" applyFill="1" applyBorder="1" applyAlignment="1" applyProtection="1">
      <alignment horizontal="center" vertical="center"/>
      <protection locked="0"/>
    </xf>
    <xf numFmtId="0" fontId="13" fillId="8" borderId="21" xfId="0" applyFont="1" applyFill="1" applyBorder="1" applyAlignment="1" applyProtection="1">
      <alignment horizontal="center" vertical="center"/>
      <protection locked="0"/>
    </xf>
    <xf numFmtId="49" fontId="22" fillId="6" borderId="3" xfId="4" applyNumberFormat="1" applyFill="1" applyBorder="1" applyAlignment="1" applyProtection="1">
      <alignment horizontal="left" vertical="center"/>
      <protection locked="0"/>
    </xf>
    <xf numFmtId="49" fontId="22" fillId="6" borderId="29" xfId="4" applyNumberFormat="1" applyFill="1" applyBorder="1" applyAlignment="1" applyProtection="1">
      <alignment horizontal="left" vertical="center"/>
      <protection locked="0"/>
    </xf>
    <xf numFmtId="0" fontId="14" fillId="6" borderId="3" xfId="0" applyFont="1" applyFill="1" applyBorder="1" applyAlignment="1" applyProtection="1">
      <alignment horizontal="left" vertical="center"/>
      <protection locked="0"/>
    </xf>
    <xf numFmtId="0" fontId="14" fillId="6" borderId="29" xfId="0" applyFont="1" applyFill="1" applyBorder="1" applyAlignment="1" applyProtection="1">
      <alignment horizontal="left" vertical="center"/>
      <protection locked="0"/>
    </xf>
    <xf numFmtId="49" fontId="10" fillId="6" borderId="3" xfId="0" applyNumberFormat="1" applyFont="1" applyFill="1" applyBorder="1" applyAlignment="1" applyProtection="1">
      <alignment horizontal="left" vertical="center"/>
      <protection locked="0"/>
    </xf>
    <xf numFmtId="49" fontId="0" fillId="6" borderId="3" xfId="0" applyNumberFormat="1" applyFill="1" applyBorder="1" applyAlignment="1" applyProtection="1">
      <alignment vertical="center"/>
      <protection locked="0"/>
    </xf>
    <xf numFmtId="49" fontId="0" fillId="6" borderId="29" xfId="0" applyNumberFormat="1" applyFill="1" applyBorder="1" applyAlignment="1" applyProtection="1">
      <alignment vertical="center"/>
      <protection locked="0"/>
    </xf>
    <xf numFmtId="49" fontId="10" fillId="6" borderId="40" xfId="0" applyNumberFormat="1" applyFont="1" applyFill="1" applyBorder="1" applyAlignment="1" applyProtection="1">
      <alignment horizontal="left" vertical="center"/>
      <protection locked="0"/>
    </xf>
    <xf numFmtId="49" fontId="10" fillId="6" borderId="4" xfId="0" applyNumberFormat="1" applyFont="1" applyFill="1" applyBorder="1" applyAlignment="1" applyProtection="1">
      <alignment horizontal="left" vertical="center"/>
      <protection locked="0"/>
    </xf>
    <xf numFmtId="49" fontId="10" fillId="6" borderId="34" xfId="0" applyNumberFormat="1" applyFont="1" applyFill="1" applyBorder="1" applyAlignment="1" applyProtection="1">
      <alignment horizontal="left" vertical="center"/>
      <protection locked="0"/>
    </xf>
    <xf numFmtId="49" fontId="0" fillId="6" borderId="34" xfId="0" applyNumberFormat="1" applyFill="1" applyBorder="1" applyAlignment="1" applyProtection="1">
      <alignment vertical="center"/>
      <protection locked="0"/>
    </xf>
    <xf numFmtId="49" fontId="0" fillId="6" borderId="35" xfId="0" applyNumberFormat="1" applyFill="1" applyBorder="1" applyAlignment="1" applyProtection="1">
      <alignment vertical="center"/>
      <protection locked="0"/>
    </xf>
    <xf numFmtId="49" fontId="10" fillId="6" borderId="25" xfId="0" applyNumberFormat="1" applyFont="1" applyFill="1" applyBorder="1" applyAlignment="1" applyProtection="1">
      <alignment horizontal="left" vertical="center"/>
      <protection locked="0"/>
    </xf>
    <xf numFmtId="49" fontId="0" fillId="6" borderId="25" xfId="0" applyNumberFormat="1" applyFill="1" applyBorder="1" applyAlignment="1" applyProtection="1">
      <alignment vertical="center"/>
      <protection locked="0"/>
    </xf>
    <xf numFmtId="49" fontId="0" fillId="6" borderId="26" xfId="0" applyNumberFormat="1" applyFill="1" applyBorder="1" applyAlignment="1" applyProtection="1">
      <alignment vertical="center"/>
      <protection locked="0"/>
    </xf>
    <xf numFmtId="0" fontId="13" fillId="8" borderId="19" xfId="0" applyFont="1" applyFill="1" applyBorder="1" applyAlignment="1">
      <alignment horizontal="left" vertical="center"/>
    </xf>
    <xf numFmtId="0" fontId="13" fillId="8" borderId="20" xfId="0" applyFont="1" applyFill="1" applyBorder="1" applyAlignment="1">
      <alignment horizontal="left" vertical="center"/>
    </xf>
    <xf numFmtId="0" fontId="13" fillId="8" borderId="21" xfId="0" applyFont="1" applyFill="1" applyBorder="1" applyAlignment="1">
      <alignment horizontal="left" vertical="center"/>
    </xf>
    <xf numFmtId="0" fontId="12" fillId="6" borderId="9" xfId="0" applyFont="1" applyFill="1" applyBorder="1" applyAlignment="1" applyProtection="1">
      <alignment horizontal="center"/>
      <protection locked="0"/>
    </xf>
    <xf numFmtId="0" fontId="12" fillId="6" borderId="10" xfId="0" applyFont="1" applyFill="1" applyBorder="1" applyAlignment="1" applyProtection="1">
      <alignment horizontal="center"/>
      <protection locked="0"/>
    </xf>
    <xf numFmtId="0" fontId="10" fillId="0" borderId="0" xfId="0" applyFont="1"/>
    <xf numFmtId="49" fontId="12" fillId="0" borderId="3" xfId="0"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49" fontId="12" fillId="0" borderId="3" xfId="0" applyNumberFormat="1"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0" fillId="0" borderId="0" xfId="0" applyFont="1" applyAlignment="1">
      <alignment vertical="center" wrapText="1"/>
    </xf>
    <xf numFmtId="49" fontId="12" fillId="0" borderId="9"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49" fontId="12" fillId="5" borderId="2" xfId="0" applyNumberFormat="1" applyFont="1" applyFill="1" applyBorder="1" applyAlignment="1" applyProtection="1">
      <alignment horizontal="center"/>
      <protection locked="0"/>
    </xf>
    <xf numFmtId="49" fontId="12" fillId="5" borderId="3" xfId="0" applyNumberFormat="1" applyFont="1" applyFill="1" applyBorder="1" applyAlignment="1" applyProtection="1">
      <alignment horizontal="center"/>
      <protection locked="0"/>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19" xfId="0" applyFont="1" applyBorder="1"/>
    <xf numFmtId="0" fontId="10" fillId="0" borderId="20" xfId="0" applyFont="1" applyBorder="1"/>
    <xf numFmtId="0" fontId="10" fillId="0" borderId="21" xfId="0" applyFont="1" applyBorder="1"/>
    <xf numFmtId="0" fontId="11" fillId="0" borderId="0" xfId="0" applyFont="1" applyAlignment="1">
      <alignment wrapText="1"/>
    </xf>
    <xf numFmtId="0" fontId="10" fillId="0" borderId="0" xfId="0" applyFont="1" applyAlignment="1">
      <alignment wrapText="1"/>
    </xf>
    <xf numFmtId="49" fontId="13"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xf numFmtId="0" fontId="15" fillId="0" borderId="16" xfId="0" applyFont="1" applyBorder="1"/>
    <xf numFmtId="49" fontId="10" fillId="0" borderId="3" xfId="0" applyNumberFormat="1" applyFont="1" applyBorder="1" applyAlignment="1">
      <alignment horizontal="left" vertical="center"/>
    </xf>
    <xf numFmtId="0" fontId="0" fillId="0" borderId="1" xfId="0" applyBorder="1" applyAlignment="1">
      <alignment horizontal="center"/>
    </xf>
    <xf numFmtId="0" fontId="12" fillId="0" borderId="3" xfId="0" applyFont="1" applyBorder="1" applyAlignment="1">
      <alignment horizontal="left" wrapText="1"/>
    </xf>
    <xf numFmtId="0" fontId="12" fillId="0" borderId="4" xfId="0" applyFont="1" applyBorder="1" applyAlignment="1">
      <alignment horizontal="left" wrapText="1"/>
    </xf>
    <xf numFmtId="49" fontId="12" fillId="5" borderId="4" xfId="0" applyNumberFormat="1"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3" fillId="17" borderId="11" xfId="10" applyFont="1" applyFill="1" applyBorder="1" applyAlignment="1">
      <alignment horizontal="center" vertical="top" wrapText="1"/>
    </xf>
    <xf numFmtId="0" fontId="13" fillId="17" borderId="16" xfId="10" applyFont="1" applyFill="1" applyBorder="1" applyAlignment="1">
      <alignment horizontal="center" vertical="top" wrapText="1"/>
    </xf>
    <xf numFmtId="0" fontId="13" fillId="17" borderId="14" xfId="10" applyFont="1" applyFill="1" applyBorder="1" applyAlignment="1">
      <alignment horizontal="center" vertical="top" wrapText="1"/>
    </xf>
    <xf numFmtId="0" fontId="13" fillId="17" borderId="22" xfId="10" applyFont="1" applyFill="1" applyBorder="1" applyAlignment="1">
      <alignment horizontal="center" vertical="top" wrapText="1"/>
    </xf>
    <xf numFmtId="0" fontId="13" fillId="17" borderId="9" xfId="10" applyFont="1" applyFill="1" applyBorder="1" applyAlignment="1">
      <alignment horizontal="center" vertical="top" wrapText="1"/>
    </xf>
    <xf numFmtId="0" fontId="13" fillId="17" borderId="10" xfId="10" applyFont="1" applyFill="1" applyBorder="1" applyAlignment="1">
      <alignment horizontal="center" vertical="top" wrapText="1"/>
    </xf>
    <xf numFmtId="49" fontId="89" fillId="0" borderId="2" xfId="13" applyNumberFormat="1" applyFont="1" applyBorder="1" applyAlignment="1" applyProtection="1">
      <alignment horizontal="left" vertical="center" wrapText="1"/>
      <protection locked="0"/>
    </xf>
    <xf numFmtId="49" fontId="89" fillId="0" borderId="3" xfId="13" applyNumberFormat="1" applyFont="1" applyBorder="1" applyAlignment="1" applyProtection="1">
      <alignment horizontal="left" vertical="center" wrapText="1"/>
      <protection locked="0"/>
    </xf>
    <xf numFmtId="49" fontId="89" fillId="0" borderId="4" xfId="13" applyNumberFormat="1" applyFont="1" applyBorder="1" applyAlignment="1" applyProtection="1">
      <alignment horizontal="left" vertical="center" wrapText="1"/>
      <protection locked="0"/>
    </xf>
    <xf numFmtId="49" fontId="35" fillId="3" borderId="2" xfId="13" applyNumberFormat="1" applyFont="1" applyFill="1" applyBorder="1" applyAlignment="1" applyProtection="1">
      <alignment horizontal="left" vertical="center" wrapText="1"/>
      <protection locked="0"/>
    </xf>
    <xf numFmtId="49" fontId="35" fillId="3" borderId="3" xfId="13" applyNumberFormat="1" applyFont="1" applyFill="1" applyBorder="1" applyAlignment="1" applyProtection="1">
      <alignment horizontal="left" vertical="center" wrapText="1"/>
      <protection locked="0"/>
    </xf>
    <xf numFmtId="49" fontId="35" fillId="3" borderId="4" xfId="13" applyNumberFormat="1" applyFont="1" applyFill="1" applyBorder="1" applyAlignment="1" applyProtection="1">
      <alignment horizontal="left" vertical="center" wrapText="1"/>
      <protection locked="0"/>
    </xf>
    <xf numFmtId="0" fontId="43" fillId="0" borderId="0" xfId="13" applyFont="1" applyBorder="1" applyAlignment="1">
      <alignment horizontal="center" vertical="center"/>
    </xf>
    <xf numFmtId="0" fontId="13" fillId="19" borderId="11" xfId="13" applyFont="1" applyFill="1" applyBorder="1" applyAlignment="1">
      <alignment horizontal="left" vertical="center" wrapText="1"/>
    </xf>
    <xf numFmtId="0" fontId="13" fillId="19" borderId="22" xfId="13" applyFont="1" applyFill="1" applyBorder="1" applyAlignment="1">
      <alignment horizontal="left" vertical="center" wrapText="1"/>
    </xf>
    <xf numFmtId="0" fontId="13" fillId="19" borderId="2" xfId="13" applyFont="1" applyFill="1" applyBorder="1" applyAlignment="1">
      <alignment horizontal="center" vertical="center" wrapText="1"/>
    </xf>
    <xf numFmtId="0" fontId="13" fillId="19" borderId="3" xfId="13" applyFont="1" applyFill="1" applyBorder="1" applyAlignment="1">
      <alignment horizontal="center" vertical="center" wrapText="1"/>
    </xf>
    <xf numFmtId="0" fontId="13" fillId="13" borderId="11" xfId="13" applyFont="1" applyFill="1" applyBorder="1" applyAlignment="1">
      <alignment horizontal="left" vertical="center" wrapText="1"/>
    </xf>
    <xf numFmtId="0" fontId="13" fillId="13" borderId="16" xfId="13" applyFont="1" applyFill="1" applyBorder="1" applyAlignment="1">
      <alignment horizontal="left" vertical="center" wrapText="1"/>
    </xf>
    <xf numFmtId="0" fontId="13" fillId="13" borderId="22" xfId="13" applyFont="1" applyFill="1" applyBorder="1" applyAlignment="1">
      <alignment horizontal="left" vertical="center" wrapText="1"/>
    </xf>
    <xf numFmtId="0" fontId="13" fillId="13" borderId="9" xfId="13" applyFont="1" applyFill="1" applyBorder="1" applyAlignment="1">
      <alignment horizontal="left" vertical="center" wrapText="1"/>
    </xf>
    <xf numFmtId="49" fontId="14" fillId="13" borderId="2" xfId="13" applyNumberFormat="1" applyFont="1" applyFill="1" applyBorder="1" applyAlignment="1" applyProtection="1">
      <alignment horizontal="left" vertical="center" wrapText="1"/>
      <protection locked="0"/>
    </xf>
    <xf numFmtId="49" fontId="14" fillId="13" borderId="4" xfId="13" applyNumberFormat="1" applyFont="1" applyFill="1" applyBorder="1" applyAlignment="1" applyProtection="1">
      <alignment horizontal="left" vertical="center" wrapText="1"/>
      <protection locked="0"/>
    </xf>
    <xf numFmtId="49" fontId="14" fillId="13" borderId="3" xfId="13" applyNumberFormat="1" applyFont="1" applyFill="1" applyBorder="1" applyAlignment="1" applyProtection="1">
      <alignment horizontal="left" vertical="center" wrapText="1"/>
      <protection locked="0"/>
    </xf>
    <xf numFmtId="49" fontId="14" fillId="3" borderId="7" xfId="13" applyNumberFormat="1" applyFont="1" applyFill="1" applyBorder="1" applyAlignment="1" applyProtection="1">
      <alignment horizontal="center" vertical="center" wrapText="1"/>
      <protection locked="0"/>
    </xf>
    <xf numFmtId="49" fontId="14" fillId="3" borderId="56" xfId="13" applyNumberFormat="1" applyFont="1" applyFill="1" applyBorder="1" applyAlignment="1" applyProtection="1">
      <alignment horizontal="center" vertical="center" wrapText="1"/>
      <protection locked="0"/>
    </xf>
    <xf numFmtId="166" fontId="31" fillId="3" borderId="1" xfId="13" applyNumberFormat="1" applyFont="1" applyFill="1" applyBorder="1" applyAlignment="1">
      <alignment horizontal="center" vertical="center" wrapText="1"/>
    </xf>
    <xf numFmtId="166" fontId="31" fillId="3" borderId="8" xfId="13" applyNumberFormat="1" applyFont="1" applyFill="1" applyBorder="1" applyAlignment="1">
      <alignment horizontal="center" vertical="center" wrapText="1"/>
    </xf>
    <xf numFmtId="0" fontId="14" fillId="19" borderId="5" xfId="13" applyFont="1" applyFill="1" applyBorder="1" applyAlignment="1">
      <alignment horizontal="center" vertical="center" wrapText="1"/>
    </xf>
    <xf numFmtId="0" fontId="14" fillId="19" borderId="18" xfId="13" applyFont="1" applyFill="1" applyBorder="1" applyAlignment="1">
      <alignment horizontal="center" vertical="center" wrapText="1"/>
    </xf>
    <xf numFmtId="49" fontId="31" fillId="3" borderId="15" xfId="13" applyNumberFormat="1" applyFont="1" applyFill="1" applyBorder="1" applyAlignment="1" applyProtection="1">
      <alignment horizontal="center" vertical="center" wrapText="1"/>
      <protection locked="0"/>
    </xf>
    <xf numFmtId="49" fontId="31" fillId="3" borderId="56" xfId="13" applyNumberFormat="1" applyFont="1" applyFill="1" applyBorder="1" applyAlignment="1" applyProtection="1">
      <alignment horizontal="center" vertical="center" wrapText="1"/>
      <protection locked="0"/>
    </xf>
    <xf numFmtId="0" fontId="40" fillId="3" borderId="83" xfId="13" applyFont="1" applyFill="1" applyBorder="1" applyAlignment="1">
      <alignment horizontal="center" vertical="center" wrapText="1"/>
    </xf>
    <xf numFmtId="0" fontId="40" fillId="3" borderId="43" xfId="13" applyFont="1" applyFill="1" applyBorder="1" applyAlignment="1">
      <alignment horizontal="center" vertical="center"/>
    </xf>
    <xf numFmtId="0" fontId="14" fillId="0" borderId="7" xfId="13" applyFont="1" applyBorder="1" applyAlignment="1">
      <alignment horizontal="center" vertical="center" textRotation="90" wrapText="1"/>
    </xf>
    <xf numFmtId="0" fontId="14" fillId="0" borderId="15" xfId="13" applyFont="1" applyBorder="1" applyAlignment="1">
      <alignment horizontal="center" vertical="center" textRotation="90" wrapText="1"/>
    </xf>
    <xf numFmtId="0" fontId="14" fillId="0" borderId="27" xfId="13" applyFont="1" applyBorder="1" applyAlignment="1">
      <alignment horizontal="center" vertical="center" textRotation="90" wrapText="1"/>
    </xf>
    <xf numFmtId="0" fontId="65" fillId="3" borderId="2" xfId="13" applyFont="1" applyFill="1" applyBorder="1" applyAlignment="1">
      <alignment horizontal="left" vertical="center" wrapText="1"/>
    </xf>
    <xf numFmtId="0" fontId="65" fillId="3" borderId="4" xfId="13" applyFont="1" applyFill="1" applyBorder="1" applyAlignment="1">
      <alignment horizontal="left" vertical="center"/>
    </xf>
    <xf numFmtId="49" fontId="26" fillId="0" borderId="24" xfId="13" applyNumberFormat="1" applyFont="1" applyBorder="1" applyAlignment="1" applyProtection="1">
      <alignment horizontal="center" vertical="center" wrapText="1"/>
      <protection locked="0"/>
    </xf>
    <xf numFmtId="49" fontId="26" fillId="0" borderId="25" xfId="13" applyNumberFormat="1" applyFont="1" applyBorder="1" applyAlignment="1" applyProtection="1">
      <alignment horizontal="center" vertical="center" wrapText="1"/>
      <protection locked="0"/>
    </xf>
    <xf numFmtId="49" fontId="10" fillId="15" borderId="24" xfId="13" applyNumberFormat="1" applyFont="1" applyFill="1" applyBorder="1" applyAlignment="1" applyProtection="1">
      <alignment horizontal="left" vertical="center" wrapText="1"/>
      <protection locked="0"/>
    </xf>
    <xf numFmtId="49" fontId="10" fillId="15" borderId="65" xfId="13" applyNumberFormat="1" applyFont="1" applyFill="1" applyBorder="1" applyAlignment="1" applyProtection="1">
      <alignment horizontal="left" vertical="center" wrapText="1"/>
      <protection locked="0"/>
    </xf>
    <xf numFmtId="49" fontId="10" fillId="15" borderId="2" xfId="13" applyNumberFormat="1" applyFont="1" applyFill="1" applyBorder="1" applyAlignment="1" applyProtection="1">
      <alignment horizontal="left" vertical="center" wrapText="1"/>
      <protection locked="0"/>
    </xf>
    <xf numFmtId="49" fontId="10" fillId="15" borderId="4" xfId="13" applyNumberFormat="1" applyFont="1" applyFill="1" applyBorder="1" applyAlignment="1" applyProtection="1">
      <alignment horizontal="left" vertical="center" wrapText="1"/>
      <protection locked="0"/>
    </xf>
    <xf numFmtId="49" fontId="14" fillId="15" borderId="11" xfId="13" applyNumberFormat="1" applyFont="1" applyFill="1" applyBorder="1" applyAlignment="1" applyProtection="1">
      <alignment horizontal="left" vertical="center" wrapText="1"/>
      <protection locked="0"/>
    </xf>
    <xf numFmtId="49" fontId="14" fillId="15" borderId="14" xfId="13" applyNumberFormat="1" applyFont="1" applyFill="1" applyBorder="1" applyAlignment="1" applyProtection="1">
      <alignment horizontal="left" vertical="center" wrapText="1"/>
      <protection locked="0"/>
    </xf>
    <xf numFmtId="181" fontId="64" fillId="5" borderId="40" xfId="13" applyNumberFormat="1" applyFont="1" applyFill="1" applyBorder="1" applyAlignment="1" applyProtection="1">
      <alignment horizontal="center" vertical="center" wrapText="1"/>
      <protection locked="0"/>
    </xf>
    <xf numFmtId="181" fontId="64" fillId="5" borderId="29" xfId="13" applyNumberFormat="1" applyFont="1" applyFill="1" applyBorder="1" applyAlignment="1" applyProtection="1">
      <alignment horizontal="center" vertical="center" wrapText="1"/>
      <protection locked="0"/>
    </xf>
    <xf numFmtId="0" fontId="95" fillId="15" borderId="7" xfId="0" applyFont="1" applyFill="1" applyBorder="1" applyAlignment="1">
      <alignment horizontal="center" vertical="top" wrapText="1"/>
    </xf>
    <xf numFmtId="0" fontId="95" fillId="15" borderId="15" xfId="0" applyFont="1" applyFill="1" applyBorder="1" applyAlignment="1">
      <alignment horizontal="center" vertical="top" wrapText="1"/>
    </xf>
    <xf numFmtId="0" fontId="95" fillId="15" borderId="56" xfId="0" applyFont="1" applyFill="1" applyBorder="1" applyAlignment="1">
      <alignment horizontal="center" vertical="top" wrapText="1"/>
    </xf>
    <xf numFmtId="4" fontId="79" fillId="2" borderId="10" xfId="0" applyNumberFormat="1" applyFont="1" applyFill="1" applyBorder="1" applyAlignment="1">
      <alignment horizontal="right" vertical="center" wrapText="1"/>
    </xf>
    <xf numFmtId="4" fontId="79" fillId="2" borderId="27" xfId="0" applyNumberFormat="1" applyFont="1" applyFill="1" applyBorder="1" applyAlignment="1">
      <alignment horizontal="right" vertical="center" wrapText="1"/>
    </xf>
    <xf numFmtId="0" fontId="84" fillId="19" borderId="30" xfId="0" applyFont="1" applyFill="1" applyBorder="1" applyAlignment="1">
      <alignment horizontal="left" vertical="center" wrapText="1"/>
    </xf>
    <xf numFmtId="0" fontId="84" fillId="19" borderId="0" xfId="0" applyFont="1" applyFill="1" applyAlignment="1">
      <alignment horizontal="left" vertical="center" wrapText="1"/>
    </xf>
    <xf numFmtId="0" fontId="84" fillId="19" borderId="28" xfId="0" applyFont="1" applyFill="1" applyBorder="1" applyAlignment="1">
      <alignment horizontal="left" vertical="center" wrapText="1"/>
    </xf>
    <xf numFmtId="0" fontId="84" fillId="19" borderId="43" xfId="0" applyFont="1" applyFill="1" applyBorder="1" applyAlignment="1">
      <alignment horizontal="left" vertical="center" wrapText="1"/>
    </xf>
    <xf numFmtId="0" fontId="84" fillId="19" borderId="41" xfId="0" applyFont="1" applyFill="1" applyBorder="1" applyAlignment="1">
      <alignment horizontal="left" vertical="center" wrapText="1"/>
    </xf>
    <xf numFmtId="0" fontId="84" fillId="19" borderId="85" xfId="0" applyFont="1" applyFill="1" applyBorder="1" applyAlignment="1">
      <alignment horizontal="left" vertical="center" wrapText="1"/>
    </xf>
    <xf numFmtId="2" fontId="2" fillId="19" borderId="19" xfId="0" applyNumberFormat="1" applyFont="1" applyFill="1" applyBorder="1" applyAlignment="1">
      <alignment horizontal="right" vertical="center"/>
    </xf>
    <xf numFmtId="2" fontId="2" fillId="19" borderId="20" xfId="0" applyNumberFormat="1" applyFont="1" applyFill="1" applyBorder="1" applyAlignment="1">
      <alignment horizontal="right" vertical="center"/>
    </xf>
    <xf numFmtId="2" fontId="2" fillId="19" borderId="21" xfId="0" applyNumberFormat="1" applyFont="1" applyFill="1" applyBorder="1" applyAlignment="1">
      <alignment horizontal="right" vertical="center"/>
    </xf>
    <xf numFmtId="0" fontId="0" fillId="0" borderId="39" xfId="0" applyBorder="1" applyAlignment="1">
      <alignment horizontal="left" vertical="center"/>
    </xf>
    <xf numFmtId="0" fontId="0" fillId="0" borderId="26" xfId="0" applyBorder="1" applyAlignment="1">
      <alignment horizontal="left" vertical="center"/>
    </xf>
    <xf numFmtId="0" fontId="0" fillId="0" borderId="40" xfId="0" applyBorder="1" applyAlignment="1">
      <alignment horizontal="left" vertical="center"/>
    </xf>
    <xf numFmtId="0" fontId="0" fillId="0" borderId="29" xfId="0" applyBorder="1" applyAlignment="1">
      <alignment horizontal="left" vertical="center"/>
    </xf>
    <xf numFmtId="0" fontId="79" fillId="0" borderId="0" xfId="7" applyFont="1" applyAlignment="1">
      <alignment horizontal="right" vertical="center" wrapText="1" indent="1"/>
    </xf>
    <xf numFmtId="0" fontId="79" fillId="0" borderId="155" xfId="7" applyFont="1" applyBorder="1" applyAlignment="1">
      <alignment horizontal="right" vertical="center" wrapText="1" indent="1"/>
    </xf>
    <xf numFmtId="4" fontId="0" fillId="19" borderId="83" xfId="0" applyNumberFormat="1" applyFill="1" applyBorder="1" applyAlignment="1">
      <alignment horizontal="center" vertical="center"/>
    </xf>
    <xf numFmtId="4" fontId="0" fillId="19" borderId="16" xfId="0" applyNumberFormat="1" applyFill="1" applyBorder="1" applyAlignment="1">
      <alignment horizontal="center" vertical="center"/>
    </xf>
    <xf numFmtId="4" fontId="0" fillId="19" borderId="92" xfId="0" applyNumberFormat="1" applyFill="1" applyBorder="1" applyAlignment="1">
      <alignment horizontal="center" vertical="center"/>
    </xf>
    <xf numFmtId="4" fontId="0" fillId="19" borderId="43" xfId="0" applyNumberFormat="1" applyFill="1" applyBorder="1" applyAlignment="1">
      <alignment horizontal="center" vertical="center"/>
    </xf>
    <xf numFmtId="4" fontId="0" fillId="19" borderId="41" xfId="0" applyNumberFormat="1" applyFill="1" applyBorder="1" applyAlignment="1">
      <alignment horizontal="center" vertical="center"/>
    </xf>
    <xf numFmtId="4" fontId="0" fillId="19" borderId="85" xfId="0" applyNumberFormat="1" applyFill="1" applyBorder="1" applyAlignment="1">
      <alignment horizontal="center" vertical="center"/>
    </xf>
    <xf numFmtId="0" fontId="0" fillId="19" borderId="40" xfId="0" applyFill="1" applyBorder="1" applyAlignment="1">
      <alignment horizontal="left" vertical="center"/>
    </xf>
    <xf numFmtId="0" fontId="0" fillId="19" borderId="4" xfId="0" applyFill="1" applyBorder="1" applyAlignment="1">
      <alignment horizontal="left" vertical="center"/>
    </xf>
    <xf numFmtId="4" fontId="0" fillId="19" borderId="40" xfId="0" applyNumberFormat="1" applyFill="1" applyBorder="1" applyAlignment="1">
      <alignment horizontal="left" vertical="center"/>
    </xf>
    <xf numFmtId="4" fontId="0" fillId="19" borderId="4" xfId="0" applyNumberFormat="1" applyFill="1" applyBorder="1" applyAlignment="1">
      <alignment horizontal="left" vertical="center"/>
    </xf>
    <xf numFmtId="0" fontId="0" fillId="0" borderId="33" xfId="0" applyBorder="1" applyAlignment="1">
      <alignment horizontal="left" vertical="center"/>
    </xf>
    <xf numFmtId="0" fontId="0" fillId="0" borderId="35" xfId="0" applyBorder="1" applyAlignment="1">
      <alignment horizontal="left" vertical="center"/>
    </xf>
    <xf numFmtId="0" fontId="59" fillId="16" borderId="49" xfId="0" applyFont="1" applyFill="1" applyBorder="1" applyAlignment="1">
      <alignment horizontal="center" vertical="center" wrapText="1"/>
    </xf>
    <xf numFmtId="0" fontId="59" fillId="16" borderId="67" xfId="0" applyFont="1" applyFill="1" applyBorder="1" applyAlignment="1">
      <alignment horizontal="center" vertical="center" wrapText="1"/>
    </xf>
    <xf numFmtId="0" fontId="59" fillId="16" borderId="48" xfId="0" applyFont="1" applyFill="1" applyBorder="1" applyAlignment="1">
      <alignment horizontal="center" vertical="center" wrapText="1"/>
    </xf>
    <xf numFmtId="0" fontId="79" fillId="0" borderId="43" xfId="0" applyFont="1" applyBorder="1" applyAlignment="1">
      <alignment horizontal="center" vertical="center"/>
    </xf>
    <xf numFmtId="0" fontId="79" fillId="0" borderId="41" xfId="0" applyFont="1" applyBorder="1" applyAlignment="1">
      <alignment horizontal="center" vertical="center"/>
    </xf>
    <xf numFmtId="0" fontId="79" fillId="0" borderId="0" xfId="0" applyFont="1" applyAlignment="1">
      <alignment horizontal="center" vertical="center"/>
    </xf>
    <xf numFmtId="0" fontId="79" fillId="0" borderId="28" xfId="0" applyFont="1" applyBorder="1" applyAlignment="1">
      <alignment horizontal="center" vertical="center"/>
    </xf>
    <xf numFmtId="0" fontId="59" fillId="15" borderId="122"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59" fillId="15" borderId="124" xfId="0" applyFont="1" applyFill="1" applyBorder="1" applyAlignment="1">
      <alignment horizontal="center" vertical="center" wrapText="1"/>
    </xf>
    <xf numFmtId="0" fontId="0" fillId="0" borderId="136" xfId="0" applyBorder="1" applyAlignment="1">
      <alignment horizontal="center"/>
    </xf>
    <xf numFmtId="0" fontId="0" fillId="0" borderId="137" xfId="0" applyBorder="1" applyAlignment="1">
      <alignment horizontal="center"/>
    </xf>
    <xf numFmtId="0" fontId="59" fillId="15" borderId="67" xfId="0" applyFont="1" applyFill="1" applyBorder="1" applyAlignment="1">
      <alignment horizontal="center" vertical="center" wrapText="1"/>
    </xf>
    <xf numFmtId="0" fontId="59" fillId="15" borderId="55" xfId="0" applyFont="1" applyFill="1" applyBorder="1" applyAlignment="1">
      <alignment horizontal="center" vertical="center"/>
    </xf>
    <xf numFmtId="0" fontId="59" fillId="15" borderId="76" xfId="0" applyFont="1" applyFill="1" applyBorder="1" applyAlignment="1">
      <alignment horizontal="center" vertical="center"/>
    </xf>
    <xf numFmtId="4" fontId="0" fillId="2" borderId="4"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0" fontId="79" fillId="0" borderId="85" xfId="0" applyFont="1" applyBorder="1" applyAlignment="1">
      <alignment horizontal="center" vertical="center"/>
    </xf>
    <xf numFmtId="0" fontId="79" fillId="2" borderId="40" xfId="0" applyFont="1" applyFill="1" applyBorder="1" applyAlignment="1">
      <alignment vertical="center"/>
    </xf>
    <xf numFmtId="0" fontId="79" fillId="2" borderId="154" xfId="0" applyFont="1" applyFill="1" applyBorder="1" applyAlignment="1">
      <alignment vertical="center"/>
    </xf>
    <xf numFmtId="0" fontId="79" fillId="2" borderId="4" xfId="0" applyFont="1" applyFill="1" applyBorder="1" applyAlignment="1">
      <alignment vertical="center"/>
    </xf>
    <xf numFmtId="4" fontId="0" fillId="2" borderId="32" xfId="0" applyNumberFormat="1" applyFill="1" applyBorder="1" applyAlignment="1">
      <alignment horizontal="right" vertical="center" wrapText="1"/>
    </xf>
    <xf numFmtId="0" fontId="68" fillId="0" borderId="19" xfId="0" applyFont="1" applyBorder="1" applyAlignment="1">
      <alignment horizontal="center" vertical="center"/>
    </xf>
    <xf numFmtId="0" fontId="68" fillId="0" borderId="20" xfId="0" applyFont="1" applyBorder="1" applyAlignment="1">
      <alignment horizontal="center" vertical="center"/>
    </xf>
    <xf numFmtId="0" fontId="68" fillId="0" borderId="21" xfId="0" applyFont="1" applyBorder="1" applyAlignment="1">
      <alignment horizontal="center" vertical="center"/>
    </xf>
    <xf numFmtId="0" fontId="2" fillId="19" borderId="39" xfId="0" applyFont="1" applyFill="1" applyBorder="1" applyAlignment="1">
      <alignment horizontal="center" vertical="center"/>
    </xf>
    <xf numFmtId="0" fontId="2" fillId="19" borderId="25" xfId="0" applyFont="1" applyFill="1" applyBorder="1" applyAlignment="1">
      <alignment horizontal="center" vertical="center"/>
    </xf>
    <xf numFmtId="0" fontId="2" fillId="19" borderId="26" xfId="0" applyFont="1" applyFill="1" applyBorder="1" applyAlignment="1">
      <alignment horizontal="center" vertical="center"/>
    </xf>
    <xf numFmtId="49" fontId="46" fillId="16" borderId="36" xfId="0" applyNumberFormat="1" applyFont="1" applyFill="1" applyBorder="1" applyAlignment="1">
      <alignment horizontal="center" vertical="center" wrapText="1"/>
    </xf>
    <xf numFmtId="49" fontId="46" fillId="16" borderId="64" xfId="0" applyNumberFormat="1" applyFont="1" applyFill="1" applyBorder="1" applyAlignment="1">
      <alignment horizontal="center" vertical="center" wrapText="1"/>
    </xf>
    <xf numFmtId="49" fontId="46" fillId="16" borderId="30" xfId="0" applyNumberFormat="1" applyFont="1" applyFill="1" applyBorder="1" applyAlignment="1">
      <alignment horizontal="center" vertical="center" wrapText="1"/>
    </xf>
    <xf numFmtId="49" fontId="46" fillId="16" borderId="28" xfId="0" applyNumberFormat="1" applyFont="1" applyFill="1" applyBorder="1" applyAlignment="1">
      <alignment horizontal="center" vertical="center" wrapText="1"/>
    </xf>
    <xf numFmtId="49" fontId="46" fillId="16" borderId="43" xfId="0" applyNumberFormat="1" applyFont="1" applyFill="1" applyBorder="1" applyAlignment="1">
      <alignment horizontal="center" vertical="center" wrapText="1"/>
    </xf>
    <xf numFmtId="49" fontId="46" fillId="16" borderId="85" xfId="0" applyNumberFormat="1" applyFont="1" applyFill="1" applyBorder="1" applyAlignment="1">
      <alignment horizontal="center" vertical="center" wrapText="1"/>
    </xf>
    <xf numFmtId="0" fontId="7" fillId="0" borderId="36" xfId="7" applyFont="1" applyBorder="1" applyAlignment="1">
      <alignment horizontal="center" vertical="center" wrapText="1"/>
    </xf>
    <xf numFmtId="0" fontId="7" fillId="0" borderId="38" xfId="7" applyFont="1" applyBorder="1" applyAlignment="1">
      <alignment horizontal="center" vertical="center" wrapText="1"/>
    </xf>
    <xf numFmtId="0" fontId="7" fillId="0" borderId="64" xfId="7" applyFont="1" applyBorder="1" applyAlignment="1">
      <alignment horizontal="center" vertical="center" wrapText="1"/>
    </xf>
    <xf numFmtId="0" fontId="7" fillId="0" borderId="43"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85" xfId="7" applyFont="1" applyBorder="1" applyAlignment="1">
      <alignment horizontal="center" vertical="center" wrapText="1"/>
    </xf>
    <xf numFmtId="0" fontId="79" fillId="0" borderId="20" xfId="0" applyFont="1" applyBorder="1" applyAlignment="1">
      <alignment horizontal="center"/>
    </xf>
    <xf numFmtId="0" fontId="79" fillId="0" borderId="21" xfId="0" applyFont="1"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64" xfId="0" applyFont="1" applyFill="1" applyBorder="1" applyAlignment="1">
      <alignment horizontal="center" vertical="center" wrapText="1"/>
    </xf>
    <xf numFmtId="4" fontId="79" fillId="2" borderId="66" xfId="0" applyNumberFormat="1" applyFont="1" applyFill="1" applyBorder="1" applyAlignment="1">
      <alignment horizontal="right" vertical="center" wrapText="1"/>
    </xf>
    <xf numFmtId="0" fontId="2" fillId="2" borderId="48" xfId="0" applyFont="1" applyFill="1" applyBorder="1" applyAlignment="1">
      <alignment vertical="center"/>
    </xf>
    <xf numFmtId="0" fontId="2" fillId="2" borderId="27" xfId="0" applyFont="1" applyFill="1" applyBorder="1" applyAlignment="1">
      <alignment vertical="center"/>
    </xf>
    <xf numFmtId="4" fontId="79" fillId="2" borderId="12" xfId="0" applyNumberFormat="1" applyFont="1" applyFill="1" applyBorder="1" applyAlignment="1">
      <alignment horizontal="right" vertical="center" wrapText="1"/>
    </xf>
    <xf numFmtId="4" fontId="79" fillId="2" borderId="35" xfId="0" applyNumberFormat="1" applyFont="1" applyFill="1" applyBorder="1" applyAlignment="1">
      <alignment horizontal="right" vertical="center" wrapText="1"/>
    </xf>
    <xf numFmtId="0" fontId="77" fillId="0" borderId="0" xfId="0" applyFont="1" applyAlignment="1">
      <alignment horizontal="center"/>
    </xf>
    <xf numFmtId="49" fontId="79" fillId="15" borderId="19" xfId="0" applyNumberFormat="1" applyFont="1" applyFill="1" applyBorder="1" applyAlignment="1">
      <alignment horizontal="center" vertical="center" wrapText="1"/>
    </xf>
    <xf numFmtId="49" fontId="79" fillId="15" borderId="46" xfId="0" applyNumberFormat="1" applyFont="1" applyFill="1" applyBorder="1" applyAlignment="1">
      <alignment horizontal="center" vertical="center" wrapText="1"/>
    </xf>
    <xf numFmtId="49" fontId="46" fillId="15" borderId="39" xfId="0" applyNumberFormat="1" applyFont="1" applyFill="1" applyBorder="1" applyAlignment="1">
      <alignment horizontal="left" vertical="center" wrapText="1"/>
    </xf>
    <xf numFmtId="49" fontId="46" fillId="15" borderId="65" xfId="0" applyNumberFormat="1" applyFont="1" applyFill="1" applyBorder="1" applyAlignment="1">
      <alignment horizontal="left" vertical="center" wrapText="1"/>
    </xf>
    <xf numFmtId="0" fontId="59" fillId="15" borderId="67" xfId="0" applyFont="1" applyFill="1" applyBorder="1" applyAlignment="1">
      <alignment horizontal="center" vertical="center"/>
    </xf>
    <xf numFmtId="0" fontId="59" fillId="15" borderId="48" xfId="0" applyFont="1" applyFill="1" applyBorder="1" applyAlignment="1">
      <alignment horizontal="center" vertical="center"/>
    </xf>
    <xf numFmtId="4" fontId="12" fillId="5" borderId="128" xfId="7" applyNumberFormat="1" applyFont="1" applyFill="1" applyBorder="1" applyAlignment="1" applyProtection="1">
      <alignment horizontal="left" vertical="center" wrapText="1"/>
      <protection locked="0"/>
    </xf>
    <xf numFmtId="4" fontId="12" fillId="5" borderId="109" xfId="7" applyNumberFormat="1" applyFont="1" applyFill="1" applyBorder="1" applyAlignment="1" applyProtection="1">
      <alignment horizontal="left" vertical="center" wrapText="1"/>
      <protection locked="0"/>
    </xf>
    <xf numFmtId="0" fontId="59" fillId="15" borderId="48" xfId="0" applyFont="1" applyFill="1" applyBorder="1" applyAlignment="1">
      <alignment horizontal="center" vertical="center" wrapText="1"/>
    </xf>
    <xf numFmtId="0" fontId="79" fillId="0" borderId="43" xfId="0" applyFont="1" applyBorder="1" applyAlignment="1">
      <alignment horizontal="center"/>
    </xf>
    <xf numFmtId="0" fontId="79" fillId="0" borderId="41" xfId="0" applyFont="1" applyBorder="1" applyAlignment="1">
      <alignment horizontal="center"/>
    </xf>
    <xf numFmtId="0" fontId="79" fillId="0" borderId="85"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33" fillId="0" borderId="0" xfId="0" applyFont="1" applyAlignment="1">
      <alignment horizontal="left" vertical="top" wrapText="1"/>
    </xf>
    <xf numFmtId="0" fontId="0" fillId="0" borderId="0" xfId="0" applyAlignment="1">
      <alignment horizontal="center"/>
    </xf>
    <xf numFmtId="0" fontId="2" fillId="0" borderId="53" xfId="0" applyFont="1" applyBorder="1" applyAlignment="1">
      <alignment horizontal="center" vertical="center" wrapText="1"/>
    </xf>
    <xf numFmtId="0" fontId="2" fillId="0" borderId="58" xfId="0" applyFont="1" applyBorder="1" applyAlignment="1">
      <alignment horizontal="center" vertical="center"/>
    </xf>
    <xf numFmtId="0" fontId="20" fillId="0" borderId="52"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166" fontId="20" fillId="0" borderId="53" xfId="0" applyNumberFormat="1" applyFont="1" applyBorder="1" applyAlignment="1">
      <alignment horizontal="center" vertical="center" wrapText="1"/>
    </xf>
    <xf numFmtId="166" fontId="20" fillId="0" borderId="58" xfId="0" applyNumberFormat="1" applyFont="1" applyBorder="1" applyAlignment="1">
      <alignment horizontal="center" vertical="center" wrapText="1"/>
    </xf>
    <xf numFmtId="0" fontId="20" fillId="0" borderId="51" xfId="0" applyFont="1" applyBorder="1" applyAlignment="1">
      <alignment horizontal="center" vertical="center" wrapText="1"/>
    </xf>
    <xf numFmtId="0" fontId="20" fillId="0" borderId="6" xfId="0" applyFont="1" applyBorder="1" applyAlignment="1">
      <alignment horizontal="center" vertical="center" wrapText="1"/>
    </xf>
    <xf numFmtId="1" fontId="20" fillId="0" borderId="52" xfId="0" applyNumberFormat="1" applyFont="1" applyBorder="1" applyAlignment="1">
      <alignment horizontal="center" vertical="center" wrapText="1"/>
    </xf>
    <xf numFmtId="1" fontId="20" fillId="0" borderId="56" xfId="0" applyNumberFormat="1" applyFont="1" applyBorder="1" applyAlignment="1">
      <alignment horizontal="center" vertical="center" wrapText="1"/>
    </xf>
    <xf numFmtId="166" fontId="55" fillId="0" borderId="19" xfId="0" applyNumberFormat="1" applyFont="1" applyBorder="1" applyAlignment="1">
      <alignment vertical="center" wrapText="1"/>
    </xf>
    <xf numFmtId="166" fontId="14" fillId="0" borderId="20" xfId="0" applyNumberFormat="1" applyFont="1" applyBorder="1" applyAlignment="1">
      <alignment vertical="center"/>
    </xf>
    <xf numFmtId="166" fontId="14" fillId="0" borderId="46" xfId="0" applyNumberFormat="1" applyFont="1" applyBorder="1" applyAlignment="1">
      <alignment vertical="center"/>
    </xf>
    <xf numFmtId="0" fontId="14" fillId="0" borderId="5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64" xfId="0" applyFont="1" applyBorder="1" applyAlignment="1">
      <alignment horizontal="left" vertical="center" wrapText="1"/>
    </xf>
    <xf numFmtId="0" fontId="14" fillId="0" borderId="19" xfId="7" applyFont="1" applyBorder="1" applyAlignment="1">
      <alignment horizontal="left" vertical="center"/>
    </xf>
    <xf numFmtId="0" fontId="14" fillId="0" borderId="20" xfId="7" applyFont="1" applyBorder="1" applyAlignment="1">
      <alignment horizontal="left" vertical="center"/>
    </xf>
    <xf numFmtId="0" fontId="35" fillId="3" borderId="19" xfId="7" applyFont="1" applyFill="1" applyBorder="1" applyAlignment="1">
      <alignment horizontal="center" vertical="center"/>
    </xf>
    <xf numFmtId="0" fontId="35" fillId="3" borderId="20" xfId="7" applyFont="1" applyFill="1" applyBorder="1" applyAlignment="1">
      <alignment horizontal="center" vertical="center"/>
    </xf>
    <xf numFmtId="0" fontId="35" fillId="3" borderId="21" xfId="7" applyFont="1" applyFill="1" applyBorder="1" applyAlignment="1">
      <alignment horizontal="center" vertical="center"/>
    </xf>
    <xf numFmtId="0" fontId="31" fillId="3" borderId="60" xfId="7" applyFont="1" applyFill="1" applyBorder="1" applyAlignment="1">
      <alignment horizontal="center" vertical="center"/>
    </xf>
    <xf numFmtId="0" fontId="31" fillId="3" borderId="61" xfId="7" applyFont="1" applyFill="1" applyBorder="1" applyAlignment="1">
      <alignment horizontal="center" vertical="center"/>
    </xf>
    <xf numFmtId="0" fontId="31" fillId="3" borderId="74" xfId="7" applyFont="1" applyFill="1" applyBorder="1" applyAlignment="1">
      <alignment horizontal="center" vertical="center"/>
    </xf>
    <xf numFmtId="0" fontId="14" fillId="0" borderId="67" xfId="8" applyFont="1" applyBorder="1" applyAlignment="1">
      <alignment horizontal="left" vertical="center" wrapText="1"/>
    </xf>
    <xf numFmtId="0" fontId="14" fillId="0" borderId="55" xfId="8" applyFont="1" applyBorder="1" applyAlignment="1">
      <alignment horizontal="left" vertical="center" wrapText="1"/>
    </xf>
    <xf numFmtId="0" fontId="14" fillId="0" borderId="48" xfId="8" applyFont="1" applyBorder="1" applyAlignment="1">
      <alignment horizontal="left" vertical="center" wrapText="1"/>
    </xf>
    <xf numFmtId="0" fontId="14" fillId="0" borderId="55" xfId="7" applyFont="1" applyBorder="1" applyAlignment="1">
      <alignment horizontal="left" vertical="center" wrapText="1"/>
    </xf>
    <xf numFmtId="0" fontId="14" fillId="0" borderId="48" xfId="7" applyFont="1" applyBorder="1" applyAlignment="1">
      <alignment horizontal="left" vertical="center" wrapText="1"/>
    </xf>
    <xf numFmtId="0" fontId="14" fillId="0" borderId="43" xfId="8" applyFont="1" applyBorder="1" applyAlignment="1">
      <alignment horizontal="left" vertical="center" wrapText="1"/>
    </xf>
    <xf numFmtId="0" fontId="14" fillId="0" borderId="17" xfId="8" applyFont="1" applyBorder="1" applyAlignment="1">
      <alignment horizontal="left" vertical="center" wrapText="1"/>
    </xf>
    <xf numFmtId="0" fontId="14" fillId="0" borderId="24" xfId="7" applyFont="1" applyBorder="1" applyAlignment="1">
      <alignment horizontal="left" vertical="center" wrapText="1"/>
    </xf>
    <xf numFmtId="0" fontId="14" fillId="0" borderId="65" xfId="7" applyFont="1" applyBorder="1" applyAlignment="1">
      <alignment horizontal="left" vertical="center" wrapText="1"/>
    </xf>
    <xf numFmtId="0" fontId="14" fillId="0" borderId="67" xfId="7" applyFont="1" applyBorder="1" applyAlignment="1">
      <alignment horizontal="left" vertical="center" wrapText="1"/>
    </xf>
    <xf numFmtId="0" fontId="14" fillId="0" borderId="76" xfId="7" applyFont="1" applyBorder="1" applyAlignment="1">
      <alignment horizontal="left" vertical="center" wrapText="1"/>
    </xf>
    <xf numFmtId="0" fontId="14" fillId="0" borderId="42" xfId="7" applyFont="1" applyBorder="1" applyAlignment="1">
      <alignment horizontal="left" vertical="center" wrapText="1"/>
    </xf>
    <xf numFmtId="0" fontId="42" fillId="3" borderId="19" xfId="7" applyFont="1" applyFill="1" applyBorder="1" applyAlignment="1">
      <alignment horizontal="center" vertical="center"/>
    </xf>
    <xf numFmtId="0" fontId="42" fillId="3" borderId="20" xfId="7" applyFont="1" applyFill="1" applyBorder="1" applyAlignment="1">
      <alignment horizontal="center" vertical="center"/>
    </xf>
    <xf numFmtId="0" fontId="42" fillId="3" borderId="21" xfId="7" applyFont="1" applyFill="1" applyBorder="1" applyAlignment="1">
      <alignment horizontal="center" vertical="center"/>
    </xf>
    <xf numFmtId="0" fontId="14" fillId="0" borderId="49" xfId="7" applyFont="1" applyBorder="1" applyAlignment="1">
      <alignment horizontal="left" vertical="center"/>
    </xf>
    <xf numFmtId="0" fontId="14" fillId="0" borderId="50" xfId="7" applyFont="1" applyBorder="1" applyAlignment="1">
      <alignment horizontal="left" vertical="center"/>
    </xf>
    <xf numFmtId="0" fontId="14" fillId="0" borderId="19" xfId="7" applyFont="1" applyBorder="1" applyAlignment="1">
      <alignment horizontal="left" vertical="center" wrapText="1"/>
    </xf>
    <xf numFmtId="0" fontId="14" fillId="0" borderId="46" xfId="7" applyFont="1" applyBorder="1" applyAlignment="1">
      <alignment horizontal="left" vertical="center" wrapText="1"/>
    </xf>
    <xf numFmtId="0" fontId="14" fillId="0" borderId="38" xfId="7" applyFont="1" applyBorder="1" applyAlignment="1">
      <alignment horizontal="center" vertical="center"/>
    </xf>
    <xf numFmtId="0" fontId="14" fillId="0" borderId="0" xfId="7" applyFont="1" applyAlignment="1">
      <alignment horizontal="center" vertical="center"/>
    </xf>
    <xf numFmtId="0" fontId="14" fillId="0" borderId="46" xfId="7" applyFont="1" applyBorder="1" applyAlignment="1">
      <alignment horizontal="left" vertical="center"/>
    </xf>
    <xf numFmtId="0" fontId="14" fillId="0" borderId="42" xfId="8" applyFont="1" applyBorder="1" applyAlignment="1">
      <alignment horizontal="left" vertical="center" wrapText="1"/>
    </xf>
    <xf numFmtId="0" fontId="14" fillId="0" borderId="67" xfId="7" applyFont="1" applyBorder="1" applyAlignment="1">
      <alignment horizontal="left" vertical="center"/>
    </xf>
    <xf numFmtId="0" fontId="14" fillId="0" borderId="55" xfId="7" applyFont="1" applyBorder="1" applyAlignment="1">
      <alignment horizontal="left" vertical="center"/>
    </xf>
    <xf numFmtId="0" fontId="14" fillId="0" borderId="48" xfId="7" applyFont="1" applyBorder="1" applyAlignment="1">
      <alignment horizontal="left" vertical="center"/>
    </xf>
    <xf numFmtId="0" fontId="14" fillId="0" borderId="146" xfId="7" applyFont="1" applyBorder="1" applyAlignment="1">
      <alignment horizontal="left" vertical="center" wrapText="1"/>
    </xf>
    <xf numFmtId="0" fontId="14" fillId="0" borderId="147" xfId="7" applyFont="1" applyBorder="1" applyAlignment="1">
      <alignment horizontal="left" vertical="center" wrapText="1"/>
    </xf>
    <xf numFmtId="0" fontId="14" fillId="0" borderId="148" xfId="7" applyFont="1" applyBorder="1" applyAlignment="1">
      <alignment horizontal="left" vertical="center" wrapText="1"/>
    </xf>
    <xf numFmtId="0" fontId="40" fillId="0" borderId="40" xfId="7" applyFont="1" applyBorder="1"/>
    <xf numFmtId="0" fontId="40" fillId="0" borderId="3" xfId="7" applyFont="1" applyBorder="1"/>
    <xf numFmtId="0" fontId="40" fillId="0" borderId="33" xfId="7" applyFont="1" applyBorder="1" applyAlignment="1">
      <alignment horizontal="left"/>
    </xf>
    <xf numFmtId="0" fontId="40" fillId="0" borderId="34" xfId="7" applyFont="1" applyBorder="1" applyAlignment="1">
      <alignment horizontal="left"/>
    </xf>
    <xf numFmtId="0" fontId="40" fillId="0" borderId="39" xfId="7" applyFont="1" applyBorder="1" applyAlignment="1">
      <alignment horizontal="left"/>
    </xf>
    <xf numFmtId="0" fontId="40" fillId="0" borderId="25" xfId="7" applyFont="1" applyBorder="1" applyAlignment="1">
      <alignment horizontal="left"/>
    </xf>
    <xf numFmtId="0" fontId="40" fillId="0" borderId="40" xfId="7" applyFont="1" applyBorder="1" applyAlignment="1">
      <alignment horizontal="left"/>
    </xf>
    <xf numFmtId="0" fontId="40" fillId="0" borderId="3" xfId="7" applyFont="1" applyBorder="1" applyAlignment="1">
      <alignment horizontal="left"/>
    </xf>
    <xf numFmtId="0" fontId="40" fillId="0" borderId="4" xfId="7" applyFont="1" applyBorder="1" applyAlignment="1">
      <alignment horizontal="left"/>
    </xf>
    <xf numFmtId="0" fontId="14" fillId="0" borderId="54" xfId="0" applyFont="1" applyBorder="1" applyAlignment="1">
      <alignment wrapText="1"/>
    </xf>
    <xf numFmtId="0" fontId="0" fillId="0" borderId="75" xfId="0" applyBorder="1" applyAlignment="1">
      <alignment wrapText="1"/>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11" fillId="0" borderId="0" xfId="0" applyFont="1" applyAlignment="1">
      <alignment vertical="center" wrapText="1"/>
    </xf>
    <xf numFmtId="0" fontId="12" fillId="0" borderId="0" xfId="0" applyFont="1" applyAlignment="1">
      <alignment vertical="center" wrapText="1"/>
    </xf>
    <xf numFmtId="0" fontId="14" fillId="0" borderId="30" xfId="0" applyFont="1" applyBorder="1" applyAlignment="1">
      <alignment horizontal="left" wrapText="1"/>
    </xf>
    <xf numFmtId="0" fontId="14" fillId="0" borderId="43" xfId="0" applyFont="1" applyBorder="1" applyAlignment="1">
      <alignment horizontal="left" wrapText="1"/>
    </xf>
    <xf numFmtId="0" fontId="14" fillId="0" borderId="55" xfId="0" applyFont="1" applyBorder="1" applyAlignment="1">
      <alignment wrapText="1"/>
    </xf>
    <xf numFmtId="0" fontId="0" fillId="0" borderId="76" xfId="0" applyBorder="1" applyAlignment="1">
      <alignment wrapText="1"/>
    </xf>
    <xf numFmtId="0" fontId="14" fillId="0" borderId="52" xfId="0" applyFont="1" applyBorder="1" applyAlignment="1">
      <alignment wrapText="1"/>
    </xf>
    <xf numFmtId="0" fontId="0" fillId="0" borderId="56" xfId="0" applyBorder="1" applyAlignment="1">
      <alignment wrapText="1"/>
    </xf>
    <xf numFmtId="0" fontId="14" fillId="0" borderId="37" xfId="0" applyFont="1" applyBorder="1" applyAlignment="1">
      <alignment wrapText="1"/>
    </xf>
    <xf numFmtId="0" fontId="0" fillId="0" borderId="18" xfId="0" applyBorder="1" applyAlignment="1">
      <alignment wrapText="1"/>
    </xf>
    <xf numFmtId="0" fontId="2" fillId="0" borderId="58" xfId="0" applyFont="1" applyBorder="1" applyAlignment="1">
      <alignment horizontal="center" vertical="center" wrapText="1"/>
    </xf>
    <xf numFmtId="0" fontId="14"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left" wrapText="1"/>
    </xf>
    <xf numFmtId="0" fontId="14" fillId="0" borderId="0" xfId="0" applyFont="1" applyAlignment="1">
      <alignment horizontal="left" vertical="top" wrapText="1"/>
    </xf>
    <xf numFmtId="0" fontId="14" fillId="0" borderId="23" xfId="0" applyFont="1" applyBorder="1" applyAlignment="1">
      <alignment horizontal="left" wrapText="1"/>
    </xf>
    <xf numFmtId="0" fontId="14" fillId="0" borderId="76" xfId="0" applyFont="1" applyBorder="1" applyAlignment="1">
      <alignment horizontal="left" wrapText="1"/>
    </xf>
    <xf numFmtId="0" fontId="14" fillId="0" borderId="27" xfId="0" applyFont="1" applyBorder="1" applyAlignment="1">
      <alignment horizontal="center" vertical="center" wrapText="1"/>
    </xf>
    <xf numFmtId="0" fontId="14" fillId="0" borderId="62" xfId="0" applyFont="1" applyBorder="1" applyAlignment="1">
      <alignment horizontal="center" wrapText="1"/>
    </xf>
    <xf numFmtId="0" fontId="0" fillId="0" borderId="21" xfId="0" applyBorder="1" applyAlignment="1">
      <alignment horizontal="center" wrapText="1"/>
    </xf>
    <xf numFmtId="0" fontId="2" fillId="0" borderId="0" xfId="0" applyFont="1" applyAlignment="1">
      <alignment wrapText="1"/>
    </xf>
    <xf numFmtId="0" fontId="0" fillId="0" borderId="0" xfId="0" applyAlignment="1">
      <alignment wrapText="1"/>
    </xf>
    <xf numFmtId="0" fontId="0" fillId="0" borderId="0" xfId="0" applyAlignment="1">
      <alignment horizontal="right" wrapText="1"/>
    </xf>
    <xf numFmtId="0" fontId="0" fillId="0" borderId="0" xfId="0" applyAlignment="1">
      <alignment horizontal="left" wrapText="1"/>
    </xf>
    <xf numFmtId="0" fontId="77" fillId="0" borderId="30" xfId="0" applyFont="1" applyBorder="1" applyAlignment="1">
      <alignment horizontal="left" vertical="center" wrapText="1"/>
    </xf>
    <xf numFmtId="0" fontId="77" fillId="0" borderId="0" xfId="0" applyFont="1" applyAlignment="1">
      <alignment horizontal="left" vertical="center" wrapText="1"/>
    </xf>
    <xf numFmtId="0" fontId="81" fillId="0" borderId="0" xfId="0" applyFont="1" applyAlignment="1">
      <alignment horizontal="left" wrapText="1"/>
    </xf>
    <xf numFmtId="0" fontId="2" fillId="0" borderId="2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76" xfId="0" applyFont="1" applyBorder="1" applyAlignment="1">
      <alignment horizontal="center" vertical="center" wrapText="1"/>
    </xf>
    <xf numFmtId="0" fontId="0" fillId="0" borderId="0" xfId="0" applyAlignment="1">
      <alignment horizontal="center" vertical="center" wrapText="1"/>
    </xf>
    <xf numFmtId="0" fontId="74" fillId="0" borderId="0" xfId="0" applyFont="1" applyAlignment="1">
      <alignment horizontal="center" vertical="top" wrapText="1"/>
    </xf>
    <xf numFmtId="0" fontId="2" fillId="0" borderId="0" xfId="0" applyFont="1" applyAlignment="1">
      <alignment horizontal="left" wrapText="1"/>
    </xf>
    <xf numFmtId="0" fontId="79" fillId="0" borderId="44" xfId="0" applyFont="1" applyBorder="1" applyAlignment="1">
      <alignment horizontal="left" vertical="center" wrapText="1"/>
    </xf>
    <xf numFmtId="0" fontId="79" fillId="0" borderId="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44" xfId="0" applyFont="1" applyBorder="1" applyAlignment="1">
      <alignment horizontal="center" vertical="center" wrapText="1"/>
    </xf>
    <xf numFmtId="0" fontId="101" fillId="0" borderId="0" xfId="5" applyFont="1" applyAlignment="1">
      <alignment vertical="top" wrapText="1"/>
    </xf>
    <xf numFmtId="0" fontId="101" fillId="0" borderId="0" xfId="17" applyFont="1" applyAlignment="1">
      <alignment horizontal="left" vertical="top" wrapText="1"/>
    </xf>
    <xf numFmtId="0" fontId="72" fillId="0" borderId="0" xfId="0" applyFont="1" applyAlignment="1">
      <alignment vertical="center"/>
    </xf>
    <xf numFmtId="0" fontId="0" fillId="0" borderId="0" xfId="0" applyAlignment="1">
      <alignment vertical="center"/>
    </xf>
    <xf numFmtId="0" fontId="101" fillId="0" borderId="0" xfId="17" applyFont="1" applyAlignment="1">
      <alignment vertical="top" wrapText="1"/>
    </xf>
    <xf numFmtId="0" fontId="7" fillId="0" borderId="0" xfId="0" applyFont="1" applyAlignment="1">
      <alignment horizontal="left"/>
    </xf>
    <xf numFmtId="0" fontId="0" fillId="0" borderId="49" xfId="0" applyBorder="1" applyAlignment="1">
      <alignment horizontal="center"/>
    </xf>
    <xf numFmtId="0" fontId="0" fillId="0" borderId="44" xfId="0" applyBorder="1" applyAlignment="1">
      <alignment horizontal="center"/>
    </xf>
    <xf numFmtId="0" fontId="0" fillId="0" borderId="77" xfId="0" applyBorder="1" applyAlignment="1">
      <alignment horizontal="center" wrapText="1"/>
    </xf>
    <xf numFmtId="0" fontId="0" fillId="0" borderId="80" xfId="0" applyBorder="1" applyAlignment="1">
      <alignment horizontal="center"/>
    </xf>
    <xf numFmtId="0" fontId="0" fillId="0" borderId="47" xfId="0" applyBorder="1" applyAlignment="1">
      <alignment horizontal="center" wrapText="1"/>
    </xf>
    <xf numFmtId="0" fontId="0" fillId="0" borderId="45" xfId="0" applyBorder="1" applyAlignment="1">
      <alignment horizontal="center"/>
    </xf>
    <xf numFmtId="0" fontId="97" fillId="0" borderId="0" xfId="0" applyFont="1"/>
    <xf numFmtId="0" fontId="97" fillId="0" borderId="41" xfId="0" applyFont="1" applyBorder="1"/>
    <xf numFmtId="0" fontId="7" fillId="0" borderId="5" xfId="0" applyFont="1" applyBorder="1" applyAlignment="1">
      <alignment horizontal="left"/>
    </xf>
    <xf numFmtId="0" fontId="7" fillId="0" borderId="9" xfId="0" applyFont="1" applyBorder="1" applyAlignment="1">
      <alignment horizontal="left"/>
    </xf>
    <xf numFmtId="0" fontId="14" fillId="9" borderId="19"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21" xfId="0" applyFont="1" applyFill="1" applyBorder="1" applyAlignment="1">
      <alignment horizontal="center" vertical="center"/>
    </xf>
    <xf numFmtId="0" fontId="10" fillId="9" borderId="19" xfId="0" applyFont="1" applyFill="1" applyBorder="1" applyAlignment="1">
      <alignment horizontal="left" vertical="center"/>
    </xf>
    <xf numFmtId="0" fontId="10" fillId="9" borderId="20" xfId="0" applyFont="1" applyFill="1" applyBorder="1" applyAlignment="1">
      <alignment horizontal="left" vertical="center"/>
    </xf>
    <xf numFmtId="0" fontId="10" fillId="9" borderId="46" xfId="0" applyFont="1" applyFill="1" applyBorder="1" applyAlignment="1">
      <alignment horizontal="left" vertical="center"/>
    </xf>
    <xf numFmtId="0" fontId="13" fillId="3" borderId="0" xfId="8" applyFont="1" applyFill="1" applyAlignment="1">
      <alignment horizontal="center" vertical="center"/>
    </xf>
    <xf numFmtId="0" fontId="23" fillId="0" borderId="0" xfId="8" applyFont="1" applyAlignment="1">
      <alignment horizontal="left" vertical="top" wrapText="1"/>
    </xf>
    <xf numFmtId="0" fontId="37" fillId="0" borderId="11" xfId="8" applyFont="1" applyBorder="1" applyAlignment="1">
      <alignment horizontal="center" vertical="center" wrapText="1"/>
    </xf>
    <xf numFmtId="0" fontId="37" fillId="0" borderId="16" xfId="8" applyFont="1" applyBorder="1" applyAlignment="1">
      <alignment horizontal="center" vertical="center" wrapText="1"/>
    </xf>
    <xf numFmtId="0" fontId="37" fillId="0" borderId="14" xfId="8" applyFont="1" applyBorder="1" applyAlignment="1">
      <alignment horizontal="center" vertical="center" wrapText="1"/>
    </xf>
    <xf numFmtId="0" fontId="37" fillId="0" borderId="5" xfId="8" applyFont="1" applyBorder="1" applyAlignment="1">
      <alignment horizontal="center" vertical="center" wrapText="1"/>
    </xf>
    <xf numFmtId="0" fontId="37" fillId="0" borderId="0" xfId="8" applyFont="1" applyBorder="1" applyAlignment="1">
      <alignment horizontal="center" vertical="center" wrapText="1"/>
    </xf>
    <xf numFmtId="0" fontId="37" fillId="0" borderId="6" xfId="8" applyFont="1" applyBorder="1" applyAlignment="1">
      <alignment horizontal="center" vertical="center" wrapText="1"/>
    </xf>
    <xf numFmtId="0" fontId="37" fillId="0" borderId="22" xfId="8" applyFont="1" applyBorder="1" applyAlignment="1">
      <alignment horizontal="center" vertical="center" wrapText="1"/>
    </xf>
    <xf numFmtId="0" fontId="37" fillId="0" borderId="9" xfId="8" applyFont="1" applyBorder="1" applyAlignment="1">
      <alignment horizontal="center" vertical="center" wrapText="1"/>
    </xf>
    <xf numFmtId="0" fontId="37" fillId="0" borderId="10" xfId="8" applyFont="1" applyBorder="1" applyAlignment="1">
      <alignment horizontal="center" vertical="center" wrapText="1"/>
    </xf>
    <xf numFmtId="0" fontId="9" fillId="0" borderId="11" xfId="8" applyFont="1" applyBorder="1" applyAlignment="1">
      <alignment horizontal="center" vertical="center" wrapText="1"/>
    </xf>
    <xf numFmtId="0" fontId="9" fillId="0" borderId="16" xfId="8" applyFont="1" applyBorder="1" applyAlignment="1">
      <alignment horizontal="center" vertical="center"/>
    </xf>
    <xf numFmtId="0" fontId="9" fillId="0" borderId="14" xfId="8" applyFont="1" applyBorder="1" applyAlignment="1">
      <alignment horizontal="center" vertical="center"/>
    </xf>
    <xf numFmtId="0" fontId="9" fillId="0" borderId="5" xfId="8" applyFont="1" applyBorder="1" applyAlignment="1">
      <alignment horizontal="center" vertical="center"/>
    </xf>
    <xf numFmtId="0" fontId="9" fillId="0" borderId="0" xfId="8" applyFont="1" applyBorder="1" applyAlignment="1">
      <alignment horizontal="center" vertical="center"/>
    </xf>
    <xf numFmtId="0" fontId="9" fillId="0" borderId="6" xfId="8" applyFont="1" applyBorder="1" applyAlignment="1">
      <alignment horizontal="center" vertical="center"/>
    </xf>
    <xf numFmtId="0" fontId="9" fillId="0" borderId="22" xfId="8" applyFont="1" applyBorder="1" applyAlignment="1">
      <alignment horizontal="center" vertical="center"/>
    </xf>
    <xf numFmtId="0" fontId="9" fillId="0" borderId="9" xfId="8" applyFont="1" applyBorder="1" applyAlignment="1">
      <alignment horizontal="center" vertical="center"/>
    </xf>
    <xf numFmtId="0" fontId="9" fillId="0" borderId="10" xfId="8" applyFont="1" applyBorder="1" applyAlignment="1">
      <alignment horizontal="center" vertical="center"/>
    </xf>
  </cellXfs>
  <cellStyles count="18">
    <cellStyle name="Default" xfId="17" xr:uid="{171C6A24-3876-439F-A9A1-9D841F0CD15E}"/>
    <cellStyle name="Euro" xfId="11" xr:uid="{EF98C4AD-1CBF-4286-8EEA-8F009F58E3B5}"/>
    <cellStyle name="Komma" xfId="3" builtinId="3"/>
    <cellStyle name="Komma 2" xfId="15" xr:uid="{2DA78F1C-CE57-484A-9FEA-347436945D4B}"/>
    <cellStyle name="Link" xfId="16"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rgb="FFFF3300"/>
      </font>
    </dxf>
    <dxf>
      <fill>
        <patternFill>
          <bgColor rgb="FFFF0000"/>
        </patternFill>
      </fill>
    </dxf>
    <dxf>
      <font>
        <color theme="1"/>
      </font>
    </dxf>
    <dxf>
      <font>
        <color rgb="FF9C0006"/>
      </font>
      <fill>
        <patternFill>
          <bgColor rgb="FFFFC7CE"/>
        </patternFill>
      </fill>
    </dxf>
    <dxf>
      <font>
        <color rgb="FFFF0000"/>
      </font>
    </dxf>
    <dxf>
      <font>
        <color rgb="FFFF0000"/>
      </font>
    </dxf>
  </dxfs>
  <tableStyles count="1" defaultTableStyle="TableStyleMedium9" defaultPivotStyle="PivotStyleLight16">
    <tableStyle name="Peko" pivot="0" count="0" xr9:uid="{E683CB27-7C5D-4518-9CB9-3FE13E26041C}"/>
  </tableStyles>
  <colors>
    <mruColors>
      <color rgb="FFFFFF99"/>
      <color rgb="FFFF3300"/>
      <color rgb="FF99FF33"/>
      <color rgb="FFFFFFCC"/>
      <color rgb="FFF6FBD5"/>
      <color rgb="FFF5F7D9"/>
      <color rgb="FFFBFED2"/>
      <color rgb="FFFFFFFF"/>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66014</xdr:colOff>
      <xdr:row>16</xdr:row>
      <xdr:rowOff>335085</xdr:rowOff>
    </xdr:from>
    <xdr:to>
      <xdr:col>22</xdr:col>
      <xdr:colOff>404124</xdr:colOff>
      <xdr:row>22</xdr:row>
      <xdr:rowOff>990600</xdr:rowOff>
    </xdr:to>
    <xdr:pic>
      <xdr:nvPicPr>
        <xdr:cNvPr id="2" name="Grafik 1">
          <a:extLst>
            <a:ext uri="{FF2B5EF4-FFF2-40B4-BE49-F238E27FC236}">
              <a16:creationId xmlns:a16="http://schemas.microsoft.com/office/drawing/2014/main" id="{3A5035EA-6AF8-4659-B8A6-8834B5A4A5BF}"/>
            </a:ext>
          </a:extLst>
        </xdr:cNvPr>
        <xdr:cNvPicPr>
          <a:picLocks noChangeAspect="1"/>
        </xdr:cNvPicPr>
      </xdr:nvPicPr>
      <xdr:blipFill>
        <a:blip xmlns:r="http://schemas.openxmlformats.org/officeDocument/2006/relationships" r:embed="rId1"/>
        <a:stretch>
          <a:fillRect/>
        </a:stretch>
      </xdr:blipFill>
      <xdr:spPr>
        <a:xfrm>
          <a:off x="16877639" y="4592760"/>
          <a:ext cx="2071660" cy="280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180975</xdr:rowOff>
        </xdr:from>
        <xdr:to>
          <xdr:col>2</xdr:col>
          <xdr:colOff>104775</xdr:colOff>
          <xdr:row>33</xdr:row>
          <xdr:rowOff>19050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2</xdr:col>
          <xdr:colOff>133350</xdr:colOff>
          <xdr:row>32</xdr:row>
          <xdr:rowOff>38100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32</xdr:row>
          <xdr:rowOff>171450</xdr:rowOff>
        </xdr:from>
        <xdr:to>
          <xdr:col>8</xdr:col>
          <xdr:colOff>85725</xdr:colOff>
          <xdr:row>33</xdr:row>
          <xdr:rowOff>209550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171450</xdr:rowOff>
        </xdr:from>
        <xdr:to>
          <xdr:col>5</xdr:col>
          <xdr:colOff>0</xdr:colOff>
          <xdr:row>32</xdr:row>
          <xdr:rowOff>19050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33</xdr:row>
          <xdr:rowOff>38100</xdr:rowOff>
        </xdr:from>
        <xdr:to>
          <xdr:col>2</xdr:col>
          <xdr:colOff>95250</xdr:colOff>
          <xdr:row>33</xdr:row>
          <xdr:rowOff>171450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27</xdr:row>
          <xdr:rowOff>0</xdr:rowOff>
        </xdr:from>
        <xdr:to>
          <xdr:col>9</xdr:col>
          <xdr:colOff>257175</xdr:colOff>
          <xdr:row>28</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9525</xdr:rowOff>
        </xdr:from>
        <xdr:to>
          <xdr:col>9</xdr:col>
          <xdr:colOff>361950</xdr:colOff>
          <xdr:row>29</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28</xdr:row>
          <xdr:rowOff>171450</xdr:rowOff>
        </xdr:from>
        <xdr:to>
          <xdr:col>9</xdr:col>
          <xdr:colOff>352425</xdr:colOff>
          <xdr:row>30</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30</xdr:row>
          <xdr:rowOff>171450</xdr:rowOff>
        </xdr:from>
        <xdr:to>
          <xdr:col>8</xdr:col>
          <xdr:colOff>85725</xdr:colOff>
          <xdr:row>32</xdr:row>
          <xdr:rowOff>19050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31</xdr:row>
          <xdr:rowOff>180975</xdr:rowOff>
        </xdr:from>
        <xdr:to>
          <xdr:col>8</xdr:col>
          <xdr:colOff>85725</xdr:colOff>
          <xdr:row>33</xdr:row>
          <xdr:rowOff>19050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180975</xdr:rowOff>
        </xdr:from>
        <xdr:to>
          <xdr:col>5</xdr:col>
          <xdr:colOff>0</xdr:colOff>
          <xdr:row>33</xdr:row>
          <xdr:rowOff>19050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30</xdr:row>
          <xdr:rowOff>171450</xdr:rowOff>
        </xdr:from>
        <xdr:to>
          <xdr:col>10</xdr:col>
          <xdr:colOff>428625</xdr:colOff>
          <xdr:row>32</xdr:row>
          <xdr:rowOff>19050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31</xdr:row>
          <xdr:rowOff>180975</xdr:rowOff>
        </xdr:from>
        <xdr:to>
          <xdr:col>10</xdr:col>
          <xdr:colOff>428625</xdr:colOff>
          <xdr:row>33</xdr:row>
          <xdr:rowOff>19050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19050</xdr:rowOff>
        </xdr:from>
        <xdr:to>
          <xdr:col>9</xdr:col>
          <xdr:colOff>352425</xdr:colOff>
          <xdr:row>23</xdr:row>
          <xdr:rowOff>171450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23</xdr:row>
          <xdr:rowOff>19050</xdr:rowOff>
        </xdr:from>
        <xdr:to>
          <xdr:col>12</xdr:col>
          <xdr:colOff>352425</xdr:colOff>
          <xdr:row>23</xdr:row>
          <xdr:rowOff>171450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23</xdr:row>
          <xdr:rowOff>200025</xdr:rowOff>
        </xdr:from>
        <xdr:to>
          <xdr:col>9</xdr:col>
          <xdr:colOff>400050</xdr:colOff>
          <xdr:row>24</xdr:row>
          <xdr:rowOff>209550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104775</xdr:colOff>
      <xdr:row>12</xdr:row>
      <xdr:rowOff>57150</xdr:rowOff>
    </xdr:from>
    <xdr:to>
      <xdr:col>4</xdr:col>
      <xdr:colOff>371475</xdr:colOff>
      <xdr:row>14</xdr:row>
      <xdr:rowOff>85725</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4972050" y="2209800"/>
          <a:ext cx="266700" cy="381000"/>
        </a:xfrm>
        <a:prstGeom prst="rightArrow">
          <a:avLst>
            <a:gd name="adj1" fmla="val 50000"/>
            <a:gd name="adj2" fmla="val 250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192405</xdr:colOff>
      <xdr:row>0</xdr:row>
      <xdr:rowOff>133350</xdr:rowOff>
    </xdr:from>
    <xdr:to>
      <xdr:col>23</xdr:col>
      <xdr:colOff>665214</xdr:colOff>
      <xdr:row>8</xdr:row>
      <xdr:rowOff>265417</xdr:rowOff>
    </xdr:to>
    <xdr:pic>
      <xdr:nvPicPr>
        <xdr:cNvPr id="2" name="Grafik 1">
          <a:extLst>
            <a:ext uri="{FF2B5EF4-FFF2-40B4-BE49-F238E27FC236}">
              <a16:creationId xmlns:a16="http://schemas.microsoft.com/office/drawing/2014/main" id="{1DDACEFA-3F09-4758-BBFF-DD66B7BE89D5}"/>
            </a:ext>
          </a:extLst>
        </xdr:cNvPr>
        <xdr:cNvPicPr>
          <a:picLocks noChangeAspect="1"/>
        </xdr:cNvPicPr>
      </xdr:nvPicPr>
      <xdr:blipFill>
        <a:blip xmlns:r="http://schemas.openxmlformats.org/officeDocument/2006/relationships" r:embed="rId1"/>
        <a:stretch>
          <a:fillRect/>
        </a:stretch>
      </xdr:blipFill>
      <xdr:spPr>
        <a:xfrm>
          <a:off x="20375880" y="133350"/>
          <a:ext cx="2210169" cy="294003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genesis.destatis.de/datenbank/online/statistic/61261/table/61261-0001/table-toolbar" TargetMode="External"/><Relationship Id="rId2" Type="http://schemas.openxmlformats.org/officeDocument/2006/relationships/hyperlink" Target="https://www.bundesbank.de/de/statistiken/geld-und-kapitalmaerkte/zinssaetze-und-renditen/taegliche-umlaufsrenditen-festverzinslicher-schuldverschreibungen-inlaendischer-emittenten-nach-wertpapierarten-650674" TargetMode="External"/><Relationship Id="rId1" Type="http://schemas.openxmlformats.org/officeDocument/2006/relationships/hyperlink" Target="https://www-genesis.destatis.de/datenbank/online/statistic/61261/table/61261-0011"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308E-29E3-456B-82D3-17DB2661DB4A}">
  <sheetPr codeName="Tabelle3">
    <pageSetUpPr fitToPage="1"/>
  </sheetPr>
  <dimension ref="A1:G41"/>
  <sheetViews>
    <sheetView showGridLines="0" tabSelected="1" topLeftCell="A2" zoomScaleNormal="100" workbookViewId="0">
      <selection activeCell="B35" sqref="B35:G35"/>
    </sheetView>
  </sheetViews>
  <sheetFormatPr baseColWidth="10" defaultColWidth="11.42578125" defaultRowHeight="15.75"/>
  <cols>
    <col min="1" max="1" width="19.28515625" style="490" bestFit="1" customWidth="1"/>
    <col min="7" max="7" width="49.28515625" customWidth="1"/>
  </cols>
  <sheetData>
    <row r="1" spans="1:7" ht="24.95" customHeight="1">
      <c r="A1" s="1420" t="s">
        <v>0</v>
      </c>
      <c r="B1" s="1420"/>
      <c r="C1" s="1420"/>
      <c r="D1" s="1420"/>
      <c r="E1" s="1420"/>
      <c r="F1" s="1420"/>
      <c r="G1" s="1420"/>
    </row>
    <row r="2" spans="1:7" ht="102.75" customHeight="1">
      <c r="A2" s="1284" t="s">
        <v>1</v>
      </c>
      <c r="B2" s="1421" t="s">
        <v>2</v>
      </c>
      <c r="C2" s="1423"/>
      <c r="D2" s="1423"/>
      <c r="E2" s="1423"/>
      <c r="F2" s="1423"/>
      <c r="G2" s="1423"/>
    </row>
    <row r="3" spans="1:7" ht="133.5" customHeight="1">
      <c r="A3" s="1284" t="s">
        <v>3</v>
      </c>
      <c r="B3" s="1421" t="s">
        <v>4</v>
      </c>
      <c r="C3" s="1423"/>
      <c r="D3" s="1423"/>
      <c r="E3" s="1423"/>
      <c r="F3" s="1423"/>
      <c r="G3" s="1423"/>
    </row>
    <row r="4" spans="1:7" ht="63" customHeight="1">
      <c r="A4" s="1285" t="s">
        <v>5</v>
      </c>
      <c r="B4" s="1421" t="s">
        <v>6</v>
      </c>
      <c r="C4" s="1421"/>
      <c r="D4" s="1421"/>
      <c r="E4" s="1421"/>
      <c r="F4" s="1421"/>
      <c r="G4" s="1421"/>
    </row>
    <row r="5" spans="1:7" ht="86.25" customHeight="1">
      <c r="A5" s="1284" t="s">
        <v>7</v>
      </c>
      <c r="B5" s="1421" t="s">
        <v>8</v>
      </c>
      <c r="C5" s="1421"/>
      <c r="D5" s="1421"/>
      <c r="E5" s="1421"/>
      <c r="F5" s="1421"/>
      <c r="G5" s="1421"/>
    </row>
    <row r="6" spans="1:7" ht="97.5" customHeight="1">
      <c r="A6" s="1284" t="s">
        <v>9</v>
      </c>
      <c r="B6" s="1421" t="s">
        <v>10</v>
      </c>
      <c r="C6" s="1421"/>
      <c r="D6" s="1421"/>
      <c r="E6" s="1421"/>
      <c r="F6" s="1421"/>
      <c r="G6" s="1421"/>
    </row>
    <row r="7" spans="1:7" ht="108" customHeight="1">
      <c r="A7" s="1284" t="s">
        <v>11</v>
      </c>
      <c r="B7" s="1421" t="s">
        <v>12</v>
      </c>
      <c r="C7" s="1421"/>
      <c r="D7" s="1421"/>
      <c r="E7" s="1421"/>
      <c r="F7" s="1421"/>
      <c r="G7" s="1421"/>
    </row>
    <row r="8" spans="1:7" ht="194.25" customHeight="1">
      <c r="A8" s="1284" t="s">
        <v>13</v>
      </c>
      <c r="B8" s="1421" t="s">
        <v>14</v>
      </c>
      <c r="C8" s="1421"/>
      <c r="D8" s="1421"/>
      <c r="E8" s="1421"/>
      <c r="F8" s="1421"/>
      <c r="G8" s="1421"/>
    </row>
    <row r="9" spans="1:7" ht="152.25" customHeight="1">
      <c r="A9" s="1284" t="s">
        <v>15</v>
      </c>
      <c r="B9" s="1421" t="s">
        <v>16</v>
      </c>
      <c r="C9" s="1421"/>
      <c r="D9" s="1421"/>
      <c r="E9" s="1421"/>
      <c r="F9" s="1421"/>
      <c r="G9" s="1421"/>
    </row>
    <row r="10" spans="1:7" ht="108.75" customHeight="1">
      <c r="A10" s="1284" t="s">
        <v>17</v>
      </c>
      <c r="B10" s="1421" t="s">
        <v>18</v>
      </c>
      <c r="C10" s="1421"/>
      <c r="D10" s="1421"/>
      <c r="E10" s="1421"/>
      <c r="F10" s="1421"/>
      <c r="G10" s="1421"/>
    </row>
    <row r="11" spans="1:7" ht="40.5" customHeight="1">
      <c r="A11" s="1284" t="s">
        <v>19</v>
      </c>
      <c r="B11" s="1421" t="s">
        <v>20</v>
      </c>
      <c r="C11" s="1421"/>
      <c r="D11" s="1421"/>
      <c r="E11" s="1421"/>
      <c r="F11" s="1421"/>
      <c r="G11" s="1421"/>
    </row>
    <row r="12" spans="1:7" ht="27.6" customHeight="1">
      <c r="A12" s="1284" t="s">
        <v>21</v>
      </c>
      <c r="B12" s="1421" t="s">
        <v>22</v>
      </c>
      <c r="C12" s="1421"/>
      <c r="D12" s="1421"/>
      <c r="E12" s="1421"/>
      <c r="F12" s="1421"/>
      <c r="G12" s="1421"/>
    </row>
    <row r="13" spans="1:7" ht="128.25" customHeight="1">
      <c r="A13" s="1284" t="s">
        <v>23</v>
      </c>
      <c r="B13" s="1421" t="s">
        <v>24</v>
      </c>
      <c r="C13" s="1421"/>
      <c r="D13" s="1421"/>
      <c r="E13" s="1421"/>
      <c r="F13" s="1421"/>
      <c r="G13" s="1421"/>
    </row>
    <row r="14" spans="1:7" ht="15" customHeight="1">
      <c r="A14" s="491"/>
      <c r="B14" s="1266"/>
      <c r="C14" s="1266"/>
      <c r="D14" s="1266"/>
      <c r="E14" s="1266"/>
      <c r="F14" s="1266"/>
      <c r="G14" s="1266"/>
    </row>
    <row r="15" spans="1:7" ht="24.95" customHeight="1">
      <c r="A15" s="1422" t="s">
        <v>25</v>
      </c>
      <c r="B15" s="1422"/>
      <c r="C15" s="1422"/>
      <c r="D15" s="1422"/>
      <c r="E15" s="1422"/>
      <c r="F15" s="1422"/>
      <c r="G15" s="1422"/>
    </row>
    <row r="17" spans="1:7" ht="18.75">
      <c r="A17" s="703" t="s">
        <v>26</v>
      </c>
    </row>
    <row r="18" spans="1:7" thickBot="1">
      <c r="A18"/>
    </row>
    <row r="19" spans="1:7" ht="16.5" thickBot="1">
      <c r="A19" s="704" t="s">
        <v>27</v>
      </c>
      <c r="B19" s="1415" t="s">
        <v>28</v>
      </c>
      <c r="C19" s="1415"/>
      <c r="D19" s="1415"/>
      <c r="E19" s="1415"/>
      <c r="F19" s="1415"/>
      <c r="G19" s="1416"/>
    </row>
    <row r="20" spans="1:7" s="52" customFormat="1" ht="15">
      <c r="A20" s="1277">
        <v>45712</v>
      </c>
      <c r="B20" s="1417" t="s">
        <v>29</v>
      </c>
      <c r="C20" s="1417"/>
      <c r="D20" s="1417"/>
      <c r="E20" s="1417"/>
      <c r="F20" s="1417"/>
      <c r="G20" s="1418"/>
    </row>
    <row r="21" spans="1:7" s="52" customFormat="1" ht="15">
      <c r="A21" s="953">
        <v>45880</v>
      </c>
      <c r="B21" s="1409" t="s">
        <v>30</v>
      </c>
      <c r="C21" s="1409"/>
      <c r="D21" s="1409"/>
      <c r="E21" s="1409"/>
      <c r="F21" s="1409"/>
      <c r="G21" s="1410"/>
    </row>
    <row r="22" spans="1:7" s="52" customFormat="1" ht="15">
      <c r="A22" s="953">
        <v>45880</v>
      </c>
      <c r="B22" s="1409" t="s">
        <v>31</v>
      </c>
      <c r="C22" s="1409"/>
      <c r="D22" s="1409"/>
      <c r="E22" s="1409"/>
      <c r="F22" s="1409"/>
      <c r="G22" s="1410"/>
    </row>
    <row r="23" spans="1:7" s="52" customFormat="1" ht="57.6" customHeight="1">
      <c r="A23" s="953">
        <v>45880</v>
      </c>
      <c r="B23" s="1419" t="s">
        <v>32</v>
      </c>
      <c r="C23" s="1409"/>
      <c r="D23" s="1409"/>
      <c r="E23" s="1409"/>
      <c r="F23" s="1409"/>
      <c r="G23" s="1410"/>
    </row>
    <row r="24" spans="1:7" s="52" customFormat="1" ht="15">
      <c r="A24" s="953">
        <v>45880</v>
      </c>
      <c r="B24" s="1409" t="s">
        <v>33</v>
      </c>
      <c r="C24" s="1409"/>
      <c r="D24" s="1409"/>
      <c r="E24" s="1409"/>
      <c r="F24" s="1409"/>
      <c r="G24" s="1410"/>
    </row>
    <row r="25" spans="1:7" s="52" customFormat="1" ht="15">
      <c r="A25" s="953">
        <v>45880</v>
      </c>
      <c r="B25" s="1409" t="s">
        <v>34</v>
      </c>
      <c r="C25" s="1409"/>
      <c r="D25" s="1409"/>
      <c r="E25" s="1409"/>
      <c r="F25" s="1409"/>
      <c r="G25" s="1410"/>
    </row>
    <row r="26" spans="1:7" s="52" customFormat="1" ht="15">
      <c r="A26" s="953">
        <v>45880</v>
      </c>
      <c r="B26" s="1409" t="s">
        <v>35</v>
      </c>
      <c r="C26" s="1409"/>
      <c r="D26" s="1409"/>
      <c r="E26" s="1409"/>
      <c r="F26" s="1409"/>
      <c r="G26" s="1410"/>
    </row>
    <row r="27" spans="1:7" s="52" customFormat="1" ht="15">
      <c r="A27" s="953">
        <v>45880</v>
      </c>
      <c r="B27" s="1409" t="s">
        <v>36</v>
      </c>
      <c r="C27" s="1409"/>
      <c r="D27" s="1409"/>
      <c r="E27" s="1409"/>
      <c r="F27" s="1409"/>
      <c r="G27" s="1410"/>
    </row>
    <row r="28" spans="1:7" s="52" customFormat="1" ht="15">
      <c r="A28" s="953">
        <v>45880</v>
      </c>
      <c r="B28" s="1409" t="s">
        <v>37</v>
      </c>
      <c r="C28" s="1409"/>
      <c r="D28" s="1409"/>
      <c r="E28" s="1409"/>
      <c r="F28" s="1409"/>
      <c r="G28" s="1410"/>
    </row>
    <row r="29" spans="1:7" s="52" customFormat="1" ht="15">
      <c r="A29" s="953">
        <v>45880</v>
      </c>
      <c r="B29" s="1409" t="s">
        <v>38</v>
      </c>
      <c r="C29" s="1409"/>
      <c r="D29" s="1409"/>
      <c r="E29" s="1409"/>
      <c r="F29" s="1409"/>
      <c r="G29" s="1410"/>
    </row>
    <row r="30" spans="1:7" s="52" customFormat="1" ht="15">
      <c r="A30" s="953">
        <v>45880</v>
      </c>
      <c r="B30" s="1409" t="s">
        <v>39</v>
      </c>
      <c r="C30" s="1409"/>
      <c r="D30" s="1409"/>
      <c r="E30" s="1409"/>
      <c r="F30" s="1409"/>
      <c r="G30" s="1410"/>
    </row>
    <row r="31" spans="1:7" s="52" customFormat="1" ht="15">
      <c r="A31" s="953">
        <v>45880</v>
      </c>
      <c r="B31" s="1409" t="s">
        <v>36</v>
      </c>
      <c r="C31" s="1409"/>
      <c r="D31" s="1409"/>
      <c r="E31" s="1409"/>
      <c r="F31" s="1409"/>
      <c r="G31" s="1410"/>
    </row>
    <row r="32" spans="1:7" s="52" customFormat="1" ht="15">
      <c r="A32" s="953">
        <v>45986</v>
      </c>
      <c r="B32" s="1409" t="s">
        <v>942</v>
      </c>
      <c r="C32" s="1409"/>
      <c r="D32" s="1409"/>
      <c r="E32" s="1409"/>
      <c r="F32" s="1409"/>
      <c r="G32" s="1410"/>
    </row>
    <row r="33" spans="1:7" s="52" customFormat="1" ht="15">
      <c r="A33" s="953">
        <v>45986</v>
      </c>
      <c r="B33" s="1409" t="s">
        <v>943</v>
      </c>
      <c r="C33" s="1409"/>
      <c r="D33" s="1409"/>
      <c r="E33" s="1409"/>
      <c r="F33" s="1409"/>
      <c r="G33" s="1410"/>
    </row>
    <row r="34" spans="1:7" s="52" customFormat="1" ht="15">
      <c r="A34" s="953">
        <v>46001</v>
      </c>
      <c r="B34" s="1409" t="s">
        <v>946</v>
      </c>
      <c r="C34" s="1409"/>
      <c r="D34" s="1409"/>
      <c r="E34" s="1409"/>
      <c r="F34" s="1409"/>
      <c r="G34" s="1410"/>
    </row>
    <row r="35" spans="1:7" s="52" customFormat="1" ht="15">
      <c r="A35" s="953"/>
      <c r="B35" s="1411"/>
      <c r="C35" s="1411"/>
      <c r="D35" s="1411"/>
      <c r="E35" s="1411"/>
      <c r="F35" s="1411"/>
      <c r="G35" s="1412"/>
    </row>
    <row r="36" spans="1:7" s="52" customFormat="1" thickBot="1">
      <c r="A36" s="1278"/>
      <c r="B36" s="1413"/>
      <c r="C36" s="1413"/>
      <c r="D36" s="1413"/>
      <c r="E36" s="1413"/>
      <c r="F36" s="1413"/>
      <c r="G36" s="1414"/>
    </row>
    <row r="37" spans="1:7" ht="15">
      <c r="A37"/>
    </row>
    <row r="38" spans="1:7" ht="15">
      <c r="A38"/>
    </row>
    <row r="39" spans="1:7" ht="15">
      <c r="A39"/>
    </row>
    <row r="40" spans="1:7" ht="15">
      <c r="A40"/>
    </row>
    <row r="41" spans="1:7" ht="15">
      <c r="A41"/>
    </row>
  </sheetData>
  <sheetProtection algorithmName="SHA-512" hashValue="gsPVL1+9ocVJSFLaT6pPOIDlOe97dOgKPuWk/vM+NMq4+jBi8C5T8Q/8hLYJAK/zGCpvv7yPxEs9UeCXPBG13Q==" saltValue="B0naTJsmTployRLw/wL21A==" spinCount="100000" sheet="1" formatRows="0" selectLockedCells="1"/>
  <mergeCells count="32">
    <mergeCell ref="A1:G1"/>
    <mergeCell ref="B13:G13"/>
    <mergeCell ref="B10:G10"/>
    <mergeCell ref="B11:G11"/>
    <mergeCell ref="A15:G15"/>
    <mergeCell ref="B2:G2"/>
    <mergeCell ref="B4:G4"/>
    <mergeCell ref="B5:G5"/>
    <mergeCell ref="B6:G6"/>
    <mergeCell ref="B3:G3"/>
    <mergeCell ref="B9:G9"/>
    <mergeCell ref="B8:G8"/>
    <mergeCell ref="B12:G12"/>
    <mergeCell ref="B7:G7"/>
    <mergeCell ref="B19:G19"/>
    <mergeCell ref="B20:G20"/>
    <mergeCell ref="B21:G21"/>
    <mergeCell ref="B22:G22"/>
    <mergeCell ref="B23:G23"/>
    <mergeCell ref="B24:G24"/>
    <mergeCell ref="B25:G25"/>
    <mergeCell ref="B26:G26"/>
    <mergeCell ref="B27:G27"/>
    <mergeCell ref="B28:G28"/>
    <mergeCell ref="B34:G34"/>
    <mergeCell ref="B35:G35"/>
    <mergeCell ref="B36:G36"/>
    <mergeCell ref="B29:G29"/>
    <mergeCell ref="B30:G30"/>
    <mergeCell ref="B31:G31"/>
    <mergeCell ref="B32:G32"/>
    <mergeCell ref="B33:G33"/>
  </mergeCells>
  <pageMargins left="0.7" right="0.7" top="0.78740157499999996" bottom="0.78740157499999996" header="0.3" footer="0.3"/>
  <pageSetup paperSize="9" scale="6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FB851-250D-4864-964D-5D4FC41DF0DD}">
  <sheetPr codeName="Tabelle11">
    <tabColor rgb="FFFFFF00"/>
  </sheetPr>
  <dimension ref="A1:H122"/>
  <sheetViews>
    <sheetView workbookViewId="0">
      <selection activeCell="A12" sqref="A12"/>
    </sheetView>
  </sheetViews>
  <sheetFormatPr baseColWidth="10" defaultColWidth="11.42578125" defaultRowHeight="15"/>
  <cols>
    <col min="1" max="1" width="31.85546875" style="172" customWidth="1"/>
    <col min="2" max="2" width="23.5703125" customWidth="1"/>
    <col min="3" max="3" width="15.5703125" customWidth="1"/>
    <col min="4" max="4" width="8.42578125" customWidth="1"/>
    <col min="5" max="5" width="15.140625" style="71" customWidth="1"/>
    <col min="6" max="6" width="15.140625" customWidth="1"/>
    <col min="7" max="7" width="14.85546875" customWidth="1"/>
    <col min="8" max="8" width="16.28515625" customWidth="1"/>
  </cols>
  <sheetData>
    <row r="1" spans="1:8" ht="14.45" customHeight="1">
      <c r="A1" s="1781" t="str">
        <f>+Gesamtangebot!A1</f>
        <v>Stand: 10.12.2025</v>
      </c>
      <c r="B1" s="1782"/>
      <c r="C1" s="1782"/>
      <c r="D1" s="1782"/>
      <c r="E1" s="1782"/>
      <c r="F1" s="1782"/>
      <c r="G1" s="1782"/>
    </row>
    <row r="2" spans="1:8" ht="14.45" customHeight="1">
      <c r="A2" s="1079"/>
      <c r="B2" s="1080" t="s">
        <v>421</v>
      </c>
      <c r="C2" s="1014"/>
      <c r="D2" s="1014"/>
      <c r="E2" s="1014"/>
      <c r="F2" s="1014"/>
      <c r="G2" s="1014"/>
    </row>
    <row r="3" spans="1:8" ht="15.75" thickBot="1">
      <c r="A3" s="226" t="s">
        <v>423</v>
      </c>
      <c r="B3" s="227">
        <f>Gesamtangebot!B3</f>
        <v>2026</v>
      </c>
      <c r="C3" s="4"/>
      <c r="D3" s="4"/>
      <c r="E3" s="228"/>
      <c r="F3" s="229"/>
      <c r="G3" s="4"/>
      <c r="H3" s="4"/>
    </row>
    <row r="4" spans="1:8" ht="17.45" customHeight="1">
      <c r="A4" s="1783" t="s">
        <v>531</v>
      </c>
      <c r="B4" s="1785" t="s">
        <v>532</v>
      </c>
      <c r="C4" s="1787" t="s">
        <v>533</v>
      </c>
      <c r="D4" s="230" t="s">
        <v>534</v>
      </c>
      <c r="E4" s="231"/>
      <c r="F4" s="1787" t="s">
        <v>535</v>
      </c>
      <c r="G4" s="1789" t="s">
        <v>536</v>
      </c>
      <c r="H4" s="1777" t="s">
        <v>537</v>
      </c>
    </row>
    <row r="5" spans="1:8" ht="26.45" customHeight="1" thickBot="1">
      <c r="A5" s="1784"/>
      <c r="B5" s="1786"/>
      <c r="C5" s="1788"/>
      <c r="D5" s="232" t="s">
        <v>538</v>
      </c>
      <c r="E5" s="233" t="s">
        <v>539</v>
      </c>
      <c r="F5" s="1788"/>
      <c r="G5" s="1790"/>
      <c r="H5" s="1778"/>
    </row>
    <row r="6" spans="1:8" ht="15.75" thickBot="1">
      <c r="A6" s="1779" t="s">
        <v>451</v>
      </c>
      <c r="B6" s="1779"/>
      <c r="C6" s="1779"/>
      <c r="D6" s="1780"/>
      <c r="E6" s="234">
        <f>+E7+E58+E74+E109</f>
        <v>0</v>
      </c>
      <c r="F6" s="234">
        <f>+F7+F58+F74+F109</f>
        <v>0</v>
      </c>
      <c r="G6" s="235">
        <f>+G7+G58+G74+G109</f>
        <v>0</v>
      </c>
      <c r="H6" s="236">
        <f>+H7+H58+H74+H109+H120</f>
        <v>0</v>
      </c>
    </row>
    <row r="7" spans="1:8" ht="27" thickBot="1">
      <c r="A7" s="190" t="s">
        <v>540</v>
      </c>
      <c r="B7" s="324"/>
      <c r="C7" s="202"/>
      <c r="D7" s="473"/>
      <c r="E7" s="474">
        <f>SUM(E8:E57)</f>
        <v>0</v>
      </c>
      <c r="F7" s="474">
        <f>SUM(F8:F57)</f>
        <v>0</v>
      </c>
      <c r="G7" s="474">
        <f>SUM(G8:G57)</f>
        <v>0</v>
      </c>
      <c r="H7" s="475">
        <f>SUM(H8:H57)</f>
        <v>0</v>
      </c>
    </row>
    <row r="8" spans="1:8">
      <c r="A8" s="1396" t="s">
        <v>337</v>
      </c>
      <c r="B8" s="134"/>
      <c r="C8" s="242"/>
      <c r="D8" s="243"/>
      <c r="E8" s="244"/>
      <c r="F8" s="245"/>
      <c r="G8" s="246"/>
      <c r="H8" s="195">
        <f>G8</f>
        <v>0</v>
      </c>
    </row>
    <row r="9" spans="1:8">
      <c r="A9" s="1396" t="s">
        <v>337</v>
      </c>
      <c r="B9" s="134"/>
      <c r="C9" s="242"/>
      <c r="D9" s="243"/>
      <c r="E9" s="244"/>
      <c r="F9" s="245"/>
      <c r="G9" s="246"/>
      <c r="H9" s="195">
        <f>G9</f>
        <v>0</v>
      </c>
    </row>
    <row r="10" spans="1:8">
      <c r="A10" s="1396" t="s">
        <v>337</v>
      </c>
      <c r="B10" s="134"/>
      <c r="C10" s="242"/>
      <c r="D10" s="243"/>
      <c r="E10" s="244"/>
      <c r="F10" s="245"/>
      <c r="G10" s="246"/>
      <c r="H10" s="195">
        <f t="shared" ref="H10:H42" si="0">G10</f>
        <v>0</v>
      </c>
    </row>
    <row r="11" spans="1:8">
      <c r="A11" s="1396"/>
      <c r="B11" s="134"/>
      <c r="C11" s="242"/>
      <c r="D11" s="243"/>
      <c r="E11" s="244"/>
      <c r="F11" s="245"/>
      <c r="G11" s="246"/>
      <c r="H11" s="195">
        <f t="shared" si="0"/>
        <v>0</v>
      </c>
    </row>
    <row r="12" spans="1:8">
      <c r="A12" s="1396"/>
      <c r="B12" s="134"/>
      <c r="C12" s="237"/>
      <c r="D12" s="238"/>
      <c r="E12" s="239"/>
      <c r="F12" s="240"/>
      <c r="G12" s="241"/>
      <c r="H12" s="195">
        <f t="shared" si="0"/>
        <v>0</v>
      </c>
    </row>
    <row r="13" spans="1:8">
      <c r="A13" s="1396"/>
      <c r="B13" s="134"/>
      <c r="C13" s="237"/>
      <c r="D13" s="238"/>
      <c r="E13" s="239"/>
      <c r="F13" s="240"/>
      <c r="G13" s="241"/>
      <c r="H13" s="195">
        <f t="shared" si="0"/>
        <v>0</v>
      </c>
    </row>
    <row r="14" spans="1:8">
      <c r="A14" s="1396"/>
      <c r="B14" s="134"/>
      <c r="C14" s="237"/>
      <c r="D14" s="238"/>
      <c r="E14" s="239"/>
      <c r="F14" s="240"/>
      <c r="G14" s="241"/>
      <c r="H14" s="195">
        <f t="shared" si="0"/>
        <v>0</v>
      </c>
    </row>
    <row r="15" spans="1:8">
      <c r="A15" s="1396"/>
      <c r="B15" s="134"/>
      <c r="C15" s="237"/>
      <c r="D15" s="238"/>
      <c r="E15" s="239"/>
      <c r="F15" s="240"/>
      <c r="G15" s="241"/>
      <c r="H15" s="195">
        <f t="shared" si="0"/>
        <v>0</v>
      </c>
    </row>
    <row r="16" spans="1:8">
      <c r="A16" s="1396"/>
      <c r="B16" s="134"/>
      <c r="C16" s="237"/>
      <c r="D16" s="238"/>
      <c r="E16" s="239"/>
      <c r="F16" s="240"/>
      <c r="G16" s="241"/>
      <c r="H16" s="195">
        <f t="shared" si="0"/>
        <v>0</v>
      </c>
    </row>
    <row r="17" spans="1:8">
      <c r="A17" s="1396"/>
      <c r="B17" s="134"/>
      <c r="C17" s="237"/>
      <c r="D17" s="238"/>
      <c r="E17" s="239"/>
      <c r="F17" s="240"/>
      <c r="G17" s="241"/>
      <c r="H17" s="195">
        <f t="shared" si="0"/>
        <v>0</v>
      </c>
    </row>
    <row r="18" spans="1:8">
      <c r="A18" s="1396"/>
      <c r="B18" s="134"/>
      <c r="C18" s="237"/>
      <c r="D18" s="238"/>
      <c r="E18" s="239"/>
      <c r="F18" s="240"/>
      <c r="G18" s="241"/>
      <c r="H18" s="195">
        <f t="shared" si="0"/>
        <v>0</v>
      </c>
    </row>
    <row r="19" spans="1:8">
      <c r="A19" s="1396"/>
      <c r="B19" s="134"/>
      <c r="C19" s="237"/>
      <c r="D19" s="238"/>
      <c r="E19" s="239"/>
      <c r="F19" s="240"/>
      <c r="G19" s="241"/>
      <c r="H19" s="195">
        <f t="shared" si="0"/>
        <v>0</v>
      </c>
    </row>
    <row r="20" spans="1:8">
      <c r="A20" s="1396"/>
      <c r="B20" s="134"/>
      <c r="C20" s="237"/>
      <c r="D20" s="238"/>
      <c r="E20" s="239"/>
      <c r="F20" s="240"/>
      <c r="G20" s="241"/>
      <c r="H20" s="195">
        <f t="shared" si="0"/>
        <v>0</v>
      </c>
    </row>
    <row r="21" spans="1:8">
      <c r="A21" s="1396"/>
      <c r="B21" s="134"/>
      <c r="C21" s="237"/>
      <c r="D21" s="238"/>
      <c r="E21" s="239"/>
      <c r="F21" s="240"/>
      <c r="G21" s="241"/>
      <c r="H21" s="195">
        <f t="shared" si="0"/>
        <v>0</v>
      </c>
    </row>
    <row r="22" spans="1:8">
      <c r="A22" s="1396"/>
      <c r="B22" s="134"/>
      <c r="C22" s="237"/>
      <c r="D22" s="238"/>
      <c r="E22" s="239"/>
      <c r="F22" s="240"/>
      <c r="G22" s="241"/>
      <c r="H22" s="195">
        <f t="shared" si="0"/>
        <v>0</v>
      </c>
    </row>
    <row r="23" spans="1:8">
      <c r="A23" s="1396"/>
      <c r="B23" s="134"/>
      <c r="C23" s="237"/>
      <c r="D23" s="238"/>
      <c r="E23" s="239"/>
      <c r="F23" s="240"/>
      <c r="G23" s="241"/>
      <c r="H23" s="195">
        <f t="shared" si="0"/>
        <v>0</v>
      </c>
    </row>
    <row r="24" spans="1:8">
      <c r="A24" s="1396"/>
      <c r="B24" s="134"/>
      <c r="C24" s="237"/>
      <c r="D24" s="238"/>
      <c r="E24" s="239"/>
      <c r="F24" s="240"/>
      <c r="G24" s="241"/>
      <c r="H24" s="195">
        <f t="shared" si="0"/>
        <v>0</v>
      </c>
    </row>
    <row r="25" spans="1:8">
      <c r="A25" s="1396"/>
      <c r="B25" s="134"/>
      <c r="C25" s="237"/>
      <c r="D25" s="238"/>
      <c r="E25" s="239"/>
      <c r="F25" s="240"/>
      <c r="G25" s="241"/>
      <c r="H25" s="195">
        <f t="shared" si="0"/>
        <v>0</v>
      </c>
    </row>
    <row r="26" spans="1:8">
      <c r="A26" s="1396"/>
      <c r="B26" s="134"/>
      <c r="C26" s="237"/>
      <c r="D26" s="238"/>
      <c r="E26" s="239"/>
      <c r="F26" s="240"/>
      <c r="G26" s="241"/>
      <c r="H26" s="195">
        <f t="shared" si="0"/>
        <v>0</v>
      </c>
    </row>
    <row r="27" spans="1:8">
      <c r="A27" s="1396"/>
      <c r="B27" s="134"/>
      <c r="C27" s="237"/>
      <c r="D27" s="238"/>
      <c r="E27" s="239"/>
      <c r="F27" s="240"/>
      <c r="G27" s="241"/>
      <c r="H27" s="195">
        <f t="shared" si="0"/>
        <v>0</v>
      </c>
    </row>
    <row r="28" spans="1:8">
      <c r="A28" s="1396"/>
      <c r="B28" s="134"/>
      <c r="C28" s="237"/>
      <c r="D28" s="238"/>
      <c r="E28" s="239"/>
      <c r="F28" s="240"/>
      <c r="G28" s="241"/>
      <c r="H28" s="195">
        <f t="shared" si="0"/>
        <v>0</v>
      </c>
    </row>
    <row r="29" spans="1:8">
      <c r="A29" s="1396"/>
      <c r="B29" s="134"/>
      <c r="C29" s="237"/>
      <c r="D29" s="238"/>
      <c r="E29" s="239"/>
      <c r="F29" s="240"/>
      <c r="G29" s="241"/>
      <c r="H29" s="195">
        <f t="shared" si="0"/>
        <v>0</v>
      </c>
    </row>
    <row r="30" spans="1:8">
      <c r="A30" s="1396"/>
      <c r="B30" s="134"/>
      <c r="C30" s="237"/>
      <c r="D30" s="238"/>
      <c r="E30" s="239"/>
      <c r="F30" s="240"/>
      <c r="G30" s="241"/>
      <c r="H30" s="195">
        <f t="shared" si="0"/>
        <v>0</v>
      </c>
    </row>
    <row r="31" spans="1:8">
      <c r="A31" s="1396"/>
      <c r="B31" s="134"/>
      <c r="C31" s="237"/>
      <c r="D31" s="238"/>
      <c r="E31" s="239"/>
      <c r="F31" s="240"/>
      <c r="G31" s="241"/>
      <c r="H31" s="195">
        <f t="shared" si="0"/>
        <v>0</v>
      </c>
    </row>
    <row r="32" spans="1:8">
      <c r="A32" s="1396"/>
      <c r="B32" s="134"/>
      <c r="C32" s="237"/>
      <c r="D32" s="238"/>
      <c r="E32" s="239"/>
      <c r="F32" s="240"/>
      <c r="G32" s="241"/>
      <c r="H32" s="195">
        <f t="shared" si="0"/>
        <v>0</v>
      </c>
    </row>
    <row r="33" spans="1:8">
      <c r="A33" s="1396"/>
      <c r="B33" s="134"/>
      <c r="C33" s="237"/>
      <c r="D33" s="238"/>
      <c r="E33" s="239"/>
      <c r="F33" s="240"/>
      <c r="G33" s="241"/>
      <c r="H33" s="195">
        <f t="shared" si="0"/>
        <v>0</v>
      </c>
    </row>
    <row r="34" spans="1:8">
      <c r="A34" s="1396"/>
      <c r="B34" s="134"/>
      <c r="C34" s="237"/>
      <c r="D34" s="238"/>
      <c r="E34" s="239"/>
      <c r="F34" s="240"/>
      <c r="G34" s="241"/>
      <c r="H34" s="195">
        <f t="shared" si="0"/>
        <v>0</v>
      </c>
    </row>
    <row r="35" spans="1:8">
      <c r="A35" s="1396"/>
      <c r="B35" s="134"/>
      <c r="C35" s="237"/>
      <c r="D35" s="238"/>
      <c r="E35" s="239"/>
      <c r="F35" s="240"/>
      <c r="G35" s="241"/>
      <c r="H35" s="195">
        <f t="shared" si="0"/>
        <v>0</v>
      </c>
    </row>
    <row r="36" spans="1:8">
      <c r="A36" s="1396"/>
      <c r="B36" s="134"/>
      <c r="C36" s="237"/>
      <c r="D36" s="238"/>
      <c r="E36" s="239"/>
      <c r="F36" s="240"/>
      <c r="G36" s="241"/>
      <c r="H36" s="195">
        <f t="shared" si="0"/>
        <v>0</v>
      </c>
    </row>
    <row r="37" spans="1:8">
      <c r="A37" s="1396"/>
      <c r="B37" s="134"/>
      <c r="C37" s="237"/>
      <c r="D37" s="238"/>
      <c r="E37" s="239"/>
      <c r="F37" s="240"/>
      <c r="G37" s="241"/>
      <c r="H37" s="195">
        <f t="shared" si="0"/>
        <v>0</v>
      </c>
    </row>
    <row r="38" spans="1:8">
      <c r="A38" s="1396"/>
      <c r="B38" s="134"/>
      <c r="C38" s="237"/>
      <c r="D38" s="238"/>
      <c r="E38" s="239"/>
      <c r="F38" s="240"/>
      <c r="G38" s="241"/>
      <c r="H38" s="195">
        <f t="shared" si="0"/>
        <v>0</v>
      </c>
    </row>
    <row r="39" spans="1:8">
      <c r="A39" s="1396"/>
      <c r="B39" s="134"/>
      <c r="C39" s="237"/>
      <c r="D39" s="238"/>
      <c r="E39" s="239"/>
      <c r="F39" s="240"/>
      <c r="G39" s="241"/>
      <c r="H39" s="195">
        <f t="shared" si="0"/>
        <v>0</v>
      </c>
    </row>
    <row r="40" spans="1:8">
      <c r="A40" s="1396"/>
      <c r="B40" s="134"/>
      <c r="C40" s="237"/>
      <c r="D40" s="238"/>
      <c r="E40" s="239"/>
      <c r="F40" s="240"/>
      <c r="G40" s="241"/>
      <c r="H40" s="195">
        <f t="shared" si="0"/>
        <v>0</v>
      </c>
    </row>
    <row r="41" spans="1:8">
      <c r="A41" s="1396"/>
      <c r="B41" s="134"/>
      <c r="C41" s="237"/>
      <c r="D41" s="238"/>
      <c r="E41" s="239"/>
      <c r="F41" s="240"/>
      <c r="G41" s="241"/>
      <c r="H41" s="195">
        <f t="shared" si="0"/>
        <v>0</v>
      </c>
    </row>
    <row r="42" spans="1:8">
      <c r="A42" s="1396"/>
      <c r="B42" s="134"/>
      <c r="C42" s="237"/>
      <c r="D42" s="238"/>
      <c r="E42" s="239"/>
      <c r="F42" s="240"/>
      <c r="G42" s="241"/>
      <c r="H42" s="195">
        <f t="shared" si="0"/>
        <v>0</v>
      </c>
    </row>
    <row r="43" spans="1:8">
      <c r="A43" s="1396"/>
      <c r="B43" s="134"/>
      <c r="C43" s="237"/>
      <c r="D43" s="238"/>
      <c r="E43" s="239"/>
      <c r="F43" s="240"/>
      <c r="G43" s="241"/>
      <c r="H43" s="195">
        <f t="shared" ref="H43:H57" si="1">G43</f>
        <v>0</v>
      </c>
    </row>
    <row r="44" spans="1:8" ht="15" customHeight="1">
      <c r="A44" s="1396"/>
      <c r="B44" s="134"/>
      <c r="C44" s="237"/>
      <c r="D44" s="238"/>
      <c r="E44" s="239"/>
      <c r="F44" s="240"/>
      <c r="G44" s="241"/>
      <c r="H44" s="195">
        <f t="shared" si="1"/>
        <v>0</v>
      </c>
    </row>
    <row r="45" spans="1:8" ht="15" customHeight="1">
      <c r="A45" s="1396"/>
      <c r="B45" s="134"/>
      <c r="C45" s="237"/>
      <c r="D45" s="238"/>
      <c r="E45" s="239"/>
      <c r="F45" s="240"/>
      <c r="G45" s="241"/>
      <c r="H45" s="195">
        <f t="shared" si="1"/>
        <v>0</v>
      </c>
    </row>
    <row r="46" spans="1:8" ht="15" customHeight="1">
      <c r="A46" s="1396"/>
      <c r="B46" s="134"/>
      <c r="C46" s="237"/>
      <c r="D46" s="238"/>
      <c r="E46" s="239"/>
      <c r="F46" s="240"/>
      <c r="G46" s="241"/>
      <c r="H46" s="195">
        <f t="shared" si="1"/>
        <v>0</v>
      </c>
    </row>
    <row r="47" spans="1:8">
      <c r="A47" s="1396"/>
      <c r="B47" s="134"/>
      <c r="C47" s="237"/>
      <c r="D47" s="238"/>
      <c r="E47" s="239"/>
      <c r="F47" s="240"/>
      <c r="G47" s="241"/>
      <c r="H47" s="195">
        <f t="shared" si="1"/>
        <v>0</v>
      </c>
    </row>
    <row r="48" spans="1:8">
      <c r="A48" s="1396"/>
      <c r="B48" s="134"/>
      <c r="C48" s="237"/>
      <c r="D48" s="238"/>
      <c r="E48" s="239"/>
      <c r="F48" s="240"/>
      <c r="G48" s="241"/>
      <c r="H48" s="195">
        <f t="shared" si="1"/>
        <v>0</v>
      </c>
    </row>
    <row r="49" spans="1:8">
      <c r="A49" s="1396"/>
      <c r="B49" s="134"/>
      <c r="C49" s="237"/>
      <c r="D49" s="238"/>
      <c r="E49" s="239"/>
      <c r="F49" s="240"/>
      <c r="G49" s="241"/>
      <c r="H49" s="195">
        <f t="shared" si="1"/>
        <v>0</v>
      </c>
    </row>
    <row r="50" spans="1:8">
      <c r="A50" s="1396"/>
      <c r="B50" s="134"/>
      <c r="C50" s="237"/>
      <c r="D50" s="238"/>
      <c r="E50" s="239"/>
      <c r="F50" s="240"/>
      <c r="G50" s="241"/>
      <c r="H50" s="195">
        <f t="shared" si="1"/>
        <v>0</v>
      </c>
    </row>
    <row r="51" spans="1:8">
      <c r="A51" s="1396"/>
      <c r="B51" s="134"/>
      <c r="C51" s="237"/>
      <c r="D51" s="238"/>
      <c r="E51" s="239"/>
      <c r="F51" s="240"/>
      <c r="G51" s="241"/>
      <c r="H51" s="195">
        <f t="shared" si="1"/>
        <v>0</v>
      </c>
    </row>
    <row r="52" spans="1:8">
      <c r="A52" s="1396"/>
      <c r="B52" s="134"/>
      <c r="C52" s="476"/>
      <c r="D52" s="477"/>
      <c r="E52" s="482"/>
      <c r="F52" s="478"/>
      <c r="G52" s="479"/>
      <c r="H52" s="195">
        <f t="shared" si="1"/>
        <v>0</v>
      </c>
    </row>
    <row r="53" spans="1:8">
      <c r="A53" s="1396"/>
      <c r="B53" s="134"/>
      <c r="C53" s="476"/>
      <c r="D53" s="477"/>
      <c r="E53" s="482"/>
      <c r="F53" s="478"/>
      <c r="G53" s="479"/>
      <c r="H53" s="195">
        <f t="shared" si="1"/>
        <v>0</v>
      </c>
    </row>
    <row r="54" spans="1:8">
      <c r="A54" s="1396"/>
      <c r="B54" s="134"/>
      <c r="C54" s="476"/>
      <c r="D54" s="477"/>
      <c r="E54" s="482"/>
      <c r="F54" s="478"/>
      <c r="G54" s="479"/>
      <c r="H54" s="195">
        <f t="shared" si="1"/>
        <v>0</v>
      </c>
    </row>
    <row r="55" spans="1:8">
      <c r="A55" s="1396"/>
      <c r="B55" s="134"/>
      <c r="C55" s="476"/>
      <c r="D55" s="477"/>
      <c r="E55" s="482"/>
      <c r="F55" s="478"/>
      <c r="G55" s="479"/>
      <c r="H55" s="195">
        <f t="shared" si="1"/>
        <v>0</v>
      </c>
    </row>
    <row r="56" spans="1:8">
      <c r="A56" s="1396"/>
      <c r="B56" s="134"/>
      <c r="C56" s="476"/>
      <c r="D56" s="477"/>
      <c r="E56" s="482"/>
      <c r="F56" s="478"/>
      <c r="G56" s="479"/>
      <c r="H56" s="195">
        <f t="shared" si="1"/>
        <v>0</v>
      </c>
    </row>
    <row r="57" spans="1:8" ht="15.75" thickBot="1">
      <c r="A57" s="1396"/>
      <c r="B57" s="134"/>
      <c r="C57" s="476"/>
      <c r="D57" s="477"/>
      <c r="E57" s="116"/>
      <c r="F57" s="478"/>
      <c r="G57" s="479"/>
      <c r="H57" s="195">
        <f t="shared" si="1"/>
        <v>0</v>
      </c>
    </row>
    <row r="58" spans="1:8" ht="15.75" thickBot="1">
      <c r="A58" s="190" t="s">
        <v>453</v>
      </c>
      <c r="B58" s="324"/>
      <c r="C58" s="202"/>
      <c r="D58" s="473"/>
      <c r="E58" s="474">
        <f>SUM(E59:E73)</f>
        <v>0</v>
      </c>
      <c r="F58" s="474">
        <f>SUM(F59:F73)</f>
        <v>0</v>
      </c>
      <c r="G58" s="480">
        <f>SUM(G59:G73)</f>
        <v>0</v>
      </c>
      <c r="H58" s="475">
        <f>SUM(H59:H73)</f>
        <v>0</v>
      </c>
    </row>
    <row r="59" spans="1:8">
      <c r="A59" s="295">
        <f>Investdaten!A59</f>
        <v>0</v>
      </c>
      <c r="B59" s="134">
        <v>1</v>
      </c>
      <c r="C59" s="242"/>
      <c r="D59" s="243"/>
      <c r="E59" s="244"/>
      <c r="F59" s="245"/>
      <c r="G59" s="246"/>
      <c r="H59" s="195">
        <f t="shared" ref="H59:H73" si="2">G59</f>
        <v>0</v>
      </c>
    </row>
    <row r="60" spans="1:8">
      <c r="A60" s="295">
        <f>Investdaten!A60</f>
        <v>0</v>
      </c>
      <c r="B60" s="102">
        <f>+B59+1</f>
        <v>2</v>
      </c>
      <c r="C60" s="237"/>
      <c r="D60" s="238"/>
      <c r="E60" s="239"/>
      <c r="F60" s="240"/>
      <c r="G60" s="241"/>
      <c r="H60" s="195">
        <f t="shared" si="2"/>
        <v>0</v>
      </c>
    </row>
    <row r="61" spans="1:8">
      <c r="A61" s="295">
        <f>Investdaten!A61</f>
        <v>0</v>
      </c>
      <c r="B61" s="102">
        <f t="shared" ref="B61:B73" si="3">+B60+1</f>
        <v>3</v>
      </c>
      <c r="C61" s="237"/>
      <c r="D61" s="238"/>
      <c r="E61" s="239"/>
      <c r="F61" s="240"/>
      <c r="G61" s="241"/>
      <c r="H61" s="195">
        <f t="shared" si="2"/>
        <v>0</v>
      </c>
    </row>
    <row r="62" spans="1:8">
      <c r="A62" s="295">
        <f>Investdaten!A62</f>
        <v>0</v>
      </c>
      <c r="B62" s="102">
        <f t="shared" si="3"/>
        <v>4</v>
      </c>
      <c r="C62" s="237"/>
      <c r="D62" s="238"/>
      <c r="E62" s="239"/>
      <c r="F62" s="240"/>
      <c r="G62" s="241"/>
      <c r="H62" s="195">
        <f t="shared" si="2"/>
        <v>0</v>
      </c>
    </row>
    <row r="63" spans="1:8">
      <c r="A63" s="295">
        <f>Investdaten!A63</f>
        <v>0</v>
      </c>
      <c r="B63" s="102">
        <f t="shared" si="3"/>
        <v>5</v>
      </c>
      <c r="C63" s="237"/>
      <c r="D63" s="238"/>
      <c r="E63" s="239"/>
      <c r="F63" s="240"/>
      <c r="G63" s="241"/>
      <c r="H63" s="195">
        <f t="shared" si="2"/>
        <v>0</v>
      </c>
    </row>
    <row r="64" spans="1:8">
      <c r="A64" s="295">
        <f>Investdaten!A64</f>
        <v>0</v>
      </c>
      <c r="B64" s="102">
        <f t="shared" si="3"/>
        <v>6</v>
      </c>
      <c r="C64" s="237"/>
      <c r="D64" s="238"/>
      <c r="E64" s="239"/>
      <c r="F64" s="240"/>
      <c r="G64" s="241"/>
      <c r="H64" s="195">
        <f t="shared" si="2"/>
        <v>0</v>
      </c>
    </row>
    <row r="65" spans="1:8">
      <c r="A65" s="295">
        <f>Investdaten!A65</f>
        <v>0</v>
      </c>
      <c r="B65" s="102">
        <f t="shared" si="3"/>
        <v>7</v>
      </c>
      <c r="C65" s="237"/>
      <c r="D65" s="238"/>
      <c r="E65" s="239"/>
      <c r="F65" s="240"/>
      <c r="G65" s="241"/>
      <c r="H65" s="195">
        <f t="shared" si="2"/>
        <v>0</v>
      </c>
    </row>
    <row r="66" spans="1:8">
      <c r="A66" s="295">
        <f>Investdaten!A66</f>
        <v>8</v>
      </c>
      <c r="B66" s="102">
        <f t="shared" si="3"/>
        <v>8</v>
      </c>
      <c r="C66" s="237"/>
      <c r="D66" s="238"/>
      <c r="E66" s="239"/>
      <c r="F66" s="240"/>
      <c r="G66" s="241"/>
      <c r="H66" s="195">
        <f t="shared" si="2"/>
        <v>0</v>
      </c>
    </row>
    <row r="67" spans="1:8">
      <c r="A67" s="295">
        <f>Investdaten!A67</f>
        <v>9</v>
      </c>
      <c r="B67" s="102">
        <f t="shared" si="3"/>
        <v>9</v>
      </c>
      <c r="C67" s="237"/>
      <c r="D67" s="238"/>
      <c r="E67" s="239"/>
      <c r="F67" s="240"/>
      <c r="G67" s="241"/>
      <c r="H67" s="195">
        <f t="shared" si="2"/>
        <v>0</v>
      </c>
    </row>
    <row r="68" spans="1:8">
      <c r="A68" s="295">
        <f>Investdaten!A68</f>
        <v>10</v>
      </c>
      <c r="B68" s="102">
        <f t="shared" si="3"/>
        <v>10</v>
      </c>
      <c r="C68" s="237"/>
      <c r="D68" s="238"/>
      <c r="E68" s="239"/>
      <c r="F68" s="240"/>
      <c r="G68" s="241"/>
      <c r="H68" s="195">
        <f t="shared" si="2"/>
        <v>0</v>
      </c>
    </row>
    <row r="69" spans="1:8">
      <c r="A69" s="295">
        <f>Investdaten!A69</f>
        <v>11</v>
      </c>
      <c r="B69" s="102">
        <f t="shared" si="3"/>
        <v>11</v>
      </c>
      <c r="C69" s="237"/>
      <c r="D69" s="238"/>
      <c r="E69" s="239"/>
      <c r="F69" s="240"/>
      <c r="G69" s="241"/>
      <c r="H69" s="195">
        <f t="shared" si="2"/>
        <v>0</v>
      </c>
    </row>
    <row r="70" spans="1:8">
      <c r="A70" s="295">
        <f>Investdaten!A70</f>
        <v>12</v>
      </c>
      <c r="B70" s="102">
        <f t="shared" si="3"/>
        <v>12</v>
      </c>
      <c r="C70" s="237"/>
      <c r="D70" s="238"/>
      <c r="E70" s="239"/>
      <c r="F70" s="240"/>
      <c r="G70" s="241"/>
      <c r="H70" s="195">
        <f t="shared" si="2"/>
        <v>0</v>
      </c>
    </row>
    <row r="71" spans="1:8">
      <c r="A71" s="295">
        <f>Investdaten!A71</f>
        <v>13</v>
      </c>
      <c r="B71" s="102">
        <f t="shared" si="3"/>
        <v>13</v>
      </c>
      <c r="C71" s="237"/>
      <c r="D71" s="238"/>
      <c r="E71" s="239"/>
      <c r="F71" s="240"/>
      <c r="G71" s="241"/>
      <c r="H71" s="195">
        <f t="shared" si="2"/>
        <v>0</v>
      </c>
    </row>
    <row r="72" spans="1:8">
      <c r="A72" s="295">
        <f>Investdaten!A72</f>
        <v>14</v>
      </c>
      <c r="B72" s="102">
        <f t="shared" si="3"/>
        <v>14</v>
      </c>
      <c r="C72" s="237"/>
      <c r="D72" s="238"/>
      <c r="E72" s="239"/>
      <c r="F72" s="240"/>
      <c r="G72" s="241"/>
      <c r="H72" s="195">
        <f t="shared" si="2"/>
        <v>0</v>
      </c>
    </row>
    <row r="73" spans="1:8" ht="15.75" thickBot="1">
      <c r="A73" s="295">
        <f>Investdaten!A73</f>
        <v>15</v>
      </c>
      <c r="B73" s="102">
        <f t="shared" si="3"/>
        <v>15</v>
      </c>
      <c r="C73" s="476"/>
      <c r="D73" s="477"/>
      <c r="E73" s="116"/>
      <c r="F73" s="478"/>
      <c r="G73" s="479"/>
      <c r="H73" s="195">
        <f t="shared" si="2"/>
        <v>0</v>
      </c>
    </row>
    <row r="74" spans="1:8" ht="15.75" thickBot="1">
      <c r="A74" s="190" t="s">
        <v>541</v>
      </c>
      <c r="B74" s="324"/>
      <c r="C74" s="202"/>
      <c r="D74" s="473"/>
      <c r="E74" s="474">
        <f>SUM(E75:E108)</f>
        <v>0</v>
      </c>
      <c r="F74" s="474">
        <f>SUM(F75:F108)</f>
        <v>0</v>
      </c>
      <c r="G74" s="480">
        <f>SUM(G75:G108)</f>
        <v>0</v>
      </c>
      <c r="H74" s="475">
        <f>SUM(H75:H108)</f>
        <v>0</v>
      </c>
    </row>
    <row r="75" spans="1:8">
      <c r="A75" s="295">
        <f>Investdaten!A76</f>
        <v>2</v>
      </c>
      <c r="B75" s="134"/>
      <c r="C75" s="242"/>
      <c r="D75" s="243"/>
      <c r="E75" s="244"/>
      <c r="F75" s="245"/>
      <c r="G75" s="246"/>
      <c r="H75" s="195">
        <f t="shared" ref="H75:H108" si="4">G75</f>
        <v>0</v>
      </c>
    </row>
    <row r="76" spans="1:8">
      <c r="A76" s="295">
        <f>Investdaten!A77</f>
        <v>3</v>
      </c>
      <c r="B76" s="134"/>
      <c r="C76" s="242"/>
      <c r="D76" s="243"/>
      <c r="E76" s="244"/>
      <c r="F76" s="245"/>
      <c r="G76" s="246"/>
      <c r="H76" s="195">
        <f t="shared" si="4"/>
        <v>0</v>
      </c>
    </row>
    <row r="77" spans="1:8">
      <c r="A77" s="295">
        <f>Investdaten!A78</f>
        <v>4</v>
      </c>
      <c r="B77" s="134"/>
      <c r="C77" s="242"/>
      <c r="D77" s="243"/>
      <c r="E77" s="244"/>
      <c r="F77" s="245"/>
      <c r="G77" s="246"/>
      <c r="H77" s="195">
        <f t="shared" si="4"/>
        <v>0</v>
      </c>
    </row>
    <row r="78" spans="1:8">
      <c r="A78" s="295">
        <f>Investdaten!A79</f>
        <v>5</v>
      </c>
      <c r="B78" s="134"/>
      <c r="C78" s="242"/>
      <c r="D78" s="243"/>
      <c r="E78" s="244"/>
      <c r="F78" s="245"/>
      <c r="G78" s="246"/>
      <c r="H78" s="195">
        <f t="shared" si="4"/>
        <v>0</v>
      </c>
    </row>
    <row r="79" spans="1:8">
      <c r="A79" s="295">
        <f>Investdaten!A80</f>
        <v>6</v>
      </c>
      <c r="B79" s="134"/>
      <c r="C79" s="242"/>
      <c r="D79" s="243"/>
      <c r="E79" s="244"/>
      <c r="F79" s="245"/>
      <c r="G79" s="246"/>
      <c r="H79" s="195">
        <f t="shared" si="4"/>
        <v>0</v>
      </c>
    </row>
    <row r="80" spans="1:8">
      <c r="A80" s="295">
        <f>Investdaten!A81</f>
        <v>7</v>
      </c>
      <c r="B80" s="134"/>
      <c r="C80" s="242"/>
      <c r="D80" s="243"/>
      <c r="E80" s="244"/>
      <c r="F80" s="245"/>
      <c r="G80" s="246"/>
      <c r="H80" s="195">
        <f t="shared" si="4"/>
        <v>0</v>
      </c>
    </row>
    <row r="81" spans="1:8">
      <c r="A81" s="295">
        <f>Investdaten!A82</f>
        <v>8</v>
      </c>
      <c r="B81" s="134"/>
      <c r="C81" s="242"/>
      <c r="D81" s="243"/>
      <c r="E81" s="244"/>
      <c r="F81" s="245"/>
      <c r="G81" s="246"/>
      <c r="H81" s="195">
        <f t="shared" si="4"/>
        <v>0</v>
      </c>
    </row>
    <row r="82" spans="1:8">
      <c r="A82" s="295">
        <f>Investdaten!A83</f>
        <v>9</v>
      </c>
      <c r="B82" s="134"/>
      <c r="C82" s="242"/>
      <c r="D82" s="243"/>
      <c r="E82" s="244"/>
      <c r="F82" s="245"/>
      <c r="G82" s="246"/>
      <c r="H82" s="195">
        <f t="shared" si="4"/>
        <v>0</v>
      </c>
    </row>
    <row r="83" spans="1:8">
      <c r="A83" s="295">
        <f>Investdaten!A84</f>
        <v>10</v>
      </c>
      <c r="B83" s="134"/>
      <c r="C83" s="242"/>
      <c r="D83" s="243"/>
      <c r="E83" s="244"/>
      <c r="F83" s="245"/>
      <c r="G83" s="246"/>
      <c r="H83" s="195">
        <f t="shared" si="4"/>
        <v>0</v>
      </c>
    </row>
    <row r="84" spans="1:8">
      <c r="A84" s="295">
        <f>Investdaten!A85</f>
        <v>11</v>
      </c>
      <c r="B84" s="134"/>
      <c r="C84" s="242"/>
      <c r="D84" s="243"/>
      <c r="E84" s="244"/>
      <c r="F84" s="245"/>
      <c r="G84" s="246"/>
      <c r="H84" s="195">
        <f t="shared" si="4"/>
        <v>0</v>
      </c>
    </row>
    <row r="85" spans="1:8">
      <c r="A85" s="295">
        <f>Investdaten!A86</f>
        <v>12</v>
      </c>
      <c r="B85" s="134"/>
      <c r="C85" s="242"/>
      <c r="D85" s="243"/>
      <c r="E85" s="244"/>
      <c r="F85" s="245"/>
      <c r="G85" s="246"/>
      <c r="H85" s="195">
        <f t="shared" si="4"/>
        <v>0</v>
      </c>
    </row>
    <row r="86" spans="1:8">
      <c r="A86" s="295">
        <f>Investdaten!A87</f>
        <v>13</v>
      </c>
      <c r="B86" s="134"/>
      <c r="C86" s="242"/>
      <c r="D86" s="243"/>
      <c r="E86" s="244"/>
      <c r="F86" s="245"/>
      <c r="G86" s="246"/>
      <c r="H86" s="195">
        <f t="shared" si="4"/>
        <v>0</v>
      </c>
    </row>
    <row r="87" spans="1:8">
      <c r="A87" s="295">
        <f>Investdaten!A88</f>
        <v>14</v>
      </c>
      <c r="B87" s="134"/>
      <c r="C87" s="242"/>
      <c r="D87" s="243"/>
      <c r="E87" s="244"/>
      <c r="F87" s="245"/>
      <c r="G87" s="246"/>
      <c r="H87" s="195">
        <f t="shared" si="4"/>
        <v>0</v>
      </c>
    </row>
    <row r="88" spans="1:8">
      <c r="A88" s="295">
        <f>Investdaten!A89</f>
        <v>15</v>
      </c>
      <c r="B88" s="134"/>
      <c r="C88" s="242"/>
      <c r="D88" s="243"/>
      <c r="E88" s="244"/>
      <c r="F88" s="245"/>
      <c r="G88" s="246"/>
      <c r="H88" s="195">
        <f t="shared" si="4"/>
        <v>0</v>
      </c>
    </row>
    <row r="89" spans="1:8">
      <c r="A89" s="295">
        <f>Investdaten!A90</f>
        <v>16</v>
      </c>
      <c r="B89" s="134"/>
      <c r="C89" s="242"/>
      <c r="D89" s="243"/>
      <c r="E89" s="244"/>
      <c r="F89" s="245"/>
      <c r="G89" s="246"/>
      <c r="H89" s="195">
        <f t="shared" si="4"/>
        <v>0</v>
      </c>
    </row>
    <row r="90" spans="1:8">
      <c r="A90" s="295">
        <f>Investdaten!A91</f>
        <v>17</v>
      </c>
      <c r="B90" s="134"/>
      <c r="C90" s="242"/>
      <c r="D90" s="243"/>
      <c r="E90" s="244"/>
      <c r="F90" s="245"/>
      <c r="G90" s="246"/>
      <c r="H90" s="195">
        <f t="shared" si="4"/>
        <v>0</v>
      </c>
    </row>
    <row r="91" spans="1:8">
      <c r="A91" s="295">
        <f>Investdaten!A92</f>
        <v>18</v>
      </c>
      <c r="B91" s="134"/>
      <c r="C91" s="242"/>
      <c r="D91" s="243"/>
      <c r="E91" s="244"/>
      <c r="F91" s="245"/>
      <c r="G91" s="246"/>
      <c r="H91" s="195">
        <f t="shared" si="4"/>
        <v>0</v>
      </c>
    </row>
    <row r="92" spans="1:8">
      <c r="A92" s="295">
        <f>Investdaten!A93</f>
        <v>19</v>
      </c>
      <c r="B92" s="134"/>
      <c r="C92" s="242"/>
      <c r="D92" s="243"/>
      <c r="E92" s="244"/>
      <c r="F92" s="245"/>
      <c r="G92" s="246"/>
      <c r="H92" s="195">
        <f t="shared" si="4"/>
        <v>0</v>
      </c>
    </row>
    <row r="93" spans="1:8">
      <c r="A93" s="295">
        <f>Investdaten!A94</f>
        <v>20</v>
      </c>
      <c r="B93" s="134"/>
      <c r="C93" s="242"/>
      <c r="D93" s="243"/>
      <c r="E93" s="244"/>
      <c r="F93" s="245"/>
      <c r="G93" s="246"/>
      <c r="H93" s="195">
        <f t="shared" si="4"/>
        <v>0</v>
      </c>
    </row>
    <row r="94" spans="1:8">
      <c r="A94" s="295">
        <f>Investdaten!A95</f>
        <v>21</v>
      </c>
      <c r="B94" s="134"/>
      <c r="C94" s="242"/>
      <c r="D94" s="243"/>
      <c r="E94" s="244"/>
      <c r="F94" s="245"/>
      <c r="G94" s="246"/>
      <c r="H94" s="195">
        <f t="shared" si="4"/>
        <v>0</v>
      </c>
    </row>
    <row r="95" spans="1:8">
      <c r="A95" s="295">
        <f>Investdaten!A96</f>
        <v>22</v>
      </c>
      <c r="B95" s="134"/>
      <c r="C95" s="242"/>
      <c r="D95" s="243"/>
      <c r="E95" s="244"/>
      <c r="F95" s="245"/>
      <c r="G95" s="246"/>
      <c r="H95" s="195">
        <f t="shared" si="4"/>
        <v>0</v>
      </c>
    </row>
    <row r="96" spans="1:8">
      <c r="A96" s="295">
        <f>Investdaten!A97</f>
        <v>23</v>
      </c>
      <c r="B96" s="134"/>
      <c r="C96" s="242"/>
      <c r="D96" s="243"/>
      <c r="E96" s="244"/>
      <c r="F96" s="245"/>
      <c r="G96" s="246"/>
      <c r="H96" s="195">
        <f t="shared" si="4"/>
        <v>0</v>
      </c>
    </row>
    <row r="97" spans="1:8">
      <c r="A97" s="295">
        <f>Investdaten!A98</f>
        <v>24</v>
      </c>
      <c r="B97" s="134"/>
      <c r="C97" s="242"/>
      <c r="D97" s="243"/>
      <c r="E97" s="244"/>
      <c r="F97" s="245"/>
      <c r="G97" s="246"/>
      <c r="H97" s="195">
        <f t="shared" si="4"/>
        <v>0</v>
      </c>
    </row>
    <row r="98" spans="1:8">
      <c r="A98" s="295">
        <f>Investdaten!A99</f>
        <v>25</v>
      </c>
      <c r="B98" s="134"/>
      <c r="C98" s="242"/>
      <c r="D98" s="243"/>
      <c r="E98" s="244"/>
      <c r="F98" s="245"/>
      <c r="G98" s="246"/>
      <c r="H98" s="195">
        <f t="shared" si="4"/>
        <v>0</v>
      </c>
    </row>
    <row r="99" spans="1:8">
      <c r="A99" s="295">
        <f>Investdaten!A100</f>
        <v>26</v>
      </c>
      <c r="B99" s="134"/>
      <c r="C99" s="242"/>
      <c r="D99" s="243"/>
      <c r="E99" s="244"/>
      <c r="F99" s="245"/>
      <c r="G99" s="246"/>
      <c r="H99" s="195">
        <f t="shared" si="4"/>
        <v>0</v>
      </c>
    </row>
    <row r="100" spans="1:8">
      <c r="A100" s="295">
        <f>Investdaten!A101</f>
        <v>27</v>
      </c>
      <c r="B100" s="134"/>
      <c r="C100" s="242"/>
      <c r="D100" s="243"/>
      <c r="E100" s="244"/>
      <c r="F100" s="245"/>
      <c r="G100" s="246"/>
      <c r="H100" s="195">
        <f t="shared" si="4"/>
        <v>0</v>
      </c>
    </row>
    <row r="101" spans="1:8">
      <c r="A101" s="295">
        <f>Investdaten!A102</f>
        <v>28</v>
      </c>
      <c r="B101" s="134"/>
      <c r="C101" s="242"/>
      <c r="D101" s="243"/>
      <c r="E101" s="244"/>
      <c r="F101" s="245"/>
      <c r="G101" s="246"/>
      <c r="H101" s="195">
        <f t="shared" si="4"/>
        <v>0</v>
      </c>
    </row>
    <row r="102" spans="1:8">
      <c r="A102" s="295">
        <f>Investdaten!A103</f>
        <v>29</v>
      </c>
      <c r="B102" s="134"/>
      <c r="C102" s="242"/>
      <c r="D102" s="243"/>
      <c r="E102" s="244"/>
      <c r="F102" s="245"/>
      <c r="G102" s="246"/>
      <c r="H102" s="195">
        <f t="shared" si="4"/>
        <v>0</v>
      </c>
    </row>
    <row r="103" spans="1:8">
      <c r="A103" s="295">
        <f>Investdaten!A104</f>
        <v>30</v>
      </c>
      <c r="B103" s="134"/>
      <c r="C103" s="242"/>
      <c r="D103" s="243"/>
      <c r="E103" s="244"/>
      <c r="F103" s="245"/>
      <c r="G103" s="246"/>
      <c r="H103" s="195">
        <f t="shared" si="4"/>
        <v>0</v>
      </c>
    </row>
    <row r="104" spans="1:8">
      <c r="A104" s="295">
        <f>Investdaten!A105</f>
        <v>31</v>
      </c>
      <c r="B104" s="134"/>
      <c r="C104" s="242"/>
      <c r="D104" s="243"/>
      <c r="E104" s="244"/>
      <c r="F104" s="245"/>
      <c r="G104" s="246"/>
      <c r="H104" s="195">
        <f t="shared" si="4"/>
        <v>0</v>
      </c>
    </row>
    <row r="105" spans="1:8">
      <c r="A105" s="295">
        <f>Investdaten!A106</f>
        <v>32</v>
      </c>
      <c r="B105" s="134"/>
      <c r="C105" s="242"/>
      <c r="D105" s="243"/>
      <c r="E105" s="244"/>
      <c r="F105" s="245"/>
      <c r="G105" s="246"/>
      <c r="H105" s="195">
        <f t="shared" si="4"/>
        <v>0</v>
      </c>
    </row>
    <row r="106" spans="1:8">
      <c r="A106" s="294">
        <f>Investdaten!A107</f>
        <v>33</v>
      </c>
      <c r="B106" s="102"/>
      <c r="C106" s="237"/>
      <c r="D106" s="238"/>
      <c r="E106" s="239"/>
      <c r="F106" s="240"/>
      <c r="G106" s="241"/>
      <c r="H106" s="195">
        <f t="shared" si="4"/>
        <v>0</v>
      </c>
    </row>
    <row r="107" spans="1:8">
      <c r="A107" s="294">
        <f>Investdaten!A108</f>
        <v>34</v>
      </c>
      <c r="B107" s="102"/>
      <c r="C107" s="237"/>
      <c r="D107" s="238"/>
      <c r="E107" s="239"/>
      <c r="F107" s="240"/>
      <c r="G107" s="241"/>
      <c r="H107" s="195">
        <f t="shared" si="4"/>
        <v>0</v>
      </c>
    </row>
    <row r="108" spans="1:8" ht="15.75" thickBot="1">
      <c r="A108" s="481">
        <f>Investdaten!A109</f>
        <v>35</v>
      </c>
      <c r="B108" s="113"/>
      <c r="C108" s="476"/>
      <c r="D108" s="477"/>
      <c r="E108" s="482"/>
      <c r="F108" s="478"/>
      <c r="G108" s="479"/>
      <c r="H108" s="195">
        <f t="shared" si="4"/>
        <v>0</v>
      </c>
    </row>
    <row r="109" spans="1:8" ht="15.75" thickBot="1">
      <c r="A109" s="190" t="s">
        <v>542</v>
      </c>
      <c r="B109" s="324"/>
      <c r="C109" s="202"/>
      <c r="D109" s="473"/>
      <c r="E109" s="474">
        <f>SUM(E110:E119)</f>
        <v>0</v>
      </c>
      <c r="F109" s="474">
        <f>SUM(F110:F119)</f>
        <v>0</v>
      </c>
      <c r="G109" s="480">
        <f>SUM(G110:G119)</f>
        <v>0</v>
      </c>
      <c r="H109" s="475">
        <f>SUM(H110:H119)</f>
        <v>0</v>
      </c>
    </row>
    <row r="110" spans="1:8">
      <c r="A110" s="295">
        <f>Investdaten!A111</f>
        <v>0</v>
      </c>
      <c r="B110" s="134"/>
      <c r="C110" s="242"/>
      <c r="D110" s="243"/>
      <c r="E110" s="244"/>
      <c r="F110" s="245"/>
      <c r="G110" s="246"/>
      <c r="H110" s="195">
        <f t="shared" ref="H110:H119" si="5">G110</f>
        <v>0</v>
      </c>
    </row>
    <row r="111" spans="1:8">
      <c r="A111" s="294">
        <f>Investdaten!A112</f>
        <v>0</v>
      </c>
      <c r="B111" s="102"/>
      <c r="C111" s="237"/>
      <c r="D111" s="238"/>
      <c r="E111" s="239"/>
      <c r="F111" s="240"/>
      <c r="G111" s="241"/>
      <c r="H111" s="195">
        <f t="shared" si="5"/>
        <v>0</v>
      </c>
    </row>
    <row r="112" spans="1:8">
      <c r="A112" s="294">
        <f>Investdaten!A113</f>
        <v>0</v>
      </c>
      <c r="B112" s="102"/>
      <c r="C112" s="237"/>
      <c r="D112" s="238"/>
      <c r="E112" s="239"/>
      <c r="F112" s="240"/>
      <c r="G112" s="241"/>
      <c r="H112" s="195">
        <f t="shared" si="5"/>
        <v>0</v>
      </c>
    </row>
    <row r="113" spans="1:8">
      <c r="A113" s="294">
        <f>Investdaten!A114</f>
        <v>0</v>
      </c>
      <c r="B113" s="102"/>
      <c r="C113" s="237"/>
      <c r="D113" s="238"/>
      <c r="E113" s="239"/>
      <c r="F113" s="240"/>
      <c r="G113" s="241"/>
      <c r="H113" s="195">
        <f t="shared" si="5"/>
        <v>0</v>
      </c>
    </row>
    <row r="114" spans="1:8">
      <c r="A114" s="294">
        <f>Investdaten!A115</f>
        <v>0</v>
      </c>
      <c r="B114" s="102"/>
      <c r="C114" s="237"/>
      <c r="D114" s="238"/>
      <c r="E114" s="105"/>
      <c r="F114" s="240"/>
      <c r="G114" s="241"/>
      <c r="H114" s="195">
        <f t="shared" si="5"/>
        <v>0</v>
      </c>
    </row>
    <row r="115" spans="1:8">
      <c r="A115" s="295">
        <f>Investdaten!A116</f>
        <v>0</v>
      </c>
      <c r="B115" s="134"/>
      <c r="C115" s="242"/>
      <c r="D115" s="243"/>
      <c r="E115" s="244"/>
      <c r="F115" s="245"/>
      <c r="G115" s="246"/>
      <c r="H115" s="195">
        <f t="shared" si="5"/>
        <v>0</v>
      </c>
    </row>
    <row r="116" spans="1:8">
      <c r="A116" s="294">
        <f>Investdaten!A117</f>
        <v>0</v>
      </c>
      <c r="B116" s="102"/>
      <c r="C116" s="237"/>
      <c r="D116" s="238"/>
      <c r="E116" s="239"/>
      <c r="F116" s="240"/>
      <c r="G116" s="241"/>
      <c r="H116" s="195">
        <f t="shared" si="5"/>
        <v>0</v>
      </c>
    </row>
    <row r="117" spans="1:8">
      <c r="A117" s="294">
        <f>Investdaten!A118</f>
        <v>0</v>
      </c>
      <c r="B117" s="102"/>
      <c r="C117" s="237"/>
      <c r="D117" s="238"/>
      <c r="E117" s="239"/>
      <c r="F117" s="240"/>
      <c r="G117" s="241"/>
      <c r="H117" s="195">
        <f t="shared" si="5"/>
        <v>0</v>
      </c>
    </row>
    <row r="118" spans="1:8">
      <c r="A118" s="294">
        <f>Investdaten!A119</f>
        <v>0</v>
      </c>
      <c r="B118" s="102"/>
      <c r="C118" s="237"/>
      <c r="D118" s="238"/>
      <c r="E118" s="239"/>
      <c r="F118" s="240"/>
      <c r="G118" s="241"/>
      <c r="H118" s="195">
        <f t="shared" si="5"/>
        <v>0</v>
      </c>
    </row>
    <row r="119" spans="1:8" ht="15.75" thickBot="1">
      <c r="A119" s="481">
        <f>Investdaten!A120</f>
        <v>0</v>
      </c>
      <c r="B119" s="113"/>
      <c r="C119" s="476"/>
      <c r="D119" s="477"/>
      <c r="E119" s="116"/>
      <c r="F119" s="478"/>
      <c r="G119" s="479"/>
      <c r="H119" s="195">
        <f t="shared" si="5"/>
        <v>0</v>
      </c>
    </row>
    <row r="120" spans="1:8" ht="15.75" thickBot="1">
      <c r="A120" s="190" t="s">
        <v>457</v>
      </c>
      <c r="B120" s="324"/>
      <c r="C120" s="202"/>
      <c r="D120" s="473"/>
      <c r="E120" s="474">
        <f>+E121</f>
        <v>0</v>
      </c>
      <c r="F120" s="474">
        <f>+F121</f>
        <v>0</v>
      </c>
      <c r="G120" s="480">
        <f>+G121</f>
        <v>0</v>
      </c>
      <c r="H120" s="475">
        <f>+H121</f>
        <v>0</v>
      </c>
    </row>
    <row r="121" spans="1:8" ht="15.75" thickBot="1">
      <c r="A121" s="295">
        <f>Investdaten!A122</f>
        <v>0</v>
      </c>
      <c r="B121" s="483"/>
      <c r="C121" s="484"/>
      <c r="D121" s="485"/>
      <c r="E121" s="486"/>
      <c r="F121" s="487"/>
      <c r="G121" s="488"/>
      <c r="H121" s="489">
        <f>G121</f>
        <v>0</v>
      </c>
    </row>
    <row r="122" spans="1:8">
      <c r="A122" s="172" t="s">
        <v>543</v>
      </c>
    </row>
  </sheetData>
  <sheetProtection algorithmName="SHA-512" hashValue="muySWKHusL0EdnoZlUWe7p4M8f2SYgLupLJXGiyYzEhcFSRsVTKCNNXODobaJN0vkAD/Rv4bilcwsyCHmPydhw==" saltValue="EUPcoKG6UdxUpePSDCI+kA==" spinCount="100000" sheet="1" formatCells="0" formatRows="0" selectLockedCells="1"/>
  <mergeCells count="8">
    <mergeCell ref="H4:H5"/>
    <mergeCell ref="A6:D6"/>
    <mergeCell ref="A1:G1"/>
    <mergeCell ref="A4:A5"/>
    <mergeCell ref="B4:B5"/>
    <mergeCell ref="C4:C5"/>
    <mergeCell ref="F4:F5"/>
    <mergeCell ref="G4:G5"/>
  </mergeCells>
  <phoneticPr fontId="86" type="noConversion"/>
  <pageMargins left="0.7" right="0.7" top="0.78740157499999996" bottom="0.78740157499999996" header="0.3" footer="0.3"/>
  <pageSetup paperSize="9" orientation="portrait" r:id="rId1"/>
  <ignoredErrors>
    <ignoredError sqref="B60 B61:B73"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B08838-ADE9-41F8-AA63-D466F54651E5}">
            <xm:f>AND(G8&gt;0,Investdaten!P9=0)</xm:f>
            <x14:dxf>
              <fill>
                <patternFill>
                  <bgColor rgb="FFFF0000"/>
                </patternFill>
              </fill>
            </x14:dxf>
          </x14:cfRule>
          <xm:sqref>H8:H57</xm:sqref>
        </x14:conditionalFormatting>
        <x14:conditionalFormatting xmlns:xm="http://schemas.microsoft.com/office/excel/2006/main">
          <x14:cfRule type="expression" priority="20" id="{7C8CF576-124E-4F38-9427-FBC66A9F422E}">
            <xm:f>AND(Investdaten!P99=0,G59&gt;0)</xm:f>
            <x14:dxf>
              <fill>
                <patternFill>
                  <bgColor rgb="FFFF0000"/>
                </patternFill>
              </fill>
            </x14:dxf>
          </x14:cfRule>
          <xm:sqref>H59:H70 H75:H108</xm:sqref>
        </x14:conditionalFormatting>
        <x14:conditionalFormatting xmlns:xm="http://schemas.microsoft.com/office/excel/2006/main">
          <x14:cfRule type="expression" priority="204" id="{7C8CF576-124E-4F38-9427-FBC66A9F422E}">
            <xm:f>AND(Investdaten!P106=0,G71&gt;0)</xm:f>
            <x14:dxf>
              <fill>
                <patternFill>
                  <bgColor rgb="FFFF0000"/>
                </patternFill>
              </fill>
            </x14:dxf>
          </x14:cfRule>
          <xm:sqref>H71:H73</xm:sqref>
        </x14:conditionalFormatting>
        <x14:conditionalFormatting xmlns:xm="http://schemas.microsoft.com/office/excel/2006/main">
          <x14:cfRule type="expression" priority="3" id="{7489679A-FC5E-4F3F-8D96-C9071BCCCEE5}">
            <xm:f>AND(G75&gt;0,Investdaten!P116=0)</xm:f>
            <x14:dxf>
              <fill>
                <patternFill>
                  <bgColor rgb="FFFF0000"/>
                </patternFill>
              </fill>
            </x14:dxf>
          </x14:cfRule>
          <xm:sqref>H75:H108</xm:sqref>
        </x14:conditionalFormatting>
        <x14:conditionalFormatting xmlns:xm="http://schemas.microsoft.com/office/excel/2006/main">
          <x14:cfRule type="expression" priority="11" id="{7C8CF576-124E-4F38-9427-FBC66A9F422E}">
            <xm:f>AND(Investdaten!P151=0,G110&gt;0)</xm:f>
            <x14:dxf>
              <fill>
                <patternFill>
                  <bgColor rgb="FFFF0000"/>
                </patternFill>
              </fill>
            </x14:dxf>
          </x14:cfRule>
          <xm:sqref>H110:H119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3AD6249-2834-42FD-AEFA-AE3E26CA39C4}">
          <x14:formula1>
            <xm:f>KdU!$AI$7:$AI$18</xm:f>
          </x14:formula1>
          <xm:sqref>A8:A57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9B61-59AB-4663-9517-0F9C03842AD5}">
  <sheetPr codeName="Tabelle10">
    <tabColor rgb="FFFFFF00"/>
  </sheetPr>
  <dimension ref="A1:N77"/>
  <sheetViews>
    <sheetView workbookViewId="0">
      <pane ySplit="8" topLeftCell="A24" activePane="bottomLeft" state="frozen"/>
      <selection activeCell="K13" sqref="K13"/>
      <selection pane="bottomLeft" activeCell="E10" sqref="E10"/>
    </sheetView>
  </sheetViews>
  <sheetFormatPr baseColWidth="10" defaultColWidth="11.42578125" defaultRowHeight="15"/>
  <cols>
    <col min="1" max="1" width="38.28515625" style="172" customWidth="1"/>
    <col min="2" max="2" width="16" style="172" customWidth="1"/>
    <col min="3" max="3" width="13.5703125" style="172" customWidth="1"/>
    <col min="4" max="4" width="16.7109375" style="172" customWidth="1"/>
    <col min="5" max="6" width="17.42578125" customWidth="1"/>
    <col min="9" max="10" width="15.28515625" customWidth="1"/>
    <col min="12" max="12" width="15.28515625" bestFit="1" customWidth="1"/>
    <col min="13" max="14" width="15" customWidth="1"/>
  </cols>
  <sheetData>
    <row r="1" spans="1:14">
      <c r="A1" s="186" t="str">
        <f>+Gesamtangebot!A1</f>
        <v>Stand: 10.12.2025</v>
      </c>
      <c r="B1" s="186"/>
      <c r="C1" s="186"/>
      <c r="D1" s="186"/>
      <c r="I1" s="1082"/>
      <c r="J1" s="1082"/>
    </row>
    <row r="2" spans="1:14">
      <c r="A2" s="187" t="str">
        <f>"AZ: "&amp; Gesamtangebot!B4</f>
        <v xml:space="preserve">AZ: </v>
      </c>
      <c r="B2" s="188"/>
      <c r="C2" s="188"/>
      <c r="D2" s="188"/>
      <c r="F2" s="71"/>
      <c r="L2" s="820"/>
      <c r="N2" s="730"/>
    </row>
    <row r="3" spans="1:14">
      <c r="A3" s="188" t="s">
        <v>544</v>
      </c>
      <c r="B3" s="188"/>
      <c r="C3" s="188"/>
      <c r="D3" s="188"/>
    </row>
    <row r="4" spans="1:14">
      <c r="A4" s="188"/>
      <c r="B4" s="188"/>
      <c r="C4" s="188"/>
      <c r="D4" s="188"/>
      <c r="N4" s="1082"/>
    </row>
    <row r="5" spans="1:14" ht="14.45" customHeight="1">
      <c r="A5" s="1795" t="s">
        <v>545</v>
      </c>
      <c r="B5" s="1795"/>
      <c r="C5" s="1795"/>
      <c r="D5" s="1795"/>
      <c r="E5" s="1795"/>
      <c r="F5" s="1795"/>
    </row>
    <row r="6" spans="1:14" ht="15.75" thickBot="1">
      <c r="I6" s="1082"/>
      <c r="J6" s="1082"/>
      <c r="L6" s="1082"/>
    </row>
    <row r="7" spans="1:14" s="208" customFormat="1" ht="60.75" customHeight="1" thickBot="1">
      <c r="A7" s="1796"/>
      <c r="B7" s="1727" t="s">
        <v>546</v>
      </c>
      <c r="C7" s="1727" t="s">
        <v>547</v>
      </c>
      <c r="D7" s="1727" t="s">
        <v>548</v>
      </c>
      <c r="E7" s="1799" t="s">
        <v>549</v>
      </c>
      <c r="F7" s="1800"/>
      <c r="G7" s="28"/>
      <c r="H7" s="28"/>
      <c r="I7" s="28"/>
      <c r="J7" s="28"/>
    </row>
    <row r="8" spans="1:14" s="164" customFormat="1" ht="65.25" customHeight="1" thickBot="1">
      <c r="A8" s="1797"/>
      <c r="B8" s="1798"/>
      <c r="C8" s="1798"/>
      <c r="D8" s="1798"/>
      <c r="E8" s="173" t="s">
        <v>550</v>
      </c>
      <c r="F8" s="189" t="s">
        <v>551</v>
      </c>
      <c r="G8" s="28"/>
      <c r="H8" s="547" t="s">
        <v>425</v>
      </c>
      <c r="I8" s="546" t="s">
        <v>552</v>
      </c>
      <c r="J8" s="546" t="s">
        <v>553</v>
      </c>
    </row>
    <row r="9" spans="1:14" ht="15.75" thickBot="1">
      <c r="A9" s="190" t="s">
        <v>554</v>
      </c>
      <c r="B9" s="191"/>
      <c r="C9" s="191"/>
      <c r="D9" s="191"/>
      <c r="E9" s="192"/>
      <c r="F9" s="193"/>
      <c r="H9" s="548"/>
      <c r="I9" s="548"/>
      <c r="J9" s="548"/>
    </row>
    <row r="10" spans="1:14" ht="18">
      <c r="A10" s="1069" t="s">
        <v>555</v>
      </c>
      <c r="B10" s="1064"/>
      <c r="C10" s="194"/>
      <c r="D10" s="194" t="s">
        <v>88</v>
      </c>
      <c r="E10" s="137"/>
      <c r="F10" s="195">
        <f t="shared" ref="F10:F21" si="0">E10*12</f>
        <v>0</v>
      </c>
      <c r="H10" s="560">
        <f>_xlfn.IFNA(VLOOKUP(A10,KdU!$AG$7:$AH$18,2,),0)</f>
        <v>0</v>
      </c>
      <c r="I10" s="555">
        <f>(F10+Instandhaltung!G128)*H10</f>
        <v>0</v>
      </c>
      <c r="J10" s="536">
        <f>(F10+Instandhaltung!G128)*(1-H10)</f>
        <v>0</v>
      </c>
    </row>
    <row r="11" spans="1:14" ht="18">
      <c r="A11" s="1070" t="s">
        <v>556</v>
      </c>
      <c r="B11" s="1064"/>
      <c r="C11" s="194"/>
      <c r="D11" s="194"/>
      <c r="E11" s="137"/>
      <c r="F11" s="195">
        <f t="shared" si="0"/>
        <v>0</v>
      </c>
      <c r="H11" s="560">
        <f>_xlfn.IFNA(VLOOKUP(A11,KdU!$AG$7:$AH$18,2,),0)</f>
        <v>0</v>
      </c>
      <c r="I11" s="556">
        <f>(F11+Instandhaltung!G129)*H11</f>
        <v>0</v>
      </c>
      <c r="J11" s="537">
        <f>(F11+Instandhaltung!G129)*(1-H11)</f>
        <v>0</v>
      </c>
    </row>
    <row r="12" spans="1:14" ht="18">
      <c r="A12" s="1070" t="s">
        <v>557</v>
      </c>
      <c r="B12" s="1064"/>
      <c r="C12" s="194"/>
      <c r="D12" s="194"/>
      <c r="E12" s="137"/>
      <c r="F12" s="195">
        <f t="shared" si="0"/>
        <v>0</v>
      </c>
      <c r="H12" s="560">
        <f>_xlfn.IFNA(VLOOKUP(A12,KdU!$AG$7:$AH$18,2,),0)</f>
        <v>0</v>
      </c>
      <c r="I12" s="556">
        <f>(F12+Instandhaltung!G130)*H12</f>
        <v>0</v>
      </c>
      <c r="J12" s="537">
        <f>(F12+Instandhaltung!G130)*(1-H12)</f>
        <v>0</v>
      </c>
    </row>
    <row r="13" spans="1:14" ht="18">
      <c r="A13" s="1070" t="s">
        <v>558</v>
      </c>
      <c r="B13" s="1064"/>
      <c r="C13" s="194"/>
      <c r="D13" s="194"/>
      <c r="E13" s="137"/>
      <c r="F13" s="195">
        <f t="shared" si="0"/>
        <v>0</v>
      </c>
      <c r="H13" s="560">
        <f>_xlfn.IFNA(VLOOKUP(A13,KdU!$AG$7:$AH$18,2,),0)</f>
        <v>0</v>
      </c>
      <c r="I13" s="556">
        <f>(F13+Instandhaltung!G131)*H13</f>
        <v>0</v>
      </c>
      <c r="J13" s="537">
        <f>(F13+Instandhaltung!G131)*(1-H13)</f>
        <v>0</v>
      </c>
    </row>
    <row r="14" spans="1:14" ht="18">
      <c r="A14" s="1070" t="s">
        <v>559</v>
      </c>
      <c r="B14" s="1064"/>
      <c r="C14" s="194"/>
      <c r="D14" s="194"/>
      <c r="E14" s="137"/>
      <c r="F14" s="195">
        <f t="shared" si="0"/>
        <v>0</v>
      </c>
      <c r="H14" s="560">
        <f>_xlfn.IFNA(VLOOKUP(A14,KdU!$AG$7:$AH$18,2,),0)</f>
        <v>0</v>
      </c>
      <c r="I14" s="556">
        <f>(F14+Instandhaltung!G132)*H14</f>
        <v>0</v>
      </c>
      <c r="J14" s="537">
        <f>(F14+Instandhaltung!G132)*(1-H14)</f>
        <v>0</v>
      </c>
    </row>
    <row r="15" spans="1:14" ht="18">
      <c r="A15" s="1070" t="s">
        <v>560</v>
      </c>
      <c r="B15" s="1064"/>
      <c r="C15" s="194"/>
      <c r="D15" s="194"/>
      <c r="E15" s="137"/>
      <c r="F15" s="195">
        <f t="shared" si="0"/>
        <v>0</v>
      </c>
      <c r="H15" s="560">
        <f>_xlfn.IFNA(VLOOKUP(A15,KdU!$AG$7:$AH$18,2,),0)</f>
        <v>0</v>
      </c>
      <c r="I15" s="556">
        <f>(F15+Instandhaltung!G133)*H15</f>
        <v>0</v>
      </c>
      <c r="J15" s="537">
        <f>(F15+Instandhaltung!G133)*(1-H15)</f>
        <v>0</v>
      </c>
    </row>
    <row r="16" spans="1:14" ht="18">
      <c r="A16" s="1070" t="s">
        <v>561</v>
      </c>
      <c r="B16" s="1064"/>
      <c r="C16" s="194"/>
      <c r="D16" s="194"/>
      <c r="E16" s="137"/>
      <c r="F16" s="195">
        <f t="shared" si="0"/>
        <v>0</v>
      </c>
      <c r="H16" s="560">
        <f>_xlfn.IFNA(VLOOKUP(A16,KdU!$AG$7:$AH$18,2,),0)</f>
        <v>0</v>
      </c>
      <c r="I16" s="556">
        <f>(F16+Instandhaltung!G134)*H16</f>
        <v>0</v>
      </c>
      <c r="J16" s="537">
        <f>(F16+Instandhaltung!G134)*(1-H16)</f>
        <v>0</v>
      </c>
    </row>
    <row r="17" spans="1:10" ht="18">
      <c r="A17" s="1070" t="s">
        <v>562</v>
      </c>
      <c r="B17" s="1065"/>
      <c r="C17" s="197"/>
      <c r="D17" s="197"/>
      <c r="E17" s="105"/>
      <c r="F17" s="198">
        <f t="shared" si="0"/>
        <v>0</v>
      </c>
      <c r="H17" s="560">
        <f>_xlfn.IFNA(VLOOKUP(A17,KdU!$AG$7:$AH$18,2,),0)</f>
        <v>0</v>
      </c>
      <c r="I17" s="556">
        <f>(F17+Instandhaltung!G135)*H17</f>
        <v>0</v>
      </c>
      <c r="J17" s="537">
        <f>(F17+Instandhaltung!G135)*(1-H17)</f>
        <v>0</v>
      </c>
    </row>
    <row r="18" spans="1:10" ht="18">
      <c r="A18" s="1070" t="s">
        <v>563</v>
      </c>
      <c r="B18" s="1065"/>
      <c r="C18" s="197"/>
      <c r="D18" s="197"/>
      <c r="E18" s="105"/>
      <c r="F18" s="198">
        <f t="shared" si="0"/>
        <v>0</v>
      </c>
      <c r="H18" s="560">
        <f>_xlfn.IFNA(VLOOKUP(A18,KdU!$AG$7:$AH$18,2,),0)</f>
        <v>0</v>
      </c>
      <c r="I18" s="556">
        <f>(F18+Instandhaltung!G136)*H18</f>
        <v>0</v>
      </c>
      <c r="J18" s="537">
        <f>(F18+Instandhaltung!G136)*(1-H18)</f>
        <v>0</v>
      </c>
    </row>
    <row r="19" spans="1:10" ht="18">
      <c r="A19" s="1070" t="s">
        <v>564</v>
      </c>
      <c r="B19" s="1065"/>
      <c r="C19" s="197"/>
      <c r="D19" s="197"/>
      <c r="E19" s="105"/>
      <c r="F19" s="198">
        <f t="shared" si="0"/>
        <v>0</v>
      </c>
      <c r="H19" s="560">
        <f>_xlfn.IFNA(VLOOKUP(A19,KdU!$AG$7:$AH$18,2,),0)</f>
        <v>0</v>
      </c>
      <c r="I19" s="596">
        <f>(F19+Instandhaltung!G137)*H19</f>
        <v>0</v>
      </c>
      <c r="J19" s="597">
        <f>(F19+Instandhaltung!G137)*(1-H19)</f>
        <v>0</v>
      </c>
    </row>
    <row r="20" spans="1:10" ht="18">
      <c r="A20" s="1070" t="s">
        <v>565</v>
      </c>
      <c r="B20" s="1065"/>
      <c r="C20" s="197"/>
      <c r="D20" s="197"/>
      <c r="E20" s="105"/>
      <c r="F20" s="198">
        <f t="shared" si="0"/>
        <v>0</v>
      </c>
      <c r="H20" s="560">
        <f>_xlfn.IFNA(VLOOKUP(A20,KdU!$AG$7:$AH$18,2,),0)</f>
        <v>0</v>
      </c>
      <c r="I20" s="596">
        <f>(F20+Instandhaltung!G138)*H20</f>
        <v>0</v>
      </c>
      <c r="J20" s="597">
        <f>(F20+Instandhaltung!G138)*(1-H20)</f>
        <v>0</v>
      </c>
    </row>
    <row r="21" spans="1:10" ht="18.75" thickBot="1">
      <c r="A21" s="1070" t="s">
        <v>566</v>
      </c>
      <c r="B21" s="1066"/>
      <c r="C21" s="552"/>
      <c r="D21" s="552"/>
      <c r="E21" s="608"/>
      <c r="F21" s="198">
        <f t="shared" si="0"/>
        <v>0</v>
      </c>
      <c r="H21" s="560">
        <f>_xlfn.IFNA(VLOOKUP(A21,KdU!$AG$7:$AH$18,2,),0)</f>
        <v>0</v>
      </c>
      <c r="I21" s="557">
        <f>(F21+Instandhaltung!G139)*H21</f>
        <v>0</v>
      </c>
      <c r="J21" s="538">
        <f>(F21+Instandhaltung!G139)*(1-H21)</f>
        <v>0</v>
      </c>
    </row>
    <row r="22" spans="1:10" ht="16.5" thickTop="1" thickBot="1">
      <c r="A22" s="174" t="s">
        <v>567</v>
      </c>
      <c r="B22" s="199"/>
      <c r="C22" s="199"/>
      <c r="D22" s="199"/>
      <c r="E22" s="200"/>
      <c r="F22" s="201">
        <f>SUM(F10:F21)</f>
        <v>0</v>
      </c>
      <c r="H22" s="561" t="s">
        <v>103</v>
      </c>
      <c r="I22" s="558">
        <f>SUM(I10:I21)</f>
        <v>0</v>
      </c>
      <c r="J22" s="539">
        <f>SUM(J10:J21)</f>
        <v>0</v>
      </c>
    </row>
    <row r="23" spans="1:10" ht="15.75" thickBot="1">
      <c r="A23" s="163"/>
      <c r="B23" s="206"/>
      <c r="C23" s="206"/>
      <c r="D23" s="206"/>
      <c r="E23" s="1792"/>
      <c r="F23" s="1793"/>
    </row>
    <row r="24" spans="1:10" ht="15.75" thickBot="1">
      <c r="A24" s="190" t="s">
        <v>568</v>
      </c>
      <c r="B24" s="191"/>
      <c r="C24" s="191"/>
      <c r="D24" s="191"/>
      <c r="E24" s="202"/>
      <c r="F24" s="189"/>
    </row>
    <row r="25" spans="1:10" ht="18.75" thickBot="1">
      <c r="A25" s="1069" t="s">
        <v>569</v>
      </c>
      <c r="B25" s="1064"/>
      <c r="C25" s="194"/>
      <c r="D25" s="194"/>
      <c r="E25" s="203"/>
      <c r="F25" s="195">
        <f>E25*12</f>
        <v>0</v>
      </c>
      <c r="H25" s="559">
        <f>_xlfn.IFNA(VLOOKUP(A25,KdU!$AG$7:$AH$18,2,),0)</f>
        <v>0</v>
      </c>
      <c r="I25" s="555">
        <f>F25*H25</f>
        <v>0</v>
      </c>
      <c r="J25" s="536">
        <f>F25-I25</f>
        <v>0</v>
      </c>
    </row>
    <row r="26" spans="1:10" ht="18.75" thickBot="1">
      <c r="A26" s="1070" t="s">
        <v>570</v>
      </c>
      <c r="B26" s="1064"/>
      <c r="C26" s="194"/>
      <c r="D26" s="194"/>
      <c r="E26" s="203"/>
      <c r="F26" s="195">
        <f t="shared" ref="F26:F32" si="1">E26*12</f>
        <v>0</v>
      </c>
      <c r="H26" s="559">
        <f>_xlfn.IFNA(VLOOKUP(A26,KdU!$AG$7:$AH$18,2,),0)</f>
        <v>0</v>
      </c>
      <c r="I26" s="562">
        <f t="shared" ref="I26:I32" si="2">F26*H26</f>
        <v>0</v>
      </c>
      <c r="J26" s="540">
        <f t="shared" ref="J26:J32" si="3">F26-I26</f>
        <v>0</v>
      </c>
    </row>
    <row r="27" spans="1:10" ht="18.75" thickBot="1">
      <c r="A27" s="1070" t="s">
        <v>571</v>
      </c>
      <c r="B27" s="1064"/>
      <c r="C27" s="194"/>
      <c r="D27" s="194"/>
      <c r="E27" s="203"/>
      <c r="F27" s="195">
        <f t="shared" si="1"/>
        <v>0</v>
      </c>
      <c r="H27" s="559">
        <f>_xlfn.IFNA(VLOOKUP(A27,KdU!$AG$7:$AH$18,2,),0)</f>
        <v>0</v>
      </c>
      <c r="I27" s="562">
        <f t="shared" si="2"/>
        <v>0</v>
      </c>
      <c r="J27" s="540">
        <f t="shared" si="3"/>
        <v>0</v>
      </c>
    </row>
    <row r="28" spans="1:10" ht="18.75" thickBot="1">
      <c r="A28" s="1070" t="s">
        <v>572</v>
      </c>
      <c r="B28" s="1064"/>
      <c r="C28" s="194"/>
      <c r="D28" s="194"/>
      <c r="E28" s="203"/>
      <c r="F28" s="195">
        <f t="shared" si="1"/>
        <v>0</v>
      </c>
      <c r="H28" s="559">
        <f>_xlfn.IFNA(VLOOKUP(A28,KdU!$AG$7:$AH$18,2,),0)</f>
        <v>0</v>
      </c>
      <c r="I28" s="562">
        <f t="shared" si="2"/>
        <v>0</v>
      </c>
      <c r="J28" s="540">
        <f t="shared" si="3"/>
        <v>0</v>
      </c>
    </row>
    <row r="29" spans="1:10" ht="18.75" thickBot="1">
      <c r="A29" s="1070" t="s">
        <v>573</v>
      </c>
      <c r="B29" s="1064"/>
      <c r="C29" s="194"/>
      <c r="D29" s="194"/>
      <c r="E29" s="203"/>
      <c r="F29" s="195">
        <f t="shared" si="1"/>
        <v>0</v>
      </c>
      <c r="H29" s="559">
        <f>_xlfn.IFNA(VLOOKUP(A29,KdU!$AG$7:$AH$18,2,),0)</f>
        <v>0</v>
      </c>
      <c r="I29" s="562">
        <f t="shared" si="2"/>
        <v>0</v>
      </c>
      <c r="J29" s="540">
        <f t="shared" si="3"/>
        <v>0</v>
      </c>
    </row>
    <row r="30" spans="1:10" ht="18.75" thickBot="1">
      <c r="A30" s="1070" t="s">
        <v>574</v>
      </c>
      <c r="B30" s="1064"/>
      <c r="C30" s="194"/>
      <c r="D30" s="194"/>
      <c r="E30" s="203"/>
      <c r="F30" s="195">
        <f t="shared" si="1"/>
        <v>0</v>
      </c>
      <c r="H30" s="559">
        <f>_xlfn.IFNA(VLOOKUP(A30,KdU!$AG$7:$AH$18,2,),0)</f>
        <v>0</v>
      </c>
      <c r="I30" s="562">
        <f t="shared" si="2"/>
        <v>0</v>
      </c>
      <c r="J30" s="540">
        <f t="shared" si="3"/>
        <v>0</v>
      </c>
    </row>
    <row r="31" spans="1:10" ht="18.75" thickBot="1">
      <c r="A31" s="1070" t="s">
        <v>575</v>
      </c>
      <c r="B31" s="1064"/>
      <c r="C31" s="194"/>
      <c r="D31" s="194"/>
      <c r="E31" s="203"/>
      <c r="F31" s="195">
        <f t="shared" si="1"/>
        <v>0</v>
      </c>
      <c r="H31" s="559">
        <f>_xlfn.IFNA(VLOOKUP(A31,KdU!$AG$7:$AH$18,2,),0)</f>
        <v>0</v>
      </c>
      <c r="I31" s="562">
        <f t="shared" si="2"/>
        <v>0</v>
      </c>
      <c r="J31" s="540">
        <f t="shared" si="3"/>
        <v>0</v>
      </c>
    </row>
    <row r="32" spans="1:10" ht="18.75" thickBot="1">
      <c r="A32" s="1070" t="s">
        <v>576</v>
      </c>
      <c r="B32" s="1064"/>
      <c r="C32" s="194"/>
      <c r="D32" s="194"/>
      <c r="E32" s="203"/>
      <c r="F32" s="195">
        <f t="shared" si="1"/>
        <v>0</v>
      </c>
      <c r="H32" s="559">
        <f>_xlfn.IFNA(VLOOKUP(A32,KdU!$AG$7:$AH$18,2,),0)</f>
        <v>0</v>
      </c>
      <c r="I32" s="562">
        <f t="shared" si="2"/>
        <v>0</v>
      </c>
      <c r="J32" s="540">
        <f t="shared" si="3"/>
        <v>0</v>
      </c>
    </row>
    <row r="33" spans="1:12" ht="18.75" thickBot="1">
      <c r="A33" s="1070" t="s">
        <v>577</v>
      </c>
      <c r="B33" s="1065"/>
      <c r="C33" s="197"/>
      <c r="D33" s="197"/>
      <c r="E33" s="204"/>
      <c r="F33" s="198">
        <f t="shared" ref="F33:F36" si="4">E33*12</f>
        <v>0</v>
      </c>
      <c r="H33" s="559">
        <f>_xlfn.IFNA(VLOOKUP(A33,KdU!$AG$7:$AH$18,2,),0)</f>
        <v>0</v>
      </c>
      <c r="I33" s="556">
        <f t="shared" ref="I33" si="5">F33*H33</f>
        <v>0</v>
      </c>
      <c r="J33" s="537">
        <f t="shared" ref="J33" si="6">F33-I33</f>
        <v>0</v>
      </c>
    </row>
    <row r="34" spans="1:12" ht="18.75" thickBot="1">
      <c r="A34" s="1070" t="s">
        <v>578</v>
      </c>
      <c r="B34" s="1067"/>
      <c r="C34" s="599"/>
      <c r="D34" s="599"/>
      <c r="E34" s="600"/>
      <c r="F34" s="601">
        <f t="shared" si="4"/>
        <v>0</v>
      </c>
      <c r="H34" s="559">
        <f>_xlfn.IFNA(VLOOKUP(A34,KdU!$AG$7:$AH$18,2,),0)</f>
        <v>0</v>
      </c>
      <c r="I34" s="596">
        <f t="shared" ref="I34:I36" si="7">F34*H34</f>
        <v>0</v>
      </c>
      <c r="J34" s="597">
        <f t="shared" ref="J34:J36" si="8">F34-I34</f>
        <v>0</v>
      </c>
    </row>
    <row r="35" spans="1:12" ht="18.75" thickBot="1">
      <c r="A35" s="1070" t="s">
        <v>579</v>
      </c>
      <c r="B35" s="1067"/>
      <c r="C35" s="599"/>
      <c r="D35" s="599"/>
      <c r="E35" s="600"/>
      <c r="F35" s="601">
        <f t="shared" si="4"/>
        <v>0</v>
      </c>
      <c r="H35" s="559">
        <f>_xlfn.IFNA(VLOOKUP(A35,KdU!$AG$7:$AH$18,2,),0)</f>
        <v>0</v>
      </c>
      <c r="I35" s="596">
        <f t="shared" si="7"/>
        <v>0</v>
      </c>
      <c r="J35" s="597">
        <f t="shared" si="8"/>
        <v>0</v>
      </c>
    </row>
    <row r="36" spans="1:12" ht="18.75" thickBot="1">
      <c r="A36" s="1070" t="s">
        <v>580</v>
      </c>
      <c r="B36" s="1066"/>
      <c r="C36" s="552"/>
      <c r="D36" s="552"/>
      <c r="E36" s="553"/>
      <c r="F36" s="554">
        <f t="shared" si="4"/>
        <v>0</v>
      </c>
      <c r="H36" s="559">
        <f>_xlfn.IFNA(VLOOKUP(A36,KdU!$AG$7:$AH$18,2,),0)</f>
        <v>0</v>
      </c>
      <c r="I36" s="557">
        <f t="shared" si="7"/>
        <v>0</v>
      </c>
      <c r="J36" s="538">
        <f t="shared" si="8"/>
        <v>0</v>
      </c>
    </row>
    <row r="37" spans="1:12" ht="16.5" thickTop="1" thickBot="1">
      <c r="A37" s="174" t="s">
        <v>581</v>
      </c>
      <c r="B37" s="199"/>
      <c r="C37" s="199"/>
      <c r="D37" s="199"/>
      <c r="E37" s="200"/>
      <c r="F37" s="205">
        <f>SUM(F25:F36)</f>
        <v>0</v>
      </c>
      <c r="H37" s="561" t="s">
        <v>103</v>
      </c>
      <c r="I37" s="558">
        <f>SUM(I25:I36)</f>
        <v>0</v>
      </c>
      <c r="J37" s="539">
        <f>SUM(J25:J36)</f>
        <v>0</v>
      </c>
    </row>
    <row r="38" spans="1:12">
      <c r="A38" s="163"/>
      <c r="B38" s="206"/>
      <c r="C38" s="206"/>
      <c r="D38" s="206"/>
      <c r="E38" s="1792"/>
      <c r="F38" s="1793"/>
    </row>
    <row r="39" spans="1:12">
      <c r="A39" s="1794" t="s">
        <v>582</v>
      </c>
      <c r="B39" s="1794"/>
      <c r="C39" s="1794"/>
      <c r="D39" s="1794"/>
      <c r="E39" s="1794"/>
      <c r="F39" s="1794"/>
    </row>
    <row r="40" spans="1:12" ht="15.75" thickBot="1">
      <c r="A40" s="163"/>
      <c r="B40" s="206"/>
      <c r="C40" s="206"/>
      <c r="D40" s="206"/>
      <c r="E40" s="165"/>
      <c r="F40" s="207"/>
    </row>
    <row r="41" spans="1:12" ht="15.75" thickBot="1">
      <c r="A41" s="190" t="s">
        <v>583</v>
      </c>
      <c r="B41" s="191"/>
      <c r="C41" s="191"/>
      <c r="D41" s="191"/>
      <c r="E41" s="202"/>
      <c r="F41" s="189"/>
    </row>
    <row r="42" spans="1:12" ht="18">
      <c r="A42" s="196">
        <v>1</v>
      </c>
      <c r="B42" s="212"/>
      <c r="C42" s="212"/>
      <c r="D42" s="212"/>
      <c r="E42" s="105"/>
      <c r="F42" s="198">
        <f t="shared" ref="F42:F46" si="9">E42*12</f>
        <v>0</v>
      </c>
      <c r="H42" s="622"/>
      <c r="I42" s="564">
        <f>+F42*H42</f>
        <v>0</v>
      </c>
      <c r="J42" s="536">
        <f>F42*(1-H42)</f>
        <v>0</v>
      </c>
      <c r="L42" s="71"/>
    </row>
    <row r="43" spans="1:12" ht="18">
      <c r="A43" s="196">
        <v>2</v>
      </c>
      <c r="B43" s="212"/>
      <c r="C43" s="212"/>
      <c r="D43" s="212"/>
      <c r="E43" s="105"/>
      <c r="F43" s="198">
        <f t="shared" si="9"/>
        <v>0</v>
      </c>
      <c r="H43" s="623"/>
      <c r="I43" s="565">
        <f t="shared" ref="I43:I46" si="10">+F43*H43</f>
        <v>0</v>
      </c>
      <c r="J43" s="537">
        <f t="shared" ref="J43:J46" si="11">F43*(1-H43)</f>
        <v>0</v>
      </c>
    </row>
    <row r="44" spans="1:12" ht="18">
      <c r="A44" s="196">
        <v>3</v>
      </c>
      <c r="B44" s="212"/>
      <c r="C44" s="212"/>
      <c r="D44" s="212"/>
      <c r="E44" s="105"/>
      <c r="F44" s="198">
        <f t="shared" si="9"/>
        <v>0</v>
      </c>
      <c r="H44" s="624"/>
      <c r="I44" s="565">
        <f t="shared" si="10"/>
        <v>0</v>
      </c>
      <c r="J44" s="540">
        <f t="shared" si="11"/>
        <v>0</v>
      </c>
    </row>
    <row r="45" spans="1:12" ht="18">
      <c r="A45" s="196">
        <v>4</v>
      </c>
      <c r="B45" s="212"/>
      <c r="C45" s="212"/>
      <c r="D45" s="212"/>
      <c r="E45" s="105"/>
      <c r="F45" s="198">
        <f t="shared" si="9"/>
        <v>0</v>
      </c>
      <c r="H45" s="623"/>
      <c r="I45" s="565">
        <f t="shared" si="10"/>
        <v>0</v>
      </c>
      <c r="J45" s="537">
        <f t="shared" si="11"/>
        <v>0</v>
      </c>
    </row>
    <row r="46" spans="1:12" ht="18.75" thickBot="1">
      <c r="A46" s="196">
        <v>5</v>
      </c>
      <c r="B46" s="212"/>
      <c r="C46" s="212"/>
      <c r="D46" s="212"/>
      <c r="E46" s="105"/>
      <c r="F46" s="198">
        <f t="shared" si="9"/>
        <v>0</v>
      </c>
      <c r="H46" s="625"/>
      <c r="I46" s="565">
        <f t="shared" si="10"/>
        <v>0</v>
      </c>
      <c r="J46" s="538">
        <f t="shared" si="11"/>
        <v>0</v>
      </c>
    </row>
    <row r="47" spans="1:12" ht="16.5" thickTop="1" thickBot="1">
      <c r="A47" s="118" t="s">
        <v>567</v>
      </c>
      <c r="B47" s="213"/>
      <c r="C47" s="213"/>
      <c r="D47" s="213"/>
      <c r="E47" s="214"/>
      <c r="F47" s="201">
        <f>SUM(F42:F46)</f>
        <v>0</v>
      </c>
      <c r="H47" s="561" t="s">
        <v>103</v>
      </c>
      <c r="I47" s="558">
        <f>SUM(I42:I46)</f>
        <v>0</v>
      </c>
      <c r="J47" s="539">
        <f>SUM(J42:J46)</f>
        <v>0</v>
      </c>
    </row>
    <row r="48" spans="1:12" ht="15.75" thickBot="1">
      <c r="A48" s="163"/>
      <c r="B48" s="206"/>
      <c r="C48" s="206"/>
      <c r="D48" s="206"/>
      <c r="E48" s="1792"/>
      <c r="F48" s="1793"/>
    </row>
    <row r="49" spans="1:13" ht="15.75" thickBot="1">
      <c r="A49" s="190" t="s">
        <v>584</v>
      </c>
      <c r="B49" s="191"/>
      <c r="C49" s="191"/>
      <c r="D49" s="191"/>
      <c r="E49" s="202"/>
      <c r="F49" s="189"/>
    </row>
    <row r="50" spans="1:13" ht="18">
      <c r="A50" s="196">
        <v>1</v>
      </c>
      <c r="B50" s="215"/>
      <c r="C50" s="215"/>
      <c r="D50" s="215"/>
      <c r="E50" s="105"/>
      <c r="F50" s="198">
        <f t="shared" ref="F50:F54" si="12">E50*12</f>
        <v>0</v>
      </c>
      <c r="H50" s="622"/>
      <c r="I50" s="555">
        <f t="shared" ref="I50:I54" si="13">H50*F50</f>
        <v>0</v>
      </c>
      <c r="J50" s="536">
        <f t="shared" ref="J50:J54" si="14">F50*(1-H50)</f>
        <v>0</v>
      </c>
    </row>
    <row r="51" spans="1:13" ht="18">
      <c r="A51" s="196">
        <v>2</v>
      </c>
      <c r="B51" s="215"/>
      <c r="C51" s="215"/>
      <c r="D51" s="215"/>
      <c r="E51" s="105"/>
      <c r="F51" s="198">
        <f t="shared" si="12"/>
        <v>0</v>
      </c>
      <c r="H51" s="623"/>
      <c r="I51" s="556">
        <f t="shared" si="13"/>
        <v>0</v>
      </c>
      <c r="J51" s="537">
        <f t="shared" si="14"/>
        <v>0</v>
      </c>
    </row>
    <row r="52" spans="1:13" ht="18">
      <c r="A52" s="196">
        <v>3</v>
      </c>
      <c r="B52" s="215"/>
      <c r="C52" s="215"/>
      <c r="D52" s="215"/>
      <c r="E52" s="105"/>
      <c r="F52" s="198">
        <f t="shared" si="12"/>
        <v>0</v>
      </c>
      <c r="H52" s="624"/>
      <c r="I52" s="562">
        <f t="shared" si="13"/>
        <v>0</v>
      </c>
      <c r="J52" s="540">
        <f t="shared" si="14"/>
        <v>0</v>
      </c>
    </row>
    <row r="53" spans="1:13" ht="18">
      <c r="A53" s="196">
        <v>4</v>
      </c>
      <c r="B53" s="215"/>
      <c r="C53" s="215"/>
      <c r="D53" s="215"/>
      <c r="E53" s="105"/>
      <c r="F53" s="198">
        <f t="shared" si="12"/>
        <v>0</v>
      </c>
      <c r="H53" s="623"/>
      <c r="I53" s="556">
        <f t="shared" si="13"/>
        <v>0</v>
      </c>
      <c r="J53" s="537">
        <f t="shared" si="14"/>
        <v>0</v>
      </c>
    </row>
    <row r="54" spans="1:13" ht="18.75" thickBot="1">
      <c r="A54" s="196">
        <v>5</v>
      </c>
      <c r="B54" s="215"/>
      <c r="C54" s="215"/>
      <c r="D54" s="215"/>
      <c r="E54" s="105"/>
      <c r="F54" s="198">
        <f t="shared" si="12"/>
        <v>0</v>
      </c>
      <c r="H54" s="625"/>
      <c r="I54" s="557">
        <f t="shared" si="13"/>
        <v>0</v>
      </c>
      <c r="J54" s="538">
        <f t="shared" si="14"/>
        <v>0</v>
      </c>
    </row>
    <row r="55" spans="1:13" ht="16.5" thickTop="1" thickBot="1">
      <c r="A55" s="118" t="s">
        <v>585</v>
      </c>
      <c r="B55" s="213"/>
      <c r="C55" s="213"/>
      <c r="D55" s="213"/>
      <c r="E55" s="214"/>
      <c r="F55" s="201">
        <f>SUM(F50:F54)</f>
        <v>0</v>
      </c>
      <c r="H55" s="561" t="s">
        <v>103</v>
      </c>
      <c r="I55" s="558">
        <f>SUM(I50:I54)</f>
        <v>0</v>
      </c>
      <c r="J55" s="539">
        <f>SUM(J50:J54)</f>
        <v>0</v>
      </c>
    </row>
    <row r="56" spans="1:13" ht="15.75" thickBot="1">
      <c r="A56" s="163"/>
      <c r="B56" s="206"/>
      <c r="C56" s="206"/>
      <c r="D56" s="206"/>
      <c r="E56" s="1792"/>
      <c r="F56" s="1793"/>
    </row>
    <row r="57" spans="1:13" ht="15.75" thickBot="1">
      <c r="A57" s="209" t="s">
        <v>586</v>
      </c>
      <c r="B57" s="225"/>
      <c r="C57" s="225"/>
      <c r="D57" s="225"/>
      <c r="E57" s="101"/>
      <c r="F57" s="211"/>
    </row>
    <row r="58" spans="1:13" ht="18">
      <c r="A58" s="196">
        <v>1</v>
      </c>
      <c r="B58" s="215"/>
      <c r="C58" s="215"/>
      <c r="D58" s="215"/>
      <c r="E58" s="105"/>
      <c r="F58" s="198">
        <f t="shared" ref="F58:F62" si="15">E58*12</f>
        <v>0</v>
      </c>
      <c r="H58" s="622"/>
      <c r="I58" s="555">
        <f t="shared" ref="I58:I62" si="16">H58*F58</f>
        <v>0</v>
      </c>
      <c r="J58" s="536">
        <f t="shared" ref="J58:J62" si="17">F58*(1-H58)</f>
        <v>0</v>
      </c>
    </row>
    <row r="59" spans="1:13" ht="18">
      <c r="A59" s="196">
        <v>2</v>
      </c>
      <c r="B59" s="215"/>
      <c r="C59" s="215"/>
      <c r="D59" s="215"/>
      <c r="E59" s="105"/>
      <c r="F59" s="198">
        <f t="shared" si="15"/>
        <v>0</v>
      </c>
      <c r="H59" s="623"/>
      <c r="I59" s="556">
        <f t="shared" si="16"/>
        <v>0</v>
      </c>
      <c r="J59" s="537">
        <f t="shared" si="17"/>
        <v>0</v>
      </c>
    </row>
    <row r="60" spans="1:13" ht="18">
      <c r="A60" s="196">
        <v>3</v>
      </c>
      <c r="B60" s="215"/>
      <c r="C60" s="215"/>
      <c r="D60" s="215"/>
      <c r="E60" s="105"/>
      <c r="F60" s="198">
        <f t="shared" si="15"/>
        <v>0</v>
      </c>
      <c r="H60" s="624"/>
      <c r="I60" s="562">
        <f t="shared" si="16"/>
        <v>0</v>
      </c>
      <c r="J60" s="540">
        <f t="shared" si="17"/>
        <v>0</v>
      </c>
    </row>
    <row r="61" spans="1:13" ht="18">
      <c r="A61" s="196">
        <v>4</v>
      </c>
      <c r="B61" s="215"/>
      <c r="C61" s="215"/>
      <c r="D61" s="215"/>
      <c r="E61" s="105"/>
      <c r="F61" s="198">
        <f t="shared" si="15"/>
        <v>0</v>
      </c>
      <c r="H61" s="623"/>
      <c r="I61" s="556">
        <f t="shared" si="16"/>
        <v>0</v>
      </c>
      <c r="J61" s="537">
        <f t="shared" si="17"/>
        <v>0</v>
      </c>
    </row>
    <row r="62" spans="1:13" ht="18.75" thickBot="1">
      <c r="A62" s="196">
        <v>5</v>
      </c>
      <c r="B62" s="215"/>
      <c r="C62" s="215"/>
      <c r="D62" s="215"/>
      <c r="E62" s="105"/>
      <c r="F62" s="198">
        <f t="shared" si="15"/>
        <v>0</v>
      </c>
      <c r="H62" s="625"/>
      <c r="I62" s="557">
        <f t="shared" si="16"/>
        <v>0</v>
      </c>
      <c r="J62" s="538">
        <f t="shared" si="17"/>
        <v>0</v>
      </c>
      <c r="M62" s="815"/>
    </row>
    <row r="63" spans="1:13" ht="16.5" thickTop="1" thickBot="1">
      <c r="A63" s="118" t="s">
        <v>587</v>
      </c>
      <c r="B63" s="213"/>
      <c r="C63" s="213"/>
      <c r="D63" s="213"/>
      <c r="E63" s="214"/>
      <c r="F63" s="201">
        <f>SUM(F58:F62)</f>
        <v>0</v>
      </c>
      <c r="H63" s="561" t="s">
        <v>103</v>
      </c>
      <c r="I63" s="558">
        <f>SUM(I58:I62)</f>
        <v>0</v>
      </c>
      <c r="J63" s="539">
        <f>SUM(J58:J62)</f>
        <v>0</v>
      </c>
    </row>
    <row r="64" spans="1:13" ht="15.75" thickBot="1"/>
    <row r="65" spans="1:14" ht="53.45" customHeight="1" thickBot="1">
      <c r="A65" s="190" t="s">
        <v>588</v>
      </c>
      <c r="B65" s="1362"/>
      <c r="C65" s="1362"/>
      <c r="D65" s="1362"/>
      <c r="E65" s="1363"/>
      <c r="F65" s="1364"/>
      <c r="G65" s="1365" t="s">
        <v>589</v>
      </c>
      <c r="H65" s="1360">
        <f>+Gesamtangebot!B3</f>
        <v>2026</v>
      </c>
      <c r="I65" s="550">
        <f>VLOOKUP(H65,Berechnungsdaten!$B$11:$D$78,2,0)</f>
        <v>129.80000000000001</v>
      </c>
      <c r="J65" s="217" t="s">
        <v>590</v>
      </c>
      <c r="L65" s="1708" t="s">
        <v>425</v>
      </c>
      <c r="M65" s="1708" t="s">
        <v>591</v>
      </c>
      <c r="N65" s="1708" t="s">
        <v>592</v>
      </c>
    </row>
    <row r="66" spans="1:14" ht="15.75" thickBot="1">
      <c r="A66" s="120"/>
      <c r="B66" s="210"/>
      <c r="C66" s="210"/>
      <c r="D66" s="210"/>
      <c r="E66" s="100"/>
      <c r="F66" s="110"/>
      <c r="G66" s="1361"/>
      <c r="H66" s="219" t="s">
        <v>593</v>
      </c>
      <c r="I66" s="549" t="s">
        <v>594</v>
      </c>
      <c r="J66" s="220" t="s">
        <v>595</v>
      </c>
      <c r="L66" s="1791"/>
      <c r="M66" s="1791"/>
      <c r="N66" s="1791"/>
    </row>
    <row r="67" spans="1:14" ht="18">
      <c r="A67" s="196">
        <v>1</v>
      </c>
      <c r="B67" s="215"/>
      <c r="C67" s="215"/>
      <c r="D67" s="215"/>
      <c r="E67" s="105"/>
      <c r="F67" s="122">
        <f t="shared" ref="F67:F76" si="18">E67*12</f>
        <v>0</v>
      </c>
      <c r="G67" s="221"/>
      <c r="H67" s="443"/>
      <c r="I67" s="198" t="str">
        <f>IF(H67&lt;&gt;"",VLOOKUP(H67,Berechnungsdaten!$B$11:$D$78,2,TRUE),"")</f>
        <v/>
      </c>
      <c r="J67" s="537">
        <f>IF(H67=0,0,(G67*$I$65/I67)*Berechnungsdaten!$X$10)</f>
        <v>0</v>
      </c>
      <c r="L67" s="626"/>
      <c r="M67" s="564">
        <f>IF(ISERROR((F67+J67)*L67),0,(F67+J67)*L67)</f>
        <v>0</v>
      </c>
      <c r="N67" s="564">
        <f>IF(ISERROR((F67+J67)*(1-L67)),0,(F67+J67)*(1-L67))</f>
        <v>0</v>
      </c>
    </row>
    <row r="68" spans="1:14" ht="18">
      <c r="A68" s="196">
        <v>2</v>
      </c>
      <c r="B68" s="215"/>
      <c r="C68" s="215"/>
      <c r="D68" s="215"/>
      <c r="E68" s="105"/>
      <c r="F68" s="122">
        <f t="shared" si="18"/>
        <v>0</v>
      </c>
      <c r="G68" s="221"/>
      <c r="H68" s="443"/>
      <c r="I68" s="198" t="str">
        <f>IF(H68&lt;&gt;"",VLOOKUP(H68,Berechnungsdaten!$B$11:$D$78,2,TRUE),"")</f>
        <v/>
      </c>
      <c r="J68" s="537">
        <f>IF(H68=0,0,(G68*$I$65/I68)*Berechnungsdaten!$X$10)</f>
        <v>0</v>
      </c>
      <c r="L68" s="627"/>
      <c r="M68" s="565">
        <f t="shared" ref="M68:M76" si="19">IF(ISERROR((F68+J68)*L68),0,(F68+J68)*L68)</f>
        <v>0</v>
      </c>
      <c r="N68" s="565">
        <f t="shared" ref="N68:N76" si="20">IF(ISERROR((F68+J68)*(1-L68)),0,(F68+J68)*(1-L68))</f>
        <v>0</v>
      </c>
    </row>
    <row r="69" spans="1:14" ht="18">
      <c r="A69" s="196">
        <v>3</v>
      </c>
      <c r="B69" s="215"/>
      <c r="C69" s="215"/>
      <c r="D69" s="215"/>
      <c r="E69" s="105"/>
      <c r="F69" s="122">
        <f t="shared" si="18"/>
        <v>0</v>
      </c>
      <c r="G69" s="221"/>
      <c r="H69" s="443"/>
      <c r="I69" s="198" t="str">
        <f>IF(H69&lt;&gt;"",VLOOKUP(H69,Berechnungsdaten!$B$11:$D$78,2,TRUE),"")</f>
        <v/>
      </c>
      <c r="J69" s="537">
        <f>IF(H69=0,0,(G69*$I$65/I69)*Berechnungsdaten!$X$10)</f>
        <v>0</v>
      </c>
      <c r="L69" s="627"/>
      <c r="M69" s="565">
        <f t="shared" si="19"/>
        <v>0</v>
      </c>
      <c r="N69" s="565">
        <f t="shared" si="20"/>
        <v>0</v>
      </c>
    </row>
    <row r="70" spans="1:14" ht="18">
      <c r="A70" s="196">
        <v>4</v>
      </c>
      <c r="B70" s="215"/>
      <c r="C70" s="215"/>
      <c r="D70" s="215"/>
      <c r="E70" s="105"/>
      <c r="F70" s="122">
        <f t="shared" si="18"/>
        <v>0</v>
      </c>
      <c r="G70" s="221"/>
      <c r="H70" s="443"/>
      <c r="I70" s="198" t="str">
        <f>IF(H70&lt;&gt;"",VLOOKUP(H70,Berechnungsdaten!$B$11:$D$78,2,TRUE),"")</f>
        <v/>
      </c>
      <c r="J70" s="537">
        <f>IF(H70=0,0,(G70*$I$65/I70)*Berechnungsdaten!$X$10)</f>
        <v>0</v>
      </c>
      <c r="L70" s="627"/>
      <c r="M70" s="565">
        <f t="shared" si="19"/>
        <v>0</v>
      </c>
      <c r="N70" s="565">
        <f t="shared" si="20"/>
        <v>0</v>
      </c>
    </row>
    <row r="71" spans="1:14" ht="18">
      <c r="A71" s="196">
        <v>5</v>
      </c>
      <c r="B71" s="215"/>
      <c r="C71" s="215"/>
      <c r="D71" s="215"/>
      <c r="E71" s="105"/>
      <c r="F71" s="122">
        <f t="shared" si="18"/>
        <v>0</v>
      </c>
      <c r="G71" s="221"/>
      <c r="H71" s="443"/>
      <c r="I71" s="198" t="str">
        <f>IF(H71&lt;&gt;"",VLOOKUP(H71,Berechnungsdaten!$B$11:$D$78,2,TRUE),"")</f>
        <v/>
      </c>
      <c r="J71" s="537">
        <f>IF(H71=0,0,(G71*$I$65/I71)*Berechnungsdaten!$X$10)</f>
        <v>0</v>
      </c>
      <c r="L71" s="627"/>
      <c r="M71" s="565">
        <f t="shared" si="19"/>
        <v>0</v>
      </c>
      <c r="N71" s="565">
        <f t="shared" si="20"/>
        <v>0</v>
      </c>
    </row>
    <row r="72" spans="1:14" ht="18">
      <c r="A72" s="196">
        <v>6</v>
      </c>
      <c r="B72" s="215"/>
      <c r="C72" s="215"/>
      <c r="D72" s="215"/>
      <c r="E72" s="105"/>
      <c r="F72" s="122">
        <f t="shared" si="18"/>
        <v>0</v>
      </c>
      <c r="G72" s="221"/>
      <c r="H72" s="443"/>
      <c r="I72" s="198" t="str">
        <f>IF(H72&lt;&gt;"",VLOOKUP(H72,Berechnungsdaten!$B$11:$D$78,2,TRUE),"")</f>
        <v/>
      </c>
      <c r="J72" s="537">
        <f>IF(H72=0,0,(G72*$I$65/I72)*Berechnungsdaten!$X$10)</f>
        <v>0</v>
      </c>
      <c r="L72" s="627"/>
      <c r="M72" s="565">
        <f t="shared" si="19"/>
        <v>0</v>
      </c>
      <c r="N72" s="565">
        <f t="shared" si="20"/>
        <v>0</v>
      </c>
    </row>
    <row r="73" spans="1:14" ht="18">
      <c r="A73" s="196">
        <v>7</v>
      </c>
      <c r="B73" s="215"/>
      <c r="C73" s="215"/>
      <c r="D73" s="215"/>
      <c r="E73" s="105"/>
      <c r="F73" s="122">
        <f t="shared" si="18"/>
        <v>0</v>
      </c>
      <c r="G73" s="221"/>
      <c r="H73" s="443"/>
      <c r="I73" s="198" t="str">
        <f>IF(H73&lt;&gt;"",VLOOKUP(H73,Berechnungsdaten!$B$11:$D$78,2,TRUE),"")</f>
        <v/>
      </c>
      <c r="J73" s="537">
        <f>IF(H73=0,0,(G73*$I$65/I73)*Berechnungsdaten!$X$10)</f>
        <v>0</v>
      </c>
      <c r="L73" s="627"/>
      <c r="M73" s="565">
        <f t="shared" si="19"/>
        <v>0</v>
      </c>
      <c r="N73" s="565">
        <f t="shared" si="20"/>
        <v>0</v>
      </c>
    </row>
    <row r="74" spans="1:14" ht="18">
      <c r="A74" s="196">
        <v>8</v>
      </c>
      <c r="B74" s="215"/>
      <c r="C74" s="215"/>
      <c r="D74" s="215"/>
      <c r="E74" s="105"/>
      <c r="F74" s="122">
        <f t="shared" si="18"/>
        <v>0</v>
      </c>
      <c r="G74" s="221"/>
      <c r="H74" s="443"/>
      <c r="I74" s="198" t="str">
        <f>IF(H74&lt;&gt;"",VLOOKUP(H74,Berechnungsdaten!$B$11:$D$78,2,TRUE),"")</f>
        <v/>
      </c>
      <c r="J74" s="537">
        <f>IF(H74=0,0,(G74*$I$65/I74)*Berechnungsdaten!$X$10)</f>
        <v>0</v>
      </c>
      <c r="L74" s="627"/>
      <c r="M74" s="565">
        <f t="shared" si="19"/>
        <v>0</v>
      </c>
      <c r="N74" s="565">
        <f t="shared" si="20"/>
        <v>0</v>
      </c>
    </row>
    <row r="75" spans="1:14" ht="18">
      <c r="A75" s="196">
        <v>9</v>
      </c>
      <c r="B75" s="215"/>
      <c r="C75" s="215"/>
      <c r="D75" s="215"/>
      <c r="E75" s="105"/>
      <c r="F75" s="122">
        <f t="shared" si="18"/>
        <v>0</v>
      </c>
      <c r="G75" s="221"/>
      <c r="H75" s="443"/>
      <c r="I75" s="198" t="str">
        <f>IF(H75&lt;&gt;"",VLOOKUP(H75,Berechnungsdaten!$B$11:$D$78,2,TRUE),"")</f>
        <v/>
      </c>
      <c r="J75" s="537">
        <f>IF(H75=0,0,(G75*$I$65/I75)*Berechnungsdaten!$X$10)</f>
        <v>0</v>
      </c>
      <c r="L75" s="627"/>
      <c r="M75" s="565">
        <f t="shared" si="19"/>
        <v>0</v>
      </c>
      <c r="N75" s="565">
        <f t="shared" si="20"/>
        <v>0</v>
      </c>
    </row>
    <row r="76" spans="1:14" ht="18.75" thickBot="1">
      <c r="A76" s="196">
        <v>10</v>
      </c>
      <c r="B76" s="215"/>
      <c r="C76" s="215"/>
      <c r="D76" s="215"/>
      <c r="E76" s="105"/>
      <c r="F76" s="122">
        <f t="shared" si="18"/>
        <v>0</v>
      </c>
      <c r="G76" s="221"/>
      <c r="H76" s="443"/>
      <c r="I76" s="198" t="str">
        <f>IF(H76&lt;&gt;"",VLOOKUP(H76,Berechnungsdaten!$B$11:$D$78,2,TRUE),"")</f>
        <v/>
      </c>
      <c r="J76" s="537">
        <f>IF(H76=0,0,(G76*$I$65/I76)*Berechnungsdaten!$X$10)</f>
        <v>0</v>
      </c>
      <c r="L76" s="628"/>
      <c r="M76" s="566">
        <f t="shared" si="19"/>
        <v>0</v>
      </c>
      <c r="N76" s="566">
        <f t="shared" si="20"/>
        <v>0</v>
      </c>
    </row>
    <row r="77" spans="1:14" ht="16.5" thickTop="1" thickBot="1">
      <c r="A77" s="118" t="s">
        <v>596</v>
      </c>
      <c r="B77" s="213"/>
      <c r="C77" s="213"/>
      <c r="D77" s="213"/>
      <c r="E77" s="214"/>
      <c r="F77" s="222">
        <f>SUM(F67:F76)</f>
        <v>0</v>
      </c>
      <c r="G77" s="223"/>
      <c r="H77" s="224"/>
      <c r="I77" s="201"/>
      <c r="J77" s="201">
        <f>SUM(J67:J76)</f>
        <v>0</v>
      </c>
      <c r="L77" s="563"/>
      <c r="M77" s="567">
        <f>SUM(M67:M76)</f>
        <v>0</v>
      </c>
      <c r="N77" s="567">
        <f>SUM(N67:N76)</f>
        <v>0</v>
      </c>
    </row>
  </sheetData>
  <sheetProtection algorithmName="SHA-512" hashValue="jEmsKtJUy2h5mvYp5IKqaLVUjENPq0MbCVBgHqXppDttgvxECC5il3Q9E93KLfRP8ejOUnfYcPOEUSm6UXbspg==" saltValue="9uWzRGnDztYlDcF/6DFthg==" spinCount="100000" sheet="1" formatCells="0"/>
  <mergeCells count="14">
    <mergeCell ref="E23:F23"/>
    <mergeCell ref="A5:F5"/>
    <mergeCell ref="A7:A8"/>
    <mergeCell ref="B7:B8"/>
    <mergeCell ref="C7:C8"/>
    <mergeCell ref="D7:D8"/>
    <mergeCell ref="E7:F7"/>
    <mergeCell ref="N65:N66"/>
    <mergeCell ref="L65:L66"/>
    <mergeCell ref="M65:M66"/>
    <mergeCell ref="E38:F38"/>
    <mergeCell ref="E48:F48"/>
    <mergeCell ref="E56:F56"/>
    <mergeCell ref="A39:F3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C65E-0529-4B3E-A055-8BC15A186D20}">
  <sheetPr>
    <tabColor rgb="FFFFFF00"/>
    <pageSetUpPr fitToPage="1"/>
  </sheetPr>
  <dimension ref="A1:G45"/>
  <sheetViews>
    <sheetView workbookViewId="0">
      <selection activeCell="C45" sqref="C45"/>
    </sheetView>
  </sheetViews>
  <sheetFormatPr baseColWidth="10" defaultColWidth="11.42578125" defaultRowHeight="15"/>
  <cols>
    <col min="1" max="1" width="17.7109375" style="170" customWidth="1"/>
    <col min="2" max="2" width="32.28515625" style="170" customWidth="1"/>
    <col min="3" max="3" width="18.7109375" style="170" customWidth="1"/>
    <col min="4" max="4" width="14.28515625" style="170" bestFit="1" customWidth="1"/>
    <col min="5" max="6" width="18.28515625" style="170" customWidth="1"/>
    <col min="7" max="16384" width="11.42578125" style="170"/>
  </cols>
  <sheetData>
    <row r="1" spans="1:7" ht="29.45" customHeight="1">
      <c r="A1" s="1801" t="s">
        <v>597</v>
      </c>
      <c r="B1" s="1801"/>
      <c r="C1" s="1802"/>
      <c r="D1" s="1802"/>
      <c r="E1" s="1802"/>
      <c r="F1" s="1802"/>
    </row>
    <row r="3" spans="1:7">
      <c r="A3" s="1811" t="s">
        <v>598</v>
      </c>
      <c r="B3" s="1811"/>
      <c r="C3" s="672" t="s">
        <v>599</v>
      </c>
      <c r="D3" s="170" t="s">
        <v>600</v>
      </c>
    </row>
    <row r="4" spans="1:7">
      <c r="C4" s="672" t="s">
        <v>601</v>
      </c>
      <c r="D4" s="170" t="s">
        <v>602</v>
      </c>
    </row>
    <row r="5" spans="1:7">
      <c r="C5" s="672" t="s">
        <v>603</v>
      </c>
      <c r="D5" s="170" t="s">
        <v>604</v>
      </c>
    </row>
    <row r="6" spans="1:7">
      <c r="C6" s="672" t="s">
        <v>605</v>
      </c>
      <c r="D6" s="170" t="s">
        <v>606</v>
      </c>
    </row>
    <row r="7" spans="1:7" ht="33" customHeight="1">
      <c r="A7" s="1804" t="s">
        <v>607</v>
      </c>
      <c r="B7" s="1804"/>
      <c r="C7" s="672"/>
      <c r="D7" s="695" t="s">
        <v>608</v>
      </c>
    </row>
    <row r="8" spans="1:7" ht="15.75" thickBot="1"/>
    <row r="9" spans="1:7" ht="21" customHeight="1">
      <c r="A9" s="1816" t="s">
        <v>609</v>
      </c>
      <c r="B9" s="1817"/>
      <c r="C9" s="677">
        <f>IF(Gesamtangebot!B24&gt;0,Gesamtangebot!B24,Gesamtangebot!B23)</f>
        <v>0</v>
      </c>
    </row>
    <row r="10" spans="1:7" ht="21" customHeight="1" thickBot="1">
      <c r="A10" s="1814" t="s">
        <v>610</v>
      </c>
      <c r="B10" s="1815"/>
      <c r="C10" s="679"/>
      <c r="D10" s="673"/>
      <c r="E10" s="673"/>
    </row>
    <row r="11" spans="1:7" ht="15.75" thickBot="1">
      <c r="A11" s="673"/>
      <c r="B11" s="673"/>
      <c r="C11" s="675"/>
      <c r="D11" s="673"/>
      <c r="E11" s="673"/>
    </row>
    <row r="12" spans="1:7" ht="21" customHeight="1" thickBot="1">
      <c r="A12" s="1818" t="s">
        <v>611</v>
      </c>
      <c r="B12" s="1819"/>
      <c r="C12" s="1819"/>
      <c r="D12" s="693"/>
      <c r="E12" s="678"/>
      <c r="F12" s="678"/>
      <c r="G12" s="676"/>
    </row>
    <row r="13" spans="1:7" ht="27.6" customHeight="1">
      <c r="A13" s="1808" t="s">
        <v>612</v>
      </c>
      <c r="B13" s="1274" t="s">
        <v>613</v>
      </c>
      <c r="C13" s="1275" t="s">
        <v>614</v>
      </c>
      <c r="G13" s="676"/>
    </row>
    <row r="14" spans="1:7" ht="21" customHeight="1" thickBot="1">
      <c r="A14" s="1809"/>
      <c r="B14" s="1269" t="s">
        <v>615</v>
      </c>
      <c r="C14" s="1270">
        <f>'Netto JAZ'!C29</f>
        <v>1622.68</v>
      </c>
      <c r="G14" s="676"/>
    </row>
    <row r="15" spans="1:7" ht="21" customHeight="1" thickBot="1">
      <c r="A15" s="1810"/>
      <c r="B15" s="689" t="s">
        <v>616</v>
      </c>
      <c r="C15" s="694"/>
      <c r="D15" s="1805" t="str">
        <f>IF(AND(C15&gt;0,C16&gt;0),"Bitte entscheiden Sie, ob der Beitratsarbeit durch eine hauptamtliche oder ehrenamtliche Person geleistet wird. Beides ist nicht möglich.","")</f>
        <v/>
      </c>
      <c r="E15" s="1806"/>
      <c r="F15" s="1806"/>
      <c r="G15" s="1806"/>
    </row>
    <row r="16" spans="1:7" ht="19.899999999999999" customHeight="1">
      <c r="A16" s="1820" t="s">
        <v>617</v>
      </c>
      <c r="B16" s="690" t="s">
        <v>618</v>
      </c>
      <c r="C16" s="694"/>
      <c r="D16" s="1805"/>
      <c r="E16" s="1806"/>
      <c r="F16" s="1806"/>
      <c r="G16" s="1806"/>
    </row>
    <row r="17" spans="1:7" ht="19.899999999999999" customHeight="1" thickBot="1">
      <c r="A17" s="1821"/>
      <c r="B17" s="689" t="s">
        <v>619</v>
      </c>
      <c r="C17" s="680">
        <f>C16/B34</f>
        <v>0</v>
      </c>
      <c r="D17" s="691"/>
      <c r="E17" s="692"/>
      <c r="F17" s="692"/>
      <c r="G17" s="692"/>
    </row>
    <row r="18" spans="1:7">
      <c r="C18" s="673"/>
      <c r="D18" s="673"/>
    </row>
    <row r="20" spans="1:7" ht="15.75" thickBot="1">
      <c r="A20" s="674" t="s">
        <v>620</v>
      </c>
      <c r="B20" s="674"/>
    </row>
    <row r="21" spans="1:7" ht="45.6" customHeight="1" thickBot="1">
      <c r="C21" s="681" t="str">
        <f>IF(C15&gt;0,"Pauschale für Begleitung durch Fachkraft","Pauschale für Begleitung durch Ehrenamt")</f>
        <v>Pauschale für Begleitung durch Ehrenamt</v>
      </c>
    </row>
    <row r="22" spans="1:7">
      <c r="A22" s="1813" t="s">
        <v>621</v>
      </c>
      <c r="B22" s="1813"/>
      <c r="C22" s="688"/>
    </row>
    <row r="23" spans="1:7">
      <c r="A23" s="1804" t="s">
        <v>622</v>
      </c>
      <c r="B23" s="1804"/>
      <c r="C23" s="683"/>
    </row>
    <row r="24" spans="1:7">
      <c r="A24" s="1804" t="s">
        <v>623</v>
      </c>
      <c r="B24" s="1804"/>
      <c r="C24" s="683"/>
    </row>
    <row r="25" spans="1:7">
      <c r="A25" s="1804" t="s">
        <v>624</v>
      </c>
      <c r="B25" s="1804"/>
      <c r="C25" s="683"/>
    </row>
    <row r="26" spans="1:7">
      <c r="A26" s="1804" t="s">
        <v>625</v>
      </c>
      <c r="B26" s="1804"/>
      <c r="C26" s="683"/>
    </row>
    <row r="27" spans="1:7">
      <c r="A27" s="1804" t="s">
        <v>626</v>
      </c>
      <c r="B27" s="1804"/>
      <c r="C27" s="683"/>
    </row>
    <row r="28" spans="1:7">
      <c r="A28" s="1804" t="s">
        <v>627</v>
      </c>
      <c r="B28" s="1804"/>
      <c r="C28" s="683"/>
    </row>
    <row r="29" spans="1:7" ht="27.6" customHeight="1">
      <c r="A29" s="1804" t="s">
        <v>628</v>
      </c>
      <c r="B29" s="1804"/>
      <c r="C29" s="683"/>
    </row>
    <row r="30" spans="1:7" ht="28.15" customHeight="1">
      <c r="A30" s="1804" t="s">
        <v>629</v>
      </c>
      <c r="B30" s="1804"/>
      <c r="C30" s="683"/>
    </row>
    <row r="31" spans="1:7">
      <c r="A31" s="1804" t="s">
        <v>630</v>
      </c>
      <c r="B31" s="1804"/>
      <c r="C31" s="683"/>
    </row>
    <row r="32" spans="1:7">
      <c r="A32" s="1804" t="s">
        <v>631</v>
      </c>
      <c r="B32" s="1804"/>
      <c r="C32" s="683"/>
    </row>
    <row r="33" spans="1:3" ht="30">
      <c r="A33" s="170" t="s">
        <v>632</v>
      </c>
      <c r="B33" s="682">
        <v>6</v>
      </c>
      <c r="C33" s="683"/>
    </row>
    <row r="34" spans="1:3">
      <c r="A34" s="170" t="s">
        <v>633</v>
      </c>
      <c r="B34" s="682">
        <f>B33*12</f>
        <v>72</v>
      </c>
      <c r="C34" s="683">
        <f>IF(C15&gt;0,C15/'Netto JAZ'!C29*'Zuschl. Bew.Beirat'!B34,'Zuschl. Bew.Beirat'!C16)</f>
        <v>0</v>
      </c>
    </row>
    <row r="35" spans="1:3">
      <c r="A35" s="1793"/>
      <c r="B35" s="1793"/>
      <c r="C35" s="683"/>
    </row>
    <row r="36" spans="1:3">
      <c r="A36" s="1807" t="s">
        <v>634</v>
      </c>
      <c r="B36" s="1807"/>
      <c r="C36" s="683"/>
    </row>
    <row r="37" spans="1:3">
      <c r="A37" s="1804" t="s">
        <v>635</v>
      </c>
      <c r="B37" s="1804"/>
      <c r="C37" s="683"/>
    </row>
    <row r="38" spans="1:3">
      <c r="A38" s="1804" t="s">
        <v>636</v>
      </c>
      <c r="B38" s="1804"/>
      <c r="C38" s="683"/>
    </row>
    <row r="39" spans="1:3">
      <c r="A39" s="1804" t="s">
        <v>637</v>
      </c>
      <c r="B39" s="1804"/>
      <c r="C39" s="683"/>
    </row>
    <row r="40" spans="1:3">
      <c r="A40" s="1804" t="s">
        <v>631</v>
      </c>
      <c r="B40" s="1804"/>
      <c r="C40" s="683"/>
    </row>
    <row r="41" spans="1:3">
      <c r="A41" s="1812"/>
      <c r="B41" s="1812"/>
      <c r="C41" s="683">
        <f>IF(C10&gt;0,1700,0)</f>
        <v>0</v>
      </c>
    </row>
    <row r="42" spans="1:3">
      <c r="A42" s="1793"/>
      <c r="B42" s="1793"/>
      <c r="C42" s="684"/>
    </row>
    <row r="43" spans="1:3" ht="15.75" thickBot="1">
      <c r="A43" s="1803" t="s">
        <v>638</v>
      </c>
      <c r="B43" s="1803"/>
      <c r="C43" s="685">
        <f>C34+C41</f>
        <v>0</v>
      </c>
    </row>
    <row r="44" spans="1:3" ht="15.75" thickTop="1">
      <c r="A44" s="1803" t="s">
        <v>639</v>
      </c>
      <c r="B44" s="1803"/>
      <c r="C44" s="686">
        <f>IFERROR(C43/C9,0)</f>
        <v>0</v>
      </c>
    </row>
    <row r="45" spans="1:3" ht="15.75" thickBot="1">
      <c r="A45" s="1803" t="s">
        <v>640</v>
      </c>
      <c r="B45" s="1803"/>
      <c r="C45" s="687" t="e">
        <f>(C43/Basisleistung!C3)</f>
        <v>#DIV/0!</v>
      </c>
    </row>
  </sheetData>
  <sheetProtection algorithmName="SHA-512" hashValue="XK0aGHbeROAcTOIuYStNFxn0HscR5Nq3vO9Ba0Gf50G2N2wrANxh+N/WGwt2T5McfFKa0OkVXCWJ7Ew5HAuUaQ==" saltValue="rUpVAcDC9+ed2u+gvzYMRg==" spinCount="100000" sheet="1" formatCells="0"/>
  <mergeCells count="31">
    <mergeCell ref="A3:B3"/>
    <mergeCell ref="A32:B32"/>
    <mergeCell ref="A43:B43"/>
    <mergeCell ref="A35:B35"/>
    <mergeCell ref="A41:B41"/>
    <mergeCell ref="A42:B42"/>
    <mergeCell ref="A22:B22"/>
    <mergeCell ref="A23:B23"/>
    <mergeCell ref="A24:B24"/>
    <mergeCell ref="A25:B25"/>
    <mergeCell ref="A7:B7"/>
    <mergeCell ref="A10:B10"/>
    <mergeCell ref="A9:B9"/>
    <mergeCell ref="A12:C12"/>
    <mergeCell ref="A16:A17"/>
    <mergeCell ref="A1:F1"/>
    <mergeCell ref="A44:B44"/>
    <mergeCell ref="A45:B45"/>
    <mergeCell ref="A26:B26"/>
    <mergeCell ref="A27:B27"/>
    <mergeCell ref="A28:B28"/>
    <mergeCell ref="A29:B29"/>
    <mergeCell ref="A30:B30"/>
    <mergeCell ref="A31:B31"/>
    <mergeCell ref="D15:G16"/>
    <mergeCell ref="A37:B37"/>
    <mergeCell ref="A38:B38"/>
    <mergeCell ref="A39:B39"/>
    <mergeCell ref="A40:B40"/>
    <mergeCell ref="A36:B36"/>
    <mergeCell ref="A13:A15"/>
  </mergeCells>
  <pageMargins left="0.7" right="0.7" top="0.78740157499999996" bottom="0.78740157499999996" header="0.3" footer="0.3"/>
  <pageSetup paperSize="9" scale="7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EF86FA4-8BA3-4C97-A706-E80A58F5360D}">
          <x14:formula1>
            <xm:f>Zeitkorridore!$N$3:$N$24</xm:f>
          </x14:formula1>
          <xm:sqref>C13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8FD5-C121-4E25-9AD0-C31C3CAC778B}">
  <sheetPr>
    <tabColor rgb="FFFFFF00"/>
    <pageSetUpPr fitToPage="1"/>
  </sheetPr>
  <dimension ref="A2:F131"/>
  <sheetViews>
    <sheetView zoomScale="110" zoomScaleNormal="110" workbookViewId="0">
      <pane ySplit="2" topLeftCell="A3" activePane="bottomLeft" state="frozen"/>
      <selection activeCell="K13" sqref="K13"/>
      <selection pane="bottomLeft" activeCell="D125" sqref="D125"/>
    </sheetView>
  </sheetViews>
  <sheetFormatPr baseColWidth="10" defaultColWidth="11.42578125" defaultRowHeight="15"/>
  <cols>
    <col min="2" max="2" width="23.85546875" customWidth="1"/>
    <col min="3" max="3" width="35.42578125" customWidth="1"/>
    <col min="4" max="5" width="17.85546875" customWidth="1"/>
    <col min="6" max="6" width="16.5703125" customWidth="1"/>
    <col min="7" max="7" width="8.5703125" customWidth="1"/>
    <col min="8" max="8" width="14.85546875" customWidth="1"/>
  </cols>
  <sheetData>
    <row r="2" spans="1:6" ht="48.75">
      <c r="A2" s="709" t="s">
        <v>641</v>
      </c>
      <c r="B2" s="709" t="s">
        <v>642</v>
      </c>
      <c r="C2" s="710" t="s">
        <v>643</v>
      </c>
      <c r="D2" s="710" t="s">
        <v>644</v>
      </c>
      <c r="E2" s="710" t="s">
        <v>645</v>
      </c>
      <c r="F2" s="711" t="s">
        <v>941</v>
      </c>
    </row>
    <row r="3" spans="1:6">
      <c r="A3" s="616"/>
      <c r="B3" s="616"/>
      <c r="C3" s="615"/>
      <c r="D3" s="615"/>
      <c r="E3" s="615"/>
      <c r="F3" s="616"/>
    </row>
    <row r="4" spans="1:6">
      <c r="A4" s="616"/>
      <c r="B4" s="616"/>
      <c r="C4" s="615"/>
      <c r="D4" s="615"/>
      <c r="E4" s="615"/>
      <c r="F4" s="616"/>
    </row>
    <row r="5" spans="1:6">
      <c r="A5" s="1369" t="s">
        <v>646</v>
      </c>
      <c r="B5" s="1370" t="s">
        <v>647</v>
      </c>
      <c r="C5" s="1371"/>
      <c r="D5" s="1372"/>
      <c r="E5" s="1372"/>
      <c r="F5" s="1373"/>
    </row>
    <row r="6" spans="1:6" ht="35.25" customHeight="1">
      <c r="A6" s="1369"/>
      <c r="B6" s="1370" t="s">
        <v>647</v>
      </c>
      <c r="C6" s="1374" t="s">
        <v>648</v>
      </c>
      <c r="D6" s="1375">
        <v>361.7</v>
      </c>
      <c r="E6" s="1375">
        <v>93.22</v>
      </c>
      <c r="F6" s="1376">
        <f>D6+E6</f>
        <v>454.91999999999996</v>
      </c>
    </row>
    <row r="7" spans="1:6" ht="37.5" customHeight="1">
      <c r="A7" s="1369"/>
      <c r="B7" s="1370" t="s">
        <v>647</v>
      </c>
      <c r="C7" s="1377" t="s">
        <v>926</v>
      </c>
      <c r="D7" s="1375">
        <v>335.35</v>
      </c>
      <c r="E7" s="1375">
        <v>92.74</v>
      </c>
      <c r="F7" s="1376">
        <f>D7+E7</f>
        <v>428.09000000000003</v>
      </c>
    </row>
    <row r="8" spans="1:6" ht="34.5" customHeight="1">
      <c r="A8" s="1369" t="s">
        <v>646</v>
      </c>
      <c r="B8" s="1370" t="s">
        <v>649</v>
      </c>
      <c r="C8" s="1378"/>
      <c r="D8" s="1375">
        <v>397.4</v>
      </c>
      <c r="E8" s="1375">
        <v>79.569999999999993</v>
      </c>
      <c r="F8" s="1376">
        <f>D8+E8</f>
        <v>476.96999999999997</v>
      </c>
    </row>
    <row r="9" spans="1:6">
      <c r="A9" s="1369" t="s">
        <v>646</v>
      </c>
      <c r="B9" s="1370" t="s">
        <v>650</v>
      </c>
      <c r="C9" s="1378"/>
      <c r="D9" s="1375">
        <v>427.7</v>
      </c>
      <c r="E9" s="1375">
        <v>100.34</v>
      </c>
      <c r="F9" s="1376">
        <f>D9+E9</f>
        <v>528.04</v>
      </c>
    </row>
    <row r="10" spans="1:6">
      <c r="A10" s="1369" t="s">
        <v>646</v>
      </c>
      <c r="B10" s="1370" t="s">
        <v>651</v>
      </c>
      <c r="C10" s="1378"/>
      <c r="D10" s="1375"/>
      <c r="E10" s="1375"/>
      <c r="F10" s="1376"/>
    </row>
    <row r="11" spans="1:6">
      <c r="A11" s="1369"/>
      <c r="B11" s="1370" t="s">
        <v>651</v>
      </c>
      <c r="C11" s="1374" t="s">
        <v>652</v>
      </c>
      <c r="D11" s="1375">
        <v>419.44</v>
      </c>
      <c r="E11" s="1375">
        <v>97.57</v>
      </c>
      <c r="F11" s="1376">
        <f t="shared" ref="F11:F20" si="0">D11+E11</f>
        <v>517.01</v>
      </c>
    </row>
    <row r="12" spans="1:6">
      <c r="A12" s="1369"/>
      <c r="B12" s="1370" t="s">
        <v>651</v>
      </c>
      <c r="C12" s="1374" t="s">
        <v>653</v>
      </c>
      <c r="D12" s="1375">
        <v>371.82</v>
      </c>
      <c r="E12" s="1375">
        <v>61.71</v>
      </c>
      <c r="F12" s="1376">
        <f t="shared" si="0"/>
        <v>433.53</v>
      </c>
    </row>
    <row r="13" spans="1:6">
      <c r="A13" s="1369"/>
      <c r="B13" s="1370" t="s">
        <v>651</v>
      </c>
      <c r="C13" s="1374" t="s">
        <v>654</v>
      </c>
      <c r="D13" s="1375">
        <v>402.83</v>
      </c>
      <c r="E13" s="1375">
        <v>99.16</v>
      </c>
      <c r="F13" s="1376">
        <f t="shared" si="0"/>
        <v>501.99</v>
      </c>
    </row>
    <row r="14" spans="1:6">
      <c r="A14" s="1369"/>
      <c r="B14" s="1370" t="s">
        <v>651</v>
      </c>
      <c r="C14" s="1374" t="s">
        <v>655</v>
      </c>
      <c r="D14" s="1375">
        <v>397.95</v>
      </c>
      <c r="E14" s="1375">
        <v>80.13</v>
      </c>
      <c r="F14" s="1376">
        <f t="shared" si="0"/>
        <v>478.08</v>
      </c>
    </row>
    <row r="15" spans="1:6">
      <c r="A15" s="1369"/>
      <c r="B15" s="1370" t="s">
        <v>651</v>
      </c>
      <c r="C15" s="1374" t="s">
        <v>656</v>
      </c>
      <c r="D15" s="1375">
        <v>385.65</v>
      </c>
      <c r="E15" s="1375">
        <v>85.18</v>
      </c>
      <c r="F15" s="1376">
        <f t="shared" si="0"/>
        <v>470.83</v>
      </c>
    </row>
    <row r="16" spans="1:6">
      <c r="A16" s="1369"/>
      <c r="B16" s="1370" t="s">
        <v>651</v>
      </c>
      <c r="C16" s="1374" t="s">
        <v>657</v>
      </c>
      <c r="D16" s="1375">
        <v>489.25</v>
      </c>
      <c r="E16" s="1375">
        <v>95.41</v>
      </c>
      <c r="F16" s="1376">
        <f t="shared" si="0"/>
        <v>584.66</v>
      </c>
    </row>
    <row r="17" spans="1:6" ht="36">
      <c r="A17" s="1369"/>
      <c r="B17" s="1370" t="s">
        <v>651</v>
      </c>
      <c r="C17" s="1374" t="s">
        <v>658</v>
      </c>
      <c r="D17" s="1375">
        <v>376.03</v>
      </c>
      <c r="E17" s="1375">
        <v>79.650000000000006</v>
      </c>
      <c r="F17" s="1376">
        <f t="shared" si="0"/>
        <v>455.67999999999995</v>
      </c>
    </row>
    <row r="18" spans="1:6" ht="37.5" customHeight="1">
      <c r="A18" s="1369"/>
      <c r="B18" s="1370" t="s">
        <v>651</v>
      </c>
      <c r="C18" s="1374" t="s">
        <v>659</v>
      </c>
      <c r="D18" s="1375">
        <v>406.5</v>
      </c>
      <c r="E18" s="1375">
        <v>75.44</v>
      </c>
      <c r="F18" s="1376">
        <f t="shared" si="0"/>
        <v>481.94</v>
      </c>
    </row>
    <row r="19" spans="1:6">
      <c r="A19" s="1369" t="s">
        <v>646</v>
      </c>
      <c r="B19" s="1370" t="s">
        <v>660</v>
      </c>
      <c r="C19" s="1378"/>
      <c r="D19" s="1375">
        <v>407.69</v>
      </c>
      <c r="E19" s="1375">
        <v>94.41</v>
      </c>
      <c r="F19" s="1376">
        <f t="shared" si="0"/>
        <v>502.1</v>
      </c>
    </row>
    <row r="20" spans="1:6">
      <c r="A20" s="1369" t="s">
        <v>646</v>
      </c>
      <c r="B20" s="1370" t="s">
        <v>661</v>
      </c>
      <c r="C20" s="1378"/>
      <c r="D20" s="1375">
        <v>358.77</v>
      </c>
      <c r="E20" s="1375">
        <v>83.76</v>
      </c>
      <c r="F20" s="1376">
        <f t="shared" si="0"/>
        <v>442.53</v>
      </c>
    </row>
    <row r="21" spans="1:6">
      <c r="A21" s="1369" t="s">
        <v>646</v>
      </c>
      <c r="B21" s="1370" t="s">
        <v>662</v>
      </c>
      <c r="C21" s="1379"/>
      <c r="D21" s="1375"/>
      <c r="E21" s="1375"/>
      <c r="F21" s="1376"/>
    </row>
    <row r="22" spans="1:6" ht="24">
      <c r="A22" s="1369"/>
      <c r="B22" s="1370" t="s">
        <v>662</v>
      </c>
      <c r="C22" s="1374" t="s">
        <v>663</v>
      </c>
      <c r="D22" s="1375">
        <v>375.34</v>
      </c>
      <c r="E22" s="1375">
        <v>76</v>
      </c>
      <c r="F22" s="1376">
        <f>D22+E22</f>
        <v>451.34</v>
      </c>
    </row>
    <row r="23" spans="1:6" ht="30" customHeight="1">
      <c r="A23" s="1369"/>
      <c r="B23" s="1370" t="s">
        <v>662</v>
      </c>
      <c r="C23" s="1374" t="s">
        <v>664</v>
      </c>
      <c r="D23" s="1375">
        <v>369.07</v>
      </c>
      <c r="E23" s="1375">
        <v>82.21</v>
      </c>
      <c r="F23" s="1376">
        <f>D23+E23</f>
        <v>451.28</v>
      </c>
    </row>
    <row r="24" spans="1:6" ht="45" customHeight="1">
      <c r="A24" s="1369"/>
      <c r="B24" s="1370" t="s">
        <v>662</v>
      </c>
      <c r="C24" s="1374" t="s">
        <v>665</v>
      </c>
      <c r="D24" s="1375">
        <v>421.19</v>
      </c>
      <c r="E24" s="1375">
        <v>95.74</v>
      </c>
      <c r="F24" s="1376">
        <f>D24+E24</f>
        <v>516.92999999999995</v>
      </c>
    </row>
    <row r="25" spans="1:6">
      <c r="A25" s="1369"/>
      <c r="B25" s="1370" t="s">
        <v>662</v>
      </c>
      <c r="C25" s="1374" t="s">
        <v>666</v>
      </c>
      <c r="D25" s="1375">
        <v>410.83</v>
      </c>
      <c r="E25" s="1375">
        <v>67.11</v>
      </c>
      <c r="F25" s="1376">
        <f>D25+E25</f>
        <v>477.94</v>
      </c>
    </row>
    <row r="26" spans="1:6">
      <c r="A26" s="1369" t="s">
        <v>646</v>
      </c>
      <c r="B26" s="1370" t="s">
        <v>667</v>
      </c>
      <c r="C26" s="1378"/>
      <c r="D26" s="1375"/>
      <c r="E26" s="1375"/>
      <c r="F26" s="1376"/>
    </row>
    <row r="27" spans="1:6">
      <c r="A27" s="1369"/>
      <c r="B27" s="1370" t="s">
        <v>667</v>
      </c>
      <c r="C27" s="1374" t="s">
        <v>668</v>
      </c>
      <c r="D27" s="1375">
        <v>390.82</v>
      </c>
      <c r="E27" s="1375">
        <v>95.42</v>
      </c>
      <c r="F27" s="1376">
        <f>D27+E27</f>
        <v>486.24</v>
      </c>
    </row>
    <row r="28" spans="1:6" ht="36">
      <c r="A28" s="1369"/>
      <c r="B28" s="1370" t="s">
        <v>667</v>
      </c>
      <c r="C28" s="1374" t="s">
        <v>669</v>
      </c>
      <c r="D28" s="1375">
        <v>428.34</v>
      </c>
      <c r="E28" s="1375">
        <v>85.82</v>
      </c>
      <c r="F28" s="1376">
        <f>D28+E28</f>
        <v>514.16</v>
      </c>
    </row>
    <row r="29" spans="1:6" ht="45" customHeight="1">
      <c r="A29" s="1369"/>
      <c r="B29" s="1370" t="s">
        <v>667</v>
      </c>
      <c r="C29" s="1374" t="s">
        <v>670</v>
      </c>
      <c r="D29" s="1375">
        <v>377.32</v>
      </c>
      <c r="E29" s="1375">
        <v>92.49</v>
      </c>
      <c r="F29" s="1376">
        <f>D29+E29</f>
        <v>469.81</v>
      </c>
    </row>
    <row r="30" spans="1:6" ht="30" customHeight="1">
      <c r="A30" s="1369"/>
      <c r="B30" s="1370" t="s">
        <v>667</v>
      </c>
      <c r="C30" s="1374" t="s">
        <v>671</v>
      </c>
      <c r="D30" s="1375">
        <v>389.3</v>
      </c>
      <c r="E30" s="1375">
        <v>95.39</v>
      </c>
      <c r="F30" s="1376">
        <f>D30+E30</f>
        <v>484.69</v>
      </c>
    </row>
    <row r="31" spans="1:6" ht="45" customHeight="1">
      <c r="A31" s="1369" t="s">
        <v>646</v>
      </c>
      <c r="B31" s="1370" t="s">
        <v>672</v>
      </c>
      <c r="C31" s="1378"/>
      <c r="D31" s="1375"/>
      <c r="E31" s="1375"/>
      <c r="F31" s="1376"/>
    </row>
    <row r="32" spans="1:6" ht="48">
      <c r="A32" s="1369"/>
      <c r="B32" s="1380" t="s">
        <v>672</v>
      </c>
      <c r="C32" s="1381" t="s">
        <v>927</v>
      </c>
      <c r="D32" s="1375">
        <v>428.78</v>
      </c>
      <c r="E32" s="1375">
        <v>64.819999999999993</v>
      </c>
      <c r="F32" s="1376">
        <f>D32+E32</f>
        <v>493.59999999999997</v>
      </c>
    </row>
    <row r="33" spans="1:6" ht="51" customHeight="1">
      <c r="A33" s="1369"/>
      <c r="B33" s="1370" t="s">
        <v>672</v>
      </c>
      <c r="C33" s="1381" t="s">
        <v>928</v>
      </c>
      <c r="D33" s="1375">
        <v>443.11</v>
      </c>
      <c r="E33" s="1375">
        <v>73.56</v>
      </c>
      <c r="F33" s="1376">
        <f>D33+E33</f>
        <v>516.67000000000007</v>
      </c>
    </row>
    <row r="34" spans="1:6" ht="45" customHeight="1">
      <c r="A34" s="1369"/>
      <c r="B34" s="1370" t="s">
        <v>672</v>
      </c>
      <c r="C34" s="1381" t="s">
        <v>929</v>
      </c>
      <c r="D34" s="1375">
        <v>441.56</v>
      </c>
      <c r="E34" s="1375">
        <v>61.27</v>
      </c>
      <c r="F34" s="1376">
        <f>D34+E34</f>
        <v>502.83</v>
      </c>
    </row>
    <row r="35" spans="1:6" ht="30" customHeight="1">
      <c r="A35" s="1369"/>
      <c r="B35" s="1370" t="s">
        <v>672</v>
      </c>
      <c r="C35" s="1381" t="s">
        <v>930</v>
      </c>
      <c r="D35" s="1375">
        <v>490.16</v>
      </c>
      <c r="E35" s="1375">
        <v>61.76</v>
      </c>
      <c r="F35" s="1376">
        <f>D35+E35</f>
        <v>551.92000000000007</v>
      </c>
    </row>
    <row r="36" spans="1:6">
      <c r="A36" s="1369" t="s">
        <v>646</v>
      </c>
      <c r="B36" s="1370" t="s">
        <v>673</v>
      </c>
      <c r="C36" s="1378"/>
      <c r="D36" s="1375"/>
      <c r="E36" s="1375"/>
      <c r="F36" s="1376"/>
    </row>
    <row r="37" spans="1:6" ht="30" customHeight="1">
      <c r="A37" s="1369"/>
      <c r="B37" s="1370" t="s">
        <v>673</v>
      </c>
      <c r="C37" s="1374" t="s">
        <v>931</v>
      </c>
      <c r="D37" s="1375">
        <v>444.64</v>
      </c>
      <c r="E37" s="1375">
        <v>104.46</v>
      </c>
      <c r="F37" s="1376">
        <f>D37+E37</f>
        <v>549.1</v>
      </c>
    </row>
    <row r="38" spans="1:6" ht="45" customHeight="1">
      <c r="A38" s="1369"/>
      <c r="B38" s="1370" t="s">
        <v>673</v>
      </c>
      <c r="C38" s="1374" t="s">
        <v>932</v>
      </c>
      <c r="D38" s="1375">
        <v>417.51</v>
      </c>
      <c r="E38" s="1375">
        <v>95.62</v>
      </c>
      <c r="F38" s="1376">
        <f>D38+E38</f>
        <v>513.13</v>
      </c>
    </row>
    <row r="39" spans="1:6" ht="44.25" customHeight="1">
      <c r="A39" s="1369"/>
      <c r="B39" s="1370" t="s">
        <v>673</v>
      </c>
      <c r="C39" s="1374" t="s">
        <v>933</v>
      </c>
      <c r="D39" s="1375">
        <v>370.58</v>
      </c>
      <c r="E39" s="1375">
        <v>89.54</v>
      </c>
      <c r="F39" s="1376">
        <f>D39+E39</f>
        <v>460.12</v>
      </c>
    </row>
    <row r="40" spans="1:6">
      <c r="A40" s="1369" t="s">
        <v>646</v>
      </c>
      <c r="B40" s="1370" t="s">
        <v>674</v>
      </c>
      <c r="C40" s="1378"/>
      <c r="D40" s="1375"/>
      <c r="E40" s="1375"/>
      <c r="F40" s="1376"/>
    </row>
    <row r="41" spans="1:6" ht="30" customHeight="1">
      <c r="A41" s="1369"/>
      <c r="B41" s="1370" t="s">
        <v>674</v>
      </c>
      <c r="C41" s="1374" t="s">
        <v>675</v>
      </c>
      <c r="D41" s="1375">
        <v>382.69</v>
      </c>
      <c r="E41" s="1375">
        <v>81.709999999999994</v>
      </c>
      <c r="F41" s="1376">
        <f t="shared" ref="F41:F46" si="1">D41+E41</f>
        <v>464.4</v>
      </c>
    </row>
    <row r="42" spans="1:6" ht="45" customHeight="1">
      <c r="A42" s="1369"/>
      <c r="B42" s="1370" t="s">
        <v>674</v>
      </c>
      <c r="C42" s="1374" t="s">
        <v>934</v>
      </c>
      <c r="D42" s="1375">
        <v>386.09</v>
      </c>
      <c r="E42" s="1375">
        <v>76.31</v>
      </c>
      <c r="F42" s="1376">
        <f t="shared" si="1"/>
        <v>462.4</v>
      </c>
    </row>
    <row r="43" spans="1:6" ht="30" customHeight="1">
      <c r="A43" s="1369"/>
      <c r="B43" s="1370" t="s">
        <v>674</v>
      </c>
      <c r="C43" s="1374" t="s">
        <v>676</v>
      </c>
      <c r="D43" s="1375">
        <v>358.45</v>
      </c>
      <c r="E43" s="1375">
        <v>81.91</v>
      </c>
      <c r="F43" s="1376">
        <f t="shared" si="1"/>
        <v>440.36</v>
      </c>
    </row>
    <row r="44" spans="1:6" ht="30" customHeight="1">
      <c r="A44" s="1369"/>
      <c r="B44" s="1370" t="s">
        <v>674</v>
      </c>
      <c r="C44" s="1374" t="s">
        <v>677</v>
      </c>
      <c r="D44" s="1375">
        <v>362.59</v>
      </c>
      <c r="E44" s="1375">
        <v>85.73</v>
      </c>
      <c r="F44" s="1376">
        <f t="shared" si="1"/>
        <v>448.32</v>
      </c>
    </row>
    <row r="45" spans="1:6">
      <c r="A45" s="1369"/>
      <c r="B45" s="1370" t="s">
        <v>674</v>
      </c>
      <c r="C45" s="1374" t="s">
        <v>678</v>
      </c>
      <c r="D45" s="1375">
        <v>360.3</v>
      </c>
      <c r="E45" s="1375">
        <v>80.41</v>
      </c>
      <c r="F45" s="1376">
        <f t="shared" si="1"/>
        <v>440.71000000000004</v>
      </c>
    </row>
    <row r="46" spans="1:6">
      <c r="A46" s="1369" t="s">
        <v>646</v>
      </c>
      <c r="B46" s="1370" t="s">
        <v>679</v>
      </c>
      <c r="C46" s="1378"/>
      <c r="D46" s="1375">
        <v>344.06</v>
      </c>
      <c r="E46" s="1375">
        <v>88.83</v>
      </c>
      <c r="F46" s="1376">
        <f t="shared" si="1"/>
        <v>432.89</v>
      </c>
    </row>
    <row r="47" spans="1:6">
      <c r="A47" s="1369" t="s">
        <v>646</v>
      </c>
      <c r="B47" s="1370" t="s">
        <v>680</v>
      </c>
      <c r="C47" s="1378"/>
      <c r="D47" s="1375"/>
      <c r="E47" s="1375"/>
      <c r="F47" s="1376"/>
    </row>
    <row r="48" spans="1:6">
      <c r="A48" s="1369"/>
      <c r="B48" s="1370" t="s">
        <v>680</v>
      </c>
      <c r="C48" s="1374" t="s">
        <v>681</v>
      </c>
      <c r="D48" s="1375">
        <v>533.61</v>
      </c>
      <c r="E48" s="1375">
        <v>85.95</v>
      </c>
      <c r="F48" s="1376">
        <f>D48+E48</f>
        <v>619.56000000000006</v>
      </c>
    </row>
    <row r="49" spans="1:6">
      <c r="A49" s="1369"/>
      <c r="B49" s="1370" t="s">
        <v>680</v>
      </c>
      <c r="C49" s="1374" t="s">
        <v>682</v>
      </c>
      <c r="D49" s="1375">
        <v>497.48</v>
      </c>
      <c r="E49" s="1375">
        <v>74.48</v>
      </c>
      <c r="F49" s="1376">
        <f>D49+E49</f>
        <v>571.96</v>
      </c>
    </row>
    <row r="50" spans="1:6">
      <c r="A50" s="1369"/>
      <c r="B50" s="1370" t="s">
        <v>680</v>
      </c>
      <c r="C50" s="1374" t="s">
        <v>683</v>
      </c>
      <c r="D50" s="1375">
        <v>451.33</v>
      </c>
      <c r="E50" s="1375">
        <v>83.27</v>
      </c>
      <c r="F50" s="1376">
        <f>D50+E50</f>
        <v>534.6</v>
      </c>
    </row>
    <row r="51" spans="1:6">
      <c r="A51" s="1369"/>
      <c r="B51" s="1370" t="s">
        <v>680</v>
      </c>
      <c r="C51" s="1374" t="s">
        <v>684</v>
      </c>
      <c r="D51" s="1375">
        <v>478.04</v>
      </c>
      <c r="E51" s="1375">
        <v>93.98</v>
      </c>
      <c r="F51" s="1376">
        <f>D51+E51</f>
        <v>572.02</v>
      </c>
    </row>
    <row r="52" spans="1:6">
      <c r="A52" s="1369"/>
      <c r="B52" s="1370" t="s">
        <v>680</v>
      </c>
      <c r="C52" s="1374" t="s">
        <v>685</v>
      </c>
      <c r="D52" s="1375">
        <v>359.19</v>
      </c>
      <c r="E52" s="1375">
        <v>128.1</v>
      </c>
      <c r="F52" s="1376">
        <f>D52+E52</f>
        <v>487.28999999999996</v>
      </c>
    </row>
    <row r="53" spans="1:6">
      <c r="A53" s="1369" t="s">
        <v>646</v>
      </c>
      <c r="B53" s="1370" t="s">
        <v>686</v>
      </c>
      <c r="C53" s="1378"/>
      <c r="D53" s="1375">
        <v>0</v>
      </c>
      <c r="E53" s="1375"/>
      <c r="F53" s="1376"/>
    </row>
    <row r="54" spans="1:6" ht="45" customHeight="1">
      <c r="A54" s="1369"/>
      <c r="B54" s="1370" t="s">
        <v>686</v>
      </c>
      <c r="C54" s="1374" t="s">
        <v>935</v>
      </c>
      <c r="D54" s="1375">
        <v>359.51</v>
      </c>
      <c r="E54" s="1375">
        <v>98.65</v>
      </c>
      <c r="F54" s="1376">
        <f>D54+E54</f>
        <v>458.15999999999997</v>
      </c>
    </row>
    <row r="55" spans="1:6">
      <c r="A55" s="1369"/>
      <c r="B55" s="1370" t="s">
        <v>686</v>
      </c>
      <c r="C55" s="1374" t="s">
        <v>687</v>
      </c>
      <c r="D55" s="1375">
        <v>377.33</v>
      </c>
      <c r="E55" s="1375">
        <v>85.61</v>
      </c>
      <c r="F55" s="1376">
        <f>D55+E55</f>
        <v>462.94</v>
      </c>
    </row>
    <row r="56" spans="1:6">
      <c r="A56" s="1369" t="s">
        <v>646</v>
      </c>
      <c r="B56" s="1370" t="s">
        <v>688</v>
      </c>
      <c r="C56" s="1378"/>
      <c r="D56" s="1375"/>
      <c r="E56" s="1375"/>
      <c r="F56" s="1376"/>
    </row>
    <row r="57" spans="1:6" ht="48">
      <c r="A57" s="1369"/>
      <c r="B57" s="1370" t="s">
        <v>688</v>
      </c>
      <c r="C57" s="1374" t="s">
        <v>689</v>
      </c>
      <c r="D57" s="1375">
        <v>430.74</v>
      </c>
      <c r="E57" s="1375">
        <v>94.32</v>
      </c>
      <c r="F57" s="1376">
        <f>D57+E57</f>
        <v>525.05999999999995</v>
      </c>
    </row>
    <row r="58" spans="1:6" ht="51" customHeight="1">
      <c r="A58" s="1369"/>
      <c r="B58" s="1370" t="s">
        <v>688</v>
      </c>
      <c r="C58" s="1374" t="s">
        <v>690</v>
      </c>
      <c r="D58" s="1375">
        <v>443.8</v>
      </c>
      <c r="E58" s="1375">
        <v>85.43</v>
      </c>
      <c r="F58" s="1376">
        <f>D58+E58</f>
        <v>529.23</v>
      </c>
    </row>
    <row r="59" spans="1:6" ht="39.75" customHeight="1">
      <c r="A59" s="1369"/>
      <c r="B59" s="1370" t="s">
        <v>688</v>
      </c>
      <c r="C59" s="1374" t="s">
        <v>691</v>
      </c>
      <c r="D59" s="1375">
        <v>477.4</v>
      </c>
      <c r="E59" s="1375">
        <v>84.66</v>
      </c>
      <c r="F59" s="1376">
        <f>D59+E59</f>
        <v>562.05999999999995</v>
      </c>
    </row>
    <row r="60" spans="1:6">
      <c r="A60" s="616"/>
      <c r="B60" s="615"/>
      <c r="C60" s="615"/>
      <c r="D60" s="615"/>
      <c r="E60" s="615"/>
      <c r="F60" s="616"/>
    </row>
    <row r="61" spans="1:6">
      <c r="A61" s="616"/>
      <c r="B61" s="616"/>
      <c r="C61" s="615"/>
      <c r="D61" s="615"/>
      <c r="E61" s="615"/>
      <c r="F61" s="616"/>
    </row>
    <row r="62" spans="1:6">
      <c r="A62" s="616" t="s">
        <v>692</v>
      </c>
      <c r="C62" s="615"/>
      <c r="D62" s="615"/>
      <c r="E62" s="615"/>
      <c r="F62" s="616"/>
    </row>
    <row r="63" spans="1:6">
      <c r="A63" s="615" t="s">
        <v>693</v>
      </c>
      <c r="C63" s="615"/>
      <c r="D63" s="615"/>
      <c r="E63" s="615"/>
      <c r="F63" s="616"/>
    </row>
    <row r="65" spans="1:6">
      <c r="A65" s="616" t="s">
        <v>694</v>
      </c>
      <c r="B65" s="616"/>
      <c r="C65" s="615"/>
      <c r="D65" s="615"/>
      <c r="E65" s="615"/>
      <c r="F65" s="616"/>
    </row>
    <row r="66" spans="1:6">
      <c r="A66" s="616"/>
      <c r="B66" s="616"/>
      <c r="C66" s="615"/>
      <c r="D66" s="615"/>
      <c r="E66" s="615"/>
      <c r="F66" s="616"/>
    </row>
    <row r="67" spans="1:6">
      <c r="A67" s="712" t="s">
        <v>642</v>
      </c>
      <c r="B67" s="712" t="s">
        <v>695</v>
      </c>
      <c r="C67" s="1824" t="s">
        <v>696</v>
      </c>
      <c r="D67" s="1824"/>
      <c r="E67" s="1824"/>
      <c r="F67" s="1825"/>
    </row>
    <row r="68" spans="1:6" ht="63" customHeight="1">
      <c r="A68" s="1382" t="s">
        <v>647</v>
      </c>
      <c r="B68" s="1382" t="s">
        <v>697</v>
      </c>
      <c r="C68" s="1826" t="s">
        <v>698</v>
      </c>
      <c r="D68" s="1826"/>
      <c r="E68" s="1826"/>
      <c r="F68" s="1826"/>
    </row>
    <row r="69" spans="1:6" ht="65.25" customHeight="1">
      <c r="A69" s="1382"/>
      <c r="B69" s="1382" t="s">
        <v>699</v>
      </c>
      <c r="C69" s="1826" t="s">
        <v>700</v>
      </c>
      <c r="D69" s="1826"/>
      <c r="E69" s="1826"/>
      <c r="F69" s="1826"/>
    </row>
    <row r="70" spans="1:6" ht="39" customHeight="1">
      <c r="A70" s="1383"/>
      <c r="B70" s="1382" t="s">
        <v>701</v>
      </c>
      <c r="C70" s="1826" t="s">
        <v>702</v>
      </c>
      <c r="D70" s="1826"/>
      <c r="E70" s="1826"/>
      <c r="F70" s="1826"/>
    </row>
    <row r="71" spans="1:6" ht="39" customHeight="1">
      <c r="A71" s="1383"/>
      <c r="B71" s="1382" t="s">
        <v>703</v>
      </c>
      <c r="C71" s="1823" t="s">
        <v>704</v>
      </c>
      <c r="D71" s="1823"/>
      <c r="E71" s="1823"/>
      <c r="F71" s="1823"/>
    </row>
    <row r="72" spans="1:6" ht="39.75" customHeight="1">
      <c r="A72" s="1383"/>
      <c r="B72" s="1382" t="s">
        <v>705</v>
      </c>
      <c r="C72" s="1823" t="s">
        <v>706</v>
      </c>
      <c r="D72" s="1823"/>
      <c r="E72" s="1823"/>
      <c r="F72" s="1823"/>
    </row>
    <row r="73" spans="1:6" ht="28.5" customHeight="1">
      <c r="A73" s="1383"/>
      <c r="B73" s="1382" t="s">
        <v>707</v>
      </c>
      <c r="C73" s="1823" t="s">
        <v>708</v>
      </c>
      <c r="D73" s="1823"/>
      <c r="E73" s="1823"/>
      <c r="F73" s="1823"/>
    </row>
    <row r="74" spans="1:6" ht="28.5" customHeight="1">
      <c r="A74" s="1383"/>
      <c r="B74" s="1382" t="s">
        <v>709</v>
      </c>
      <c r="C74" s="1823" t="s">
        <v>710</v>
      </c>
      <c r="D74" s="1823"/>
      <c r="E74" s="1823"/>
      <c r="F74" s="1823"/>
    </row>
    <row r="75" spans="1:6">
      <c r="A75" s="1383"/>
      <c r="B75" s="1383"/>
      <c r="C75" s="1384"/>
      <c r="D75" s="1384"/>
      <c r="E75" s="1384"/>
      <c r="F75" s="1385"/>
    </row>
    <row r="76" spans="1:6" ht="39" customHeight="1">
      <c r="A76" s="1382" t="s">
        <v>651</v>
      </c>
      <c r="B76" s="1382" t="s">
        <v>711</v>
      </c>
      <c r="C76" s="1822" t="s">
        <v>712</v>
      </c>
      <c r="D76" s="1822"/>
      <c r="E76" s="1822"/>
      <c r="F76" s="1822"/>
    </row>
    <row r="77" spans="1:6" ht="39" customHeight="1">
      <c r="A77" s="1386"/>
      <c r="B77" s="1382" t="s">
        <v>713</v>
      </c>
      <c r="C77" s="1822" t="s">
        <v>714</v>
      </c>
      <c r="D77" s="1822"/>
      <c r="E77" s="1822"/>
      <c r="F77" s="1822"/>
    </row>
    <row r="78" spans="1:6" ht="39" customHeight="1">
      <c r="A78" s="1386"/>
      <c r="B78" s="1382" t="s">
        <v>715</v>
      </c>
      <c r="C78" s="1822" t="s">
        <v>716</v>
      </c>
      <c r="D78" s="1822"/>
      <c r="E78" s="1822"/>
      <c r="F78" s="1822"/>
    </row>
    <row r="79" spans="1:6" ht="39" customHeight="1">
      <c r="A79" s="1386"/>
      <c r="B79" s="1382" t="s">
        <v>717</v>
      </c>
      <c r="C79" s="1822" t="s">
        <v>718</v>
      </c>
      <c r="D79" s="1822"/>
      <c r="E79" s="1822"/>
      <c r="F79" s="1822"/>
    </row>
    <row r="80" spans="1:6" ht="63" customHeight="1">
      <c r="A80" s="1386"/>
      <c r="B80" s="1382" t="s">
        <v>719</v>
      </c>
      <c r="C80" s="1822" t="s">
        <v>720</v>
      </c>
      <c r="D80" s="1822"/>
      <c r="E80" s="1822"/>
      <c r="F80" s="1822"/>
    </row>
    <row r="81" spans="1:6" ht="28.5" customHeight="1">
      <c r="A81" s="1387"/>
      <c r="B81" s="1382" t="s">
        <v>721</v>
      </c>
      <c r="C81" s="1822" t="s">
        <v>722</v>
      </c>
      <c r="D81" s="1822"/>
      <c r="E81" s="1822"/>
      <c r="F81" s="1822"/>
    </row>
    <row r="82" spans="1:6" ht="63" customHeight="1">
      <c r="A82" s="1386"/>
      <c r="B82" s="1382" t="s">
        <v>723</v>
      </c>
      <c r="C82" s="1822" t="s">
        <v>724</v>
      </c>
      <c r="D82" s="1822"/>
      <c r="E82" s="1822"/>
      <c r="F82" s="1822"/>
    </row>
    <row r="83" spans="1:6" ht="51" customHeight="1">
      <c r="A83" s="1386"/>
      <c r="B83" s="1382" t="s">
        <v>725</v>
      </c>
      <c r="C83" s="1822" t="s">
        <v>726</v>
      </c>
      <c r="D83" s="1822"/>
      <c r="E83" s="1822"/>
      <c r="F83" s="1822"/>
    </row>
    <row r="84" spans="1:6">
      <c r="A84" s="1386"/>
      <c r="B84" s="1386"/>
      <c r="C84" s="1386"/>
      <c r="D84" s="1386"/>
      <c r="E84" s="1386"/>
      <c r="F84" s="1387"/>
    </row>
    <row r="85" spans="1:6" ht="51" customHeight="1">
      <c r="A85" s="1382" t="s">
        <v>662</v>
      </c>
      <c r="B85" s="1382" t="s">
        <v>727</v>
      </c>
      <c r="C85" s="1822" t="s">
        <v>728</v>
      </c>
      <c r="D85" s="1822"/>
      <c r="E85" s="1822"/>
      <c r="F85" s="1822"/>
    </row>
    <row r="86" spans="1:6" ht="51" customHeight="1">
      <c r="A86" s="1382"/>
      <c r="B86" s="1382" t="s">
        <v>729</v>
      </c>
      <c r="C86" s="1822" t="s">
        <v>936</v>
      </c>
      <c r="D86" s="1822"/>
      <c r="E86" s="1822"/>
      <c r="F86" s="1822"/>
    </row>
    <row r="87" spans="1:6" ht="76.5" customHeight="1">
      <c r="A87" s="1382"/>
      <c r="B87" s="1382" t="s">
        <v>730</v>
      </c>
      <c r="C87" s="1822" t="s">
        <v>731</v>
      </c>
      <c r="D87" s="1822"/>
      <c r="E87" s="1822"/>
      <c r="F87" s="1822"/>
    </row>
    <row r="88" spans="1:6">
      <c r="A88" s="1382"/>
      <c r="B88" s="1382" t="s">
        <v>732</v>
      </c>
      <c r="C88" s="1822" t="s">
        <v>733</v>
      </c>
      <c r="D88" s="1822"/>
      <c r="E88" s="1822"/>
      <c r="F88" s="1822"/>
    </row>
    <row r="89" spans="1:6" ht="65.25" customHeight="1">
      <c r="A89" s="1382"/>
      <c r="B89" s="1382" t="s">
        <v>734</v>
      </c>
      <c r="C89" s="1822" t="s">
        <v>735</v>
      </c>
      <c r="D89" s="1822"/>
      <c r="E89" s="1822"/>
      <c r="F89" s="1822"/>
    </row>
    <row r="90" spans="1:6" ht="39" customHeight="1">
      <c r="A90" s="1382"/>
      <c r="B90" s="1382" t="s">
        <v>736</v>
      </c>
      <c r="C90" s="1822" t="s">
        <v>737</v>
      </c>
      <c r="D90" s="1822"/>
      <c r="E90" s="1822"/>
      <c r="F90" s="1822"/>
    </row>
    <row r="91" spans="1:6">
      <c r="A91" s="1386"/>
      <c r="B91" s="1386"/>
      <c r="C91" s="1386"/>
      <c r="D91" s="1386"/>
      <c r="E91" s="1386"/>
      <c r="F91" s="1387"/>
    </row>
    <row r="92" spans="1:6" ht="28.5" customHeight="1">
      <c r="A92" s="1382" t="s">
        <v>667</v>
      </c>
      <c r="B92" s="1382" t="s">
        <v>738</v>
      </c>
      <c r="C92" s="1822" t="s">
        <v>739</v>
      </c>
      <c r="D92" s="1822"/>
      <c r="E92" s="1822"/>
      <c r="F92" s="1822"/>
    </row>
    <row r="93" spans="1:6" ht="28.5" customHeight="1">
      <c r="A93" s="1382"/>
      <c r="B93" s="1382" t="s">
        <v>740</v>
      </c>
      <c r="C93" s="1822" t="s">
        <v>741</v>
      </c>
      <c r="D93" s="1822"/>
      <c r="E93" s="1822"/>
      <c r="F93" s="1822"/>
    </row>
    <row r="94" spans="1:6" ht="28.5" customHeight="1">
      <c r="A94" s="1386"/>
      <c r="B94" s="1382" t="s">
        <v>742</v>
      </c>
      <c r="C94" s="1822" t="s">
        <v>743</v>
      </c>
      <c r="D94" s="1822"/>
      <c r="E94" s="1822"/>
      <c r="F94" s="1822"/>
    </row>
    <row r="95" spans="1:6">
      <c r="A95" s="1386"/>
      <c r="B95" s="1386"/>
      <c r="C95" s="1386"/>
      <c r="D95" s="1386"/>
      <c r="E95" s="1386"/>
      <c r="F95" s="1387"/>
    </row>
    <row r="96" spans="1:6" ht="28.5" customHeight="1">
      <c r="A96" s="1382" t="s">
        <v>673</v>
      </c>
      <c r="B96" s="1382" t="s">
        <v>744</v>
      </c>
      <c r="C96" s="1822" t="s">
        <v>745</v>
      </c>
      <c r="D96" s="1822"/>
      <c r="E96" s="1822"/>
      <c r="F96" s="1822"/>
    </row>
    <row r="97" spans="1:6" ht="28.5" customHeight="1">
      <c r="A97" s="1382"/>
      <c r="B97" s="1382" t="s">
        <v>746</v>
      </c>
      <c r="C97" s="1822" t="s">
        <v>747</v>
      </c>
      <c r="D97" s="1822"/>
      <c r="E97" s="1822"/>
      <c r="F97" s="1822"/>
    </row>
    <row r="98" spans="1:6" ht="39" customHeight="1">
      <c r="A98" s="1382"/>
      <c r="B98" s="1382" t="s">
        <v>748</v>
      </c>
      <c r="C98" s="1822" t="s">
        <v>749</v>
      </c>
      <c r="D98" s="1822"/>
      <c r="E98" s="1822"/>
      <c r="F98" s="1822"/>
    </row>
    <row r="99" spans="1:6" ht="39" customHeight="1">
      <c r="A99" s="1382"/>
      <c r="B99" s="1382" t="s">
        <v>750</v>
      </c>
      <c r="C99" s="1822" t="s">
        <v>751</v>
      </c>
      <c r="D99" s="1822"/>
      <c r="E99" s="1822"/>
      <c r="F99" s="1822"/>
    </row>
    <row r="100" spans="1:6" ht="51" customHeight="1">
      <c r="A100" s="1382"/>
      <c r="B100" s="1382" t="s">
        <v>752</v>
      </c>
      <c r="C100" s="1822" t="s">
        <v>753</v>
      </c>
      <c r="D100" s="1822"/>
      <c r="E100" s="1822"/>
      <c r="F100" s="1822"/>
    </row>
    <row r="101" spans="1:6">
      <c r="A101" s="1386"/>
      <c r="B101" s="1382" t="s">
        <v>754</v>
      </c>
      <c r="C101" s="1822" t="s">
        <v>755</v>
      </c>
      <c r="D101" s="1822"/>
      <c r="E101" s="1822"/>
      <c r="F101" s="1822"/>
    </row>
    <row r="102" spans="1:6" ht="28.5" customHeight="1">
      <c r="A102" s="1386"/>
      <c r="B102" s="1382" t="s">
        <v>756</v>
      </c>
      <c r="C102" s="1822" t="s">
        <v>757</v>
      </c>
      <c r="D102" s="1822"/>
      <c r="E102" s="1822"/>
      <c r="F102" s="1822"/>
    </row>
    <row r="103" spans="1:6">
      <c r="A103" s="1387"/>
      <c r="B103" s="1387"/>
      <c r="C103" s="1387"/>
      <c r="D103" s="1387"/>
      <c r="E103" s="1387"/>
      <c r="F103" s="1387"/>
    </row>
    <row r="104" spans="1:6" ht="28.5" customHeight="1">
      <c r="A104" s="1379" t="s">
        <v>674</v>
      </c>
      <c r="B104" s="1382" t="s">
        <v>758</v>
      </c>
      <c r="C104" s="1822" t="s">
        <v>759</v>
      </c>
      <c r="D104" s="1822"/>
      <c r="E104" s="1822"/>
      <c r="F104" s="1822"/>
    </row>
    <row r="105" spans="1:6" ht="39" customHeight="1">
      <c r="A105" s="1382"/>
      <c r="B105" s="1382" t="s">
        <v>760</v>
      </c>
      <c r="C105" s="1822" t="s">
        <v>761</v>
      </c>
      <c r="D105" s="1822"/>
      <c r="E105" s="1822"/>
      <c r="F105" s="1822"/>
    </row>
    <row r="106" spans="1:6">
      <c r="A106" s="1382"/>
      <c r="B106" s="1382" t="s">
        <v>762</v>
      </c>
      <c r="C106" s="1822" t="s">
        <v>763</v>
      </c>
      <c r="D106" s="1822"/>
      <c r="E106" s="1822"/>
      <c r="F106" s="1822"/>
    </row>
    <row r="107" spans="1:6" ht="28.5" customHeight="1">
      <c r="A107" s="1382"/>
      <c r="B107" s="1382" t="s">
        <v>764</v>
      </c>
      <c r="C107" s="1822" t="s">
        <v>765</v>
      </c>
      <c r="D107" s="1822"/>
      <c r="E107" s="1822"/>
      <c r="F107" s="1822"/>
    </row>
    <row r="108" spans="1:6" ht="28.5" customHeight="1">
      <c r="A108" s="1382"/>
      <c r="B108" s="1382" t="s">
        <v>766</v>
      </c>
      <c r="C108" s="1822" t="s">
        <v>767</v>
      </c>
      <c r="D108" s="1822"/>
      <c r="E108" s="1822"/>
      <c r="F108" s="1822"/>
    </row>
    <row r="109" spans="1:6" ht="14.45" customHeight="1">
      <c r="A109" s="1382"/>
      <c r="B109" s="1382" t="s">
        <v>937</v>
      </c>
      <c r="C109" s="1822" t="s">
        <v>938</v>
      </c>
      <c r="D109" s="1822"/>
      <c r="E109" s="1822"/>
      <c r="F109" s="1822"/>
    </row>
    <row r="110" spans="1:6" ht="15" customHeight="1">
      <c r="A110" s="1379"/>
      <c r="B110" s="1382" t="s">
        <v>768</v>
      </c>
      <c r="C110" s="1822" t="s">
        <v>769</v>
      </c>
      <c r="D110" s="1822"/>
      <c r="E110" s="1822"/>
      <c r="F110" s="1822"/>
    </row>
    <row r="111" spans="1:6" ht="39" customHeight="1">
      <c r="A111" s="1382"/>
      <c r="B111" s="1382" t="s">
        <v>770</v>
      </c>
      <c r="C111" s="1822" t="s">
        <v>771</v>
      </c>
      <c r="D111" s="1822"/>
      <c r="E111" s="1822"/>
      <c r="F111" s="1822"/>
    </row>
    <row r="112" spans="1:6" ht="39" customHeight="1">
      <c r="A112" s="1382"/>
      <c r="B112" s="1382" t="s">
        <v>772</v>
      </c>
      <c r="C112" s="1822" t="s">
        <v>773</v>
      </c>
      <c r="D112" s="1822"/>
      <c r="E112" s="1822"/>
      <c r="F112" s="1822"/>
    </row>
    <row r="113" spans="1:6" ht="28.5" customHeight="1">
      <c r="A113" s="1379"/>
      <c r="B113" s="1382" t="s">
        <v>774</v>
      </c>
      <c r="C113" s="1822" t="s">
        <v>775</v>
      </c>
      <c r="D113" s="1822"/>
      <c r="E113" s="1822"/>
      <c r="F113" s="1822"/>
    </row>
    <row r="114" spans="1:6" ht="63" customHeight="1">
      <c r="A114" s="1382"/>
      <c r="B114" s="1382" t="s">
        <v>776</v>
      </c>
      <c r="C114" s="1822" t="s">
        <v>939</v>
      </c>
      <c r="D114" s="1822"/>
      <c r="E114" s="1822"/>
      <c r="F114" s="1822"/>
    </row>
    <row r="115" spans="1:6" ht="28.5" customHeight="1">
      <c r="A115" s="1382"/>
      <c r="B115" s="1382" t="s">
        <v>777</v>
      </c>
      <c r="C115" s="1822" t="s">
        <v>778</v>
      </c>
      <c r="D115" s="1822"/>
      <c r="E115" s="1822"/>
      <c r="F115" s="1822"/>
    </row>
    <row r="116" spans="1:6" ht="51" customHeight="1">
      <c r="A116" s="1382"/>
      <c r="B116" s="1382" t="s">
        <v>779</v>
      </c>
      <c r="C116" s="1822" t="s">
        <v>780</v>
      </c>
      <c r="D116" s="1822"/>
      <c r="E116" s="1822"/>
      <c r="F116" s="1822"/>
    </row>
    <row r="117" spans="1:6" ht="39" customHeight="1">
      <c r="A117" s="1386"/>
      <c r="B117" s="1386"/>
      <c r="C117" s="1386"/>
      <c r="D117" s="1386"/>
      <c r="E117" s="1386"/>
      <c r="F117" s="1387"/>
    </row>
    <row r="118" spans="1:6" ht="14.45" customHeight="1">
      <c r="A118" s="1382" t="s">
        <v>686</v>
      </c>
      <c r="B118" s="1382" t="s">
        <v>781</v>
      </c>
      <c r="C118" s="1822" t="s">
        <v>782</v>
      </c>
      <c r="D118" s="1822"/>
      <c r="E118" s="1822"/>
      <c r="F118" s="1822"/>
    </row>
    <row r="119" spans="1:6" ht="28.5" customHeight="1">
      <c r="A119" s="1382"/>
      <c r="B119" s="1382" t="s">
        <v>783</v>
      </c>
      <c r="C119" s="1822" t="s">
        <v>784</v>
      </c>
      <c r="D119" s="1822"/>
      <c r="E119" s="1822"/>
      <c r="F119" s="1822"/>
    </row>
    <row r="120" spans="1:6" ht="39" customHeight="1">
      <c r="A120" s="1382"/>
      <c r="B120" s="1382" t="s">
        <v>785</v>
      </c>
      <c r="C120" s="1822" t="s">
        <v>786</v>
      </c>
      <c r="D120" s="1822"/>
      <c r="E120" s="1822"/>
      <c r="F120" s="1822"/>
    </row>
    <row r="121" spans="1:6" ht="51" customHeight="1">
      <c r="A121" s="1382"/>
      <c r="B121" s="1382" t="s">
        <v>787</v>
      </c>
      <c r="C121" s="1822" t="s">
        <v>940</v>
      </c>
      <c r="D121" s="1822"/>
      <c r="E121" s="1822"/>
      <c r="F121" s="1822"/>
    </row>
    <row r="122" spans="1:6" ht="51" customHeight="1">
      <c r="A122" s="1382"/>
      <c r="B122" s="1382" t="s">
        <v>788</v>
      </c>
      <c r="C122" s="1822" t="s">
        <v>789</v>
      </c>
      <c r="D122" s="1822"/>
      <c r="E122" s="1822"/>
      <c r="F122" s="1822"/>
    </row>
    <row r="123" spans="1:6" ht="28.5" customHeight="1">
      <c r="A123" s="1382"/>
      <c r="B123" s="1382" t="s">
        <v>790</v>
      </c>
      <c r="C123" s="1822" t="s">
        <v>791</v>
      </c>
      <c r="D123" s="1822"/>
      <c r="E123" s="1822"/>
      <c r="F123" s="1822"/>
    </row>
    <row r="124" spans="1:6" ht="63" customHeight="1">
      <c r="A124" s="1382"/>
      <c r="B124" s="1382" t="s">
        <v>792</v>
      </c>
      <c r="C124" s="1822" t="s">
        <v>793</v>
      </c>
      <c r="D124" s="1822"/>
      <c r="E124" s="1822"/>
      <c r="F124" s="1822"/>
    </row>
    <row r="125" spans="1:6" ht="39" customHeight="1">
      <c r="A125" s="1387"/>
      <c r="B125" s="1387"/>
      <c r="C125" s="1387"/>
      <c r="D125" s="1387"/>
      <c r="E125" s="1387"/>
      <c r="F125" s="1387"/>
    </row>
    <row r="126" spans="1:6" ht="14.45" customHeight="1">
      <c r="A126" s="1382" t="s">
        <v>688</v>
      </c>
      <c r="B126" s="1382" t="s">
        <v>794</v>
      </c>
      <c r="C126" s="1822" t="s">
        <v>795</v>
      </c>
      <c r="D126" s="1822"/>
      <c r="E126" s="1822"/>
      <c r="F126" s="1822"/>
    </row>
    <row r="127" spans="1:6" ht="28.5" customHeight="1">
      <c r="A127" s="1382"/>
      <c r="B127" s="1382" t="s">
        <v>796</v>
      </c>
      <c r="C127" s="1822" t="s">
        <v>797</v>
      </c>
      <c r="D127" s="1822"/>
      <c r="E127" s="1822"/>
      <c r="F127" s="1822"/>
    </row>
    <row r="128" spans="1:6" ht="28.5" customHeight="1">
      <c r="A128" s="1382"/>
      <c r="B128" s="1382" t="s">
        <v>798</v>
      </c>
      <c r="C128" s="1822" t="s">
        <v>799</v>
      </c>
      <c r="D128" s="1822"/>
      <c r="E128" s="1822"/>
      <c r="F128" s="1822"/>
    </row>
    <row r="129" spans="1:6" ht="14.45" customHeight="1">
      <c r="A129" s="1382"/>
      <c r="B129" s="1382" t="s">
        <v>800</v>
      </c>
      <c r="C129" s="1822" t="s">
        <v>801</v>
      </c>
      <c r="D129" s="1822"/>
      <c r="E129" s="1822"/>
      <c r="F129" s="1822"/>
    </row>
    <row r="130" spans="1:6" ht="39" customHeight="1">
      <c r="A130" s="1382"/>
      <c r="B130" s="1382" t="s">
        <v>802</v>
      </c>
      <c r="C130" s="1822" t="s">
        <v>803</v>
      </c>
      <c r="D130" s="1822"/>
      <c r="E130" s="1822"/>
      <c r="F130" s="1822"/>
    </row>
    <row r="131" spans="1:6" ht="14.45" customHeight="1">
      <c r="A131" s="1382"/>
      <c r="B131" s="1382" t="s">
        <v>804</v>
      </c>
      <c r="C131" s="1822" t="s">
        <v>805</v>
      </c>
      <c r="D131" s="1822"/>
      <c r="E131" s="1822"/>
      <c r="F131" s="1822"/>
    </row>
  </sheetData>
  <sheetProtection algorithmName="SHA-512" hashValue="+XQrgaRRxSJwo/M7WnOGbGQ+QDXdr9NVU58PcMP+SeHDXE848L65vnxTHoTpcScQPMOU6EDIJyGoAjxM9udd1A==" saltValue="TtkCyDSYkuFaxHVNIbsqQw==" spinCount="100000" sheet="1" objects="1" scenarios="1"/>
  <mergeCells count="58">
    <mergeCell ref="C72:F72"/>
    <mergeCell ref="C67:F67"/>
    <mergeCell ref="C68:F68"/>
    <mergeCell ref="C69:F69"/>
    <mergeCell ref="C70:F70"/>
    <mergeCell ref="C71:F71"/>
    <mergeCell ref="C86:F86"/>
    <mergeCell ref="C73:F73"/>
    <mergeCell ref="C74:F74"/>
    <mergeCell ref="C76:F76"/>
    <mergeCell ref="C77:F77"/>
    <mergeCell ref="C78:F78"/>
    <mergeCell ref="C79:F79"/>
    <mergeCell ref="C80:F80"/>
    <mergeCell ref="C81:F81"/>
    <mergeCell ref="C82:F82"/>
    <mergeCell ref="C83:F83"/>
    <mergeCell ref="C85:F85"/>
    <mergeCell ref="C100:F100"/>
    <mergeCell ref="C87:F87"/>
    <mergeCell ref="C88:F88"/>
    <mergeCell ref="C89:F89"/>
    <mergeCell ref="C90:F90"/>
    <mergeCell ref="C92:F92"/>
    <mergeCell ref="C93:F93"/>
    <mergeCell ref="C94:F94"/>
    <mergeCell ref="C96:F96"/>
    <mergeCell ref="C97:F97"/>
    <mergeCell ref="C98:F98"/>
    <mergeCell ref="C99:F99"/>
    <mergeCell ref="C126:F126"/>
    <mergeCell ref="C113:F113"/>
    <mergeCell ref="C101:F101"/>
    <mergeCell ref="C102:F102"/>
    <mergeCell ref="C104:F104"/>
    <mergeCell ref="C105:F105"/>
    <mergeCell ref="C106:F106"/>
    <mergeCell ref="C107:F107"/>
    <mergeCell ref="C108:F108"/>
    <mergeCell ref="C109:F109"/>
    <mergeCell ref="C110:F110"/>
    <mergeCell ref="C111:F111"/>
    <mergeCell ref="C112:F112"/>
    <mergeCell ref="C121:F121"/>
    <mergeCell ref="C122:F122"/>
    <mergeCell ref="C123:F123"/>
    <mergeCell ref="C124:F124"/>
    <mergeCell ref="C118:F118"/>
    <mergeCell ref="C114:F114"/>
    <mergeCell ref="C115:F115"/>
    <mergeCell ref="C116:F116"/>
    <mergeCell ref="C119:F119"/>
    <mergeCell ref="C120:F120"/>
    <mergeCell ref="C128:F128"/>
    <mergeCell ref="C129:F129"/>
    <mergeCell ref="C130:F130"/>
    <mergeCell ref="C131:F131"/>
    <mergeCell ref="C127:F127"/>
  </mergeCells>
  <pageMargins left="0.7" right="0.7" top="0.78740157499999996" bottom="0.78740157499999996" header="0.3" footer="0.3"/>
  <pageSetup paperSize="9" scale="5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52156-4252-4A70-B2BD-C70C81CDAF46}">
  <sheetPr codeName="Tabelle17"/>
  <dimension ref="A1:J143"/>
  <sheetViews>
    <sheetView topLeftCell="A110" workbookViewId="0">
      <selection activeCell="F9" sqref="F9"/>
    </sheetView>
  </sheetViews>
  <sheetFormatPr baseColWidth="10" defaultColWidth="11.42578125" defaultRowHeight="15"/>
  <cols>
    <col min="1" max="1" width="28.28515625" style="172" customWidth="1"/>
    <col min="3" max="3" width="13.7109375" style="71" customWidth="1"/>
    <col min="4" max="4" width="14.42578125" customWidth="1"/>
    <col min="5" max="5" width="12.140625" customWidth="1"/>
    <col min="6" max="6" width="15.28515625" bestFit="1" customWidth="1"/>
    <col min="7" max="7" width="13.85546875" bestFit="1" customWidth="1"/>
    <col min="10" max="10" width="11.7109375" bestFit="1" customWidth="1"/>
  </cols>
  <sheetData>
    <row r="1" spans="1:10">
      <c r="A1" s="314" t="str">
        <f>Gesamtangebot!A1</f>
        <v>Stand: 10.12.2025</v>
      </c>
      <c r="D1" s="315"/>
    </row>
    <row r="3" spans="1:10">
      <c r="A3" s="188" t="s">
        <v>806</v>
      </c>
    </row>
    <row r="4" spans="1:10">
      <c r="A4" s="18" t="s">
        <v>807</v>
      </c>
      <c r="B4" s="4"/>
      <c r="C4" s="297"/>
      <c r="D4" s="4"/>
      <c r="E4" s="4"/>
      <c r="F4" s="4"/>
      <c r="G4" s="4"/>
    </row>
    <row r="5" spans="1:10" ht="15.75" thickBot="1"/>
    <row r="6" spans="1:10" ht="73.150000000000006" customHeight="1" thickBot="1">
      <c r="A6" s="190" t="s">
        <v>808</v>
      </c>
      <c r="B6" s="334" t="s">
        <v>809</v>
      </c>
      <c r="C6" s="350" t="s">
        <v>810</v>
      </c>
      <c r="D6" s="334" t="s">
        <v>811</v>
      </c>
      <c r="E6" s="334" t="s">
        <v>812</v>
      </c>
      <c r="F6" s="334" t="s">
        <v>813</v>
      </c>
      <c r="G6" s="351" t="str">
        <f>"jährlicher Betrag bei einem Instand-haltungssatz von " &amp; Berechnungsdaten!$X$10*100 &amp; "%"</f>
        <v>jährlicher Betrag bei einem Instand-haltungssatz von 1%</v>
      </c>
    </row>
    <row r="7" spans="1:10">
      <c r="A7" s="216"/>
      <c r="B7" s="427"/>
      <c r="C7" s="427"/>
      <c r="D7" s="429"/>
      <c r="E7" s="429" t="s">
        <v>814</v>
      </c>
      <c r="F7" s="430">
        <f>Gesamtangebot!B3</f>
        <v>2026</v>
      </c>
      <c r="G7" s="428"/>
    </row>
    <row r="8" spans="1:10" ht="15.75" thickBot="1">
      <c r="A8" s="216" t="s">
        <v>815</v>
      </c>
      <c r="B8" s="298"/>
      <c r="C8" s="299"/>
      <c r="D8" s="300"/>
      <c r="E8" s="300"/>
      <c r="F8" s="299"/>
      <c r="G8" s="431">
        <f>G60+G77+G114+G126+G140</f>
        <v>0</v>
      </c>
    </row>
    <row r="9" spans="1:10" ht="39">
      <c r="A9" s="209" t="s">
        <v>540</v>
      </c>
      <c r="B9" s="301"/>
      <c r="C9" s="302">
        <f>VLOOKUP($F$7,Berechnungsdaten!I10:J55,2,TRUE)</f>
        <v>21.984000000000002</v>
      </c>
      <c r="D9" s="101"/>
      <c r="E9" s="303"/>
      <c r="F9" s="303">
        <f>VLOOKUP($F$7,Berechnungsdaten!$B$11:$D$78,2,TRUE)</f>
        <v>129.80000000000001</v>
      </c>
      <c r="G9" s="211"/>
    </row>
    <row r="10" spans="1:10">
      <c r="A10" s="294" t="str">
        <f>+Investdaten!A8</f>
        <v>Gebäude-01</v>
      </c>
      <c r="B10" s="304">
        <f>Investdaten!F8</f>
        <v>0</v>
      </c>
      <c r="C10" s="111">
        <f>IF(B10&lt;1960,+Investdaten!N8,0)</f>
        <v>0</v>
      </c>
      <c r="D10" s="111">
        <f>+Investdaten!G8-Investdaten!H8</f>
        <v>0</v>
      </c>
      <c r="E10" s="305">
        <f>IF(B10&lt;&gt;0,IF(B10&gt;=1960,VLOOKUP(B10,Berechnungsdaten!$B$11:$F$78,2,0),0),0)</f>
        <v>0</v>
      </c>
      <c r="F10" s="111">
        <f>IF(C10=0,IF(E10=0,0,D10*$F$9/E10),C10*$C$9)</f>
        <v>0</v>
      </c>
      <c r="G10" s="198">
        <f>F10*Berechnungsdaten!$X$10</f>
        <v>0</v>
      </c>
      <c r="I10" s="1084"/>
      <c r="J10" s="1083"/>
    </row>
    <row r="11" spans="1:10">
      <c r="A11" s="294" t="str">
        <f>+Investdaten!A9</f>
        <v>Gebäude-01</v>
      </c>
      <c r="B11" s="304">
        <f>Investdaten!F9</f>
        <v>0</v>
      </c>
      <c r="C11" s="111">
        <f>IF(B11&lt;1960,+Investdaten!N9,0)</f>
        <v>0</v>
      </c>
      <c r="D11" s="111">
        <f>+Investdaten!G9-Investdaten!H9</f>
        <v>0</v>
      </c>
      <c r="E11" s="305">
        <f>IF(B11&lt;&gt;0,IF(B11&gt;=1960,VLOOKUP(B11,Berechnungsdaten!$B$11:$F$78,2,0),0),0)</f>
        <v>0</v>
      </c>
      <c r="F11" s="111">
        <f t="shared" ref="F11:F59" si="0">IF(C11=0,IF(E11=0,0,D11*$F$9/E11),C11*$C$9)</f>
        <v>0</v>
      </c>
      <c r="G11" s="198">
        <f>F11*Berechnungsdaten!$X$10</f>
        <v>0</v>
      </c>
      <c r="I11" s="1084"/>
      <c r="J11" s="1083"/>
    </row>
    <row r="12" spans="1:10">
      <c r="A12" s="294" t="str">
        <f>+Investdaten!A10</f>
        <v>Gebäude-01</v>
      </c>
      <c r="B12" s="304">
        <f>Investdaten!F10</f>
        <v>0</v>
      </c>
      <c r="C12" s="111">
        <f>IF(B12&lt;1960,+Investdaten!N10,0)</f>
        <v>0</v>
      </c>
      <c r="D12" s="111">
        <f>+Investdaten!G10-Investdaten!H10</f>
        <v>0</v>
      </c>
      <c r="E12" s="305">
        <f>IF(B12&lt;&gt;0,IF(B12&gt;=1960,VLOOKUP(B12,Berechnungsdaten!$B$11:$F$78,2,0),0),0)</f>
        <v>0</v>
      </c>
      <c r="F12" s="111">
        <f t="shared" si="0"/>
        <v>0</v>
      </c>
      <c r="G12" s="198">
        <f>F12*Berechnungsdaten!$X$10</f>
        <v>0</v>
      </c>
      <c r="I12" s="1084"/>
      <c r="J12" s="1083"/>
    </row>
    <row r="13" spans="1:10">
      <c r="A13" s="294" t="str">
        <f>+Investdaten!A11</f>
        <v>Gebäude-01</v>
      </c>
      <c r="B13" s="304">
        <f>Investdaten!F11</f>
        <v>0</v>
      </c>
      <c r="C13" s="111">
        <f>IF(B13&lt;1960,+Investdaten!N11,0)</f>
        <v>0</v>
      </c>
      <c r="D13" s="111">
        <f>+Investdaten!G11-Investdaten!H11</f>
        <v>0</v>
      </c>
      <c r="E13" s="305">
        <f>IF(B13&lt;&gt;0,IF(B13&gt;=1960,VLOOKUP(B13,Berechnungsdaten!$B$11:$F$78,2,0),0),0)</f>
        <v>0</v>
      </c>
      <c r="F13" s="111">
        <f t="shared" si="0"/>
        <v>0</v>
      </c>
      <c r="G13" s="198">
        <f>F13*Berechnungsdaten!$X$10</f>
        <v>0</v>
      </c>
      <c r="I13" s="1084"/>
      <c r="J13" s="1083"/>
    </row>
    <row r="14" spans="1:10">
      <c r="A14" s="294">
        <f>+Investdaten!A12</f>
        <v>0</v>
      </c>
      <c r="B14" s="304">
        <f>Investdaten!F12</f>
        <v>0</v>
      </c>
      <c r="C14" s="111">
        <f>IF(B14&lt;1960,+Investdaten!N12,0)</f>
        <v>0</v>
      </c>
      <c r="D14" s="111">
        <f>+Investdaten!G12-Investdaten!H12</f>
        <v>0</v>
      </c>
      <c r="E14" s="305">
        <f>IF(B14&lt;&gt;0,IF(B14&gt;=1960,VLOOKUP(B14,Berechnungsdaten!$B$11:$F$78,2,0),0),0)</f>
        <v>0</v>
      </c>
      <c r="F14" s="111">
        <f t="shared" si="0"/>
        <v>0</v>
      </c>
      <c r="G14" s="198">
        <f>F14*Berechnungsdaten!$X$10</f>
        <v>0</v>
      </c>
      <c r="I14" s="1084"/>
      <c r="J14" s="1083"/>
    </row>
    <row r="15" spans="1:10">
      <c r="A15" s="294">
        <f>+Investdaten!A13</f>
        <v>0</v>
      </c>
      <c r="B15" s="304">
        <f>Investdaten!F13</f>
        <v>0</v>
      </c>
      <c r="C15" s="111">
        <f>IF(B15&lt;1960,+Investdaten!N13,0)</f>
        <v>0</v>
      </c>
      <c r="D15" s="111">
        <f>+Investdaten!G13-Investdaten!H13</f>
        <v>0</v>
      </c>
      <c r="E15" s="305">
        <f>IF(B15&lt;&gt;0,IF(B15&gt;=1960,VLOOKUP(B15,Berechnungsdaten!$B$11:$F$78,2,0),0),0)</f>
        <v>0</v>
      </c>
      <c r="F15" s="111">
        <f t="shared" si="0"/>
        <v>0</v>
      </c>
      <c r="G15" s="198">
        <f>F15*Berechnungsdaten!$X$10</f>
        <v>0</v>
      </c>
      <c r="I15" s="1084"/>
      <c r="J15" s="1083"/>
    </row>
    <row r="16" spans="1:10">
      <c r="A16" s="294">
        <f>+Investdaten!A14</f>
        <v>0</v>
      </c>
      <c r="B16" s="304">
        <f>Investdaten!F14</f>
        <v>0</v>
      </c>
      <c r="C16" s="111">
        <f>IF(B16&lt;1960,+Investdaten!N14,0)</f>
        <v>0</v>
      </c>
      <c r="D16" s="111">
        <f>+Investdaten!G14-Investdaten!H14</f>
        <v>0</v>
      </c>
      <c r="E16" s="305">
        <f>IF(B16&lt;&gt;0,IF(B16&gt;=1960,VLOOKUP(B16,Berechnungsdaten!$B$11:$F$78,2,0),0),0)</f>
        <v>0</v>
      </c>
      <c r="F16" s="111">
        <f t="shared" si="0"/>
        <v>0</v>
      </c>
      <c r="G16" s="198">
        <f>F16*Berechnungsdaten!$X$10</f>
        <v>0</v>
      </c>
      <c r="I16" s="1084"/>
      <c r="J16" s="1083"/>
    </row>
    <row r="17" spans="1:10">
      <c r="A17" s="294">
        <f>+Investdaten!A15</f>
        <v>0</v>
      </c>
      <c r="B17" s="304">
        <f>Investdaten!F15</f>
        <v>0</v>
      </c>
      <c r="C17" s="111">
        <f>IF(B17&lt;1960,+Investdaten!N15,0)</f>
        <v>0</v>
      </c>
      <c r="D17" s="111">
        <f>+Investdaten!G15-Investdaten!H15</f>
        <v>0</v>
      </c>
      <c r="E17" s="305">
        <f>IF(B17&lt;&gt;0,IF(B17&gt;=1960,VLOOKUP(B17,Berechnungsdaten!$B$11:$F$78,2,0),0),0)</f>
        <v>0</v>
      </c>
      <c r="F17" s="111">
        <f t="shared" si="0"/>
        <v>0</v>
      </c>
      <c r="G17" s="198">
        <f>F17*Berechnungsdaten!$X$10</f>
        <v>0</v>
      </c>
      <c r="I17" s="1084"/>
      <c r="J17" s="1083"/>
    </row>
    <row r="18" spans="1:10">
      <c r="A18" s="294">
        <f>+Investdaten!A16</f>
        <v>0</v>
      </c>
      <c r="B18" s="304">
        <f>Investdaten!F16</f>
        <v>0</v>
      </c>
      <c r="C18" s="111">
        <f>IF(B18&lt;1960,+Investdaten!N16,0)</f>
        <v>0</v>
      </c>
      <c r="D18" s="111">
        <f>+Investdaten!G16-Investdaten!H16</f>
        <v>0</v>
      </c>
      <c r="E18" s="305">
        <f>IF(B18&lt;&gt;0,IF(B18&gt;=1960,VLOOKUP(B18,Berechnungsdaten!$B$11:$F$78,2,0),0),0)</f>
        <v>0</v>
      </c>
      <c r="F18" s="111">
        <f t="shared" si="0"/>
        <v>0</v>
      </c>
      <c r="G18" s="198">
        <f>F18*Berechnungsdaten!$X$10</f>
        <v>0</v>
      </c>
      <c r="J18" s="1083"/>
    </row>
    <row r="19" spans="1:10">
      <c r="A19" s="294">
        <f>+Investdaten!A17</f>
        <v>0</v>
      </c>
      <c r="B19" s="304">
        <f>Investdaten!F17</f>
        <v>0</v>
      </c>
      <c r="C19" s="111">
        <f>IF(B19&lt;1960,+Investdaten!N17,0)</f>
        <v>0</v>
      </c>
      <c r="D19" s="111">
        <f>+Investdaten!G17-Investdaten!H17</f>
        <v>0</v>
      </c>
      <c r="E19" s="305">
        <f>IF(B19&lt;&gt;0,IF(B19&gt;=1960,VLOOKUP(B19,Berechnungsdaten!$B$11:$F$78,2,0),0),0)</f>
        <v>0</v>
      </c>
      <c r="F19" s="111">
        <f t="shared" si="0"/>
        <v>0</v>
      </c>
      <c r="G19" s="198">
        <f>F19*Berechnungsdaten!$X$10</f>
        <v>0</v>
      </c>
    </row>
    <row r="20" spans="1:10">
      <c r="A20" s="294">
        <f>+Investdaten!A18</f>
        <v>0</v>
      </c>
      <c r="B20" s="304">
        <f>Investdaten!F18</f>
        <v>0</v>
      </c>
      <c r="C20" s="111">
        <f>IF(B20&lt;1960,+Investdaten!N18,0)</f>
        <v>0</v>
      </c>
      <c r="D20" s="111">
        <f>+Investdaten!G18-Investdaten!H18</f>
        <v>0</v>
      </c>
      <c r="E20" s="305">
        <f>IF(B20&lt;&gt;0,IF(B20&gt;=1960,VLOOKUP(B20,Berechnungsdaten!$B$11:$F$78,2,0),0),0)</f>
        <v>0</v>
      </c>
      <c r="F20" s="111">
        <f t="shared" si="0"/>
        <v>0</v>
      </c>
      <c r="G20" s="198">
        <f>F20*Berechnungsdaten!$X$10</f>
        <v>0</v>
      </c>
    </row>
    <row r="21" spans="1:10">
      <c r="A21" s="294">
        <f>+Investdaten!A19</f>
        <v>0</v>
      </c>
      <c r="B21" s="304">
        <f>Investdaten!F19</f>
        <v>0</v>
      </c>
      <c r="C21" s="111">
        <f>IF(B21&lt;1960,+Investdaten!N19,0)</f>
        <v>0</v>
      </c>
      <c r="D21" s="111">
        <f>+Investdaten!G19-Investdaten!H19</f>
        <v>0</v>
      </c>
      <c r="E21" s="305">
        <f>IF(B21&lt;&gt;0,IF(B21&gt;=1960,VLOOKUP(B21,Berechnungsdaten!$B$11:$F$78,2,0),0),0)</f>
        <v>0</v>
      </c>
      <c r="F21" s="111">
        <f t="shared" si="0"/>
        <v>0</v>
      </c>
      <c r="G21" s="198">
        <f>F21*Berechnungsdaten!$X$10</f>
        <v>0</v>
      </c>
    </row>
    <row r="22" spans="1:10">
      <c r="A22" s="294">
        <f>+Investdaten!A20</f>
        <v>0</v>
      </c>
      <c r="B22" s="304">
        <f>Investdaten!F20</f>
        <v>0</v>
      </c>
      <c r="C22" s="111">
        <f>IF(B22&lt;1960,+Investdaten!N20,0)</f>
        <v>0</v>
      </c>
      <c r="D22" s="111">
        <f>+Investdaten!G20-Investdaten!H20</f>
        <v>0</v>
      </c>
      <c r="E22" s="305">
        <f>IF(B22&lt;&gt;0,IF(B22&gt;=1960,VLOOKUP(B22,Berechnungsdaten!$B$11:$F$78,2,0),0),0)</f>
        <v>0</v>
      </c>
      <c r="F22" s="111">
        <f t="shared" si="0"/>
        <v>0</v>
      </c>
      <c r="G22" s="198">
        <f>F22*Berechnungsdaten!$X$10</f>
        <v>0</v>
      </c>
    </row>
    <row r="23" spans="1:10">
      <c r="A23" s="294">
        <f>+Investdaten!A21</f>
        <v>0</v>
      </c>
      <c r="B23" s="304">
        <f>Investdaten!F21</f>
        <v>0</v>
      </c>
      <c r="C23" s="111">
        <f>IF(B23&lt;1960,+Investdaten!N21,0)</f>
        <v>0</v>
      </c>
      <c r="D23" s="111">
        <f>+Investdaten!G21-Investdaten!H21</f>
        <v>0</v>
      </c>
      <c r="E23" s="305">
        <f>IF(B23&lt;&gt;0,IF(B23&gt;=1960,VLOOKUP(B23,Berechnungsdaten!$B$11:$F$78,2,0),0),0)</f>
        <v>0</v>
      </c>
      <c r="F23" s="111">
        <f t="shared" si="0"/>
        <v>0</v>
      </c>
      <c r="G23" s="198">
        <f>F23*Berechnungsdaten!$X$10</f>
        <v>0</v>
      </c>
    </row>
    <row r="24" spans="1:10">
      <c r="A24" s="294">
        <f>+Investdaten!A22</f>
        <v>0</v>
      </c>
      <c r="B24" s="304">
        <f>Investdaten!F22</f>
        <v>0</v>
      </c>
      <c r="C24" s="111">
        <f>IF(B24&lt;1960,+Investdaten!N22,0)</f>
        <v>0</v>
      </c>
      <c r="D24" s="111">
        <f>+Investdaten!G22-Investdaten!H22</f>
        <v>0</v>
      </c>
      <c r="E24" s="305">
        <f>IF(B24&lt;&gt;0,IF(B24&gt;=1960,VLOOKUP(B24,Berechnungsdaten!$B$11:$F$78,2,0),0),0)</f>
        <v>0</v>
      </c>
      <c r="F24" s="111">
        <f t="shared" si="0"/>
        <v>0</v>
      </c>
      <c r="G24" s="198">
        <f>F24*Berechnungsdaten!$X$10</f>
        <v>0</v>
      </c>
    </row>
    <row r="25" spans="1:10">
      <c r="A25" s="294">
        <f>+Investdaten!A23</f>
        <v>0</v>
      </c>
      <c r="B25" s="304">
        <f>Investdaten!F23</f>
        <v>0</v>
      </c>
      <c r="C25" s="111">
        <f>IF(B25&lt;1960,+Investdaten!N23,0)</f>
        <v>0</v>
      </c>
      <c r="D25" s="111">
        <f>+Investdaten!G23-Investdaten!H23</f>
        <v>0</v>
      </c>
      <c r="E25" s="305">
        <f>IF(B25&lt;&gt;0,IF(B25&gt;=1960,VLOOKUP(B25,Berechnungsdaten!$B$11:$F$78,2,0),0),0)</f>
        <v>0</v>
      </c>
      <c r="F25" s="111">
        <f t="shared" si="0"/>
        <v>0</v>
      </c>
      <c r="G25" s="198">
        <f>F25*Berechnungsdaten!$X$10</f>
        <v>0</v>
      </c>
    </row>
    <row r="26" spans="1:10">
      <c r="A26" s="294">
        <f>+Investdaten!A24</f>
        <v>0</v>
      </c>
      <c r="B26" s="304">
        <f>Investdaten!F24</f>
        <v>0</v>
      </c>
      <c r="C26" s="111">
        <f>IF(B26&lt;1960,+Investdaten!N24,0)</f>
        <v>0</v>
      </c>
      <c r="D26" s="111">
        <f>+Investdaten!G24-Investdaten!H24</f>
        <v>0</v>
      </c>
      <c r="E26" s="305">
        <f>IF(B26&lt;&gt;0,IF(B26&gt;=1960,VLOOKUP(B26,Berechnungsdaten!$B$11:$F$78,2,0),0),0)</f>
        <v>0</v>
      </c>
      <c r="F26" s="111">
        <f t="shared" si="0"/>
        <v>0</v>
      </c>
      <c r="G26" s="198">
        <f>F26*Berechnungsdaten!$X$10</f>
        <v>0</v>
      </c>
    </row>
    <row r="27" spans="1:10">
      <c r="A27" s="294">
        <f>+Investdaten!A25</f>
        <v>0</v>
      </c>
      <c r="B27" s="304">
        <f>Investdaten!F25</f>
        <v>0</v>
      </c>
      <c r="C27" s="111">
        <f>IF(B27&lt;1960,+Investdaten!N25,0)</f>
        <v>0</v>
      </c>
      <c r="D27" s="111">
        <f>+Investdaten!G25-Investdaten!H25</f>
        <v>0</v>
      </c>
      <c r="E27" s="305">
        <f>IF(B27&lt;&gt;0,IF(B27&gt;=1960,VLOOKUP(B27,Berechnungsdaten!$B$11:$F$78,2,0),0),0)</f>
        <v>0</v>
      </c>
      <c r="F27" s="111">
        <f t="shared" si="0"/>
        <v>0</v>
      </c>
      <c r="G27" s="198">
        <f>F27*Berechnungsdaten!$X$10</f>
        <v>0</v>
      </c>
    </row>
    <row r="28" spans="1:10">
      <c r="A28" s="294">
        <f>+Investdaten!A26</f>
        <v>0</v>
      </c>
      <c r="B28" s="304">
        <f>Investdaten!F26</f>
        <v>0</v>
      </c>
      <c r="C28" s="111">
        <f>IF(B28&lt;1960,+Investdaten!N26,0)</f>
        <v>0</v>
      </c>
      <c r="D28" s="111">
        <f>+Investdaten!G26-Investdaten!H26</f>
        <v>0</v>
      </c>
      <c r="E28" s="305">
        <f>IF(B28&lt;&gt;0,IF(B28&gt;=1960,VLOOKUP(B28,Berechnungsdaten!$B$11:$F$78,2,0),0),0)</f>
        <v>0</v>
      </c>
      <c r="F28" s="111">
        <f t="shared" si="0"/>
        <v>0</v>
      </c>
      <c r="G28" s="198">
        <f>F28*Berechnungsdaten!$X$10</f>
        <v>0</v>
      </c>
    </row>
    <row r="29" spans="1:10">
      <c r="A29" s="294">
        <f>+Investdaten!A27</f>
        <v>0</v>
      </c>
      <c r="B29" s="304">
        <f>Investdaten!F27</f>
        <v>0</v>
      </c>
      <c r="C29" s="111">
        <f>IF(B29&lt;1960,+Investdaten!N27,0)</f>
        <v>0</v>
      </c>
      <c r="D29" s="111">
        <f>+Investdaten!G27-Investdaten!H27</f>
        <v>0</v>
      </c>
      <c r="E29" s="305">
        <f>IF(B29&lt;&gt;0,IF(B29&gt;=1960,VLOOKUP(B29,Berechnungsdaten!$B$11:$F$78,2,0),0),0)</f>
        <v>0</v>
      </c>
      <c r="F29" s="111">
        <f t="shared" si="0"/>
        <v>0</v>
      </c>
      <c r="G29" s="198">
        <f>F29*Berechnungsdaten!$X$10</f>
        <v>0</v>
      </c>
    </row>
    <row r="30" spans="1:10">
      <c r="A30" s="294">
        <f>+Investdaten!A28</f>
        <v>0</v>
      </c>
      <c r="B30" s="304">
        <f>Investdaten!F28</f>
        <v>0</v>
      </c>
      <c r="C30" s="111">
        <f>IF(B30&lt;1960,+Investdaten!N28,0)</f>
        <v>0</v>
      </c>
      <c r="D30" s="111">
        <f>+Investdaten!G28-Investdaten!H28</f>
        <v>0</v>
      </c>
      <c r="E30" s="305">
        <f>IF(B30&lt;&gt;0,IF(B30&gt;=1960,VLOOKUP(B30,Berechnungsdaten!$B$11:$F$78,2,0),0),0)</f>
        <v>0</v>
      </c>
      <c r="F30" s="111">
        <f t="shared" si="0"/>
        <v>0</v>
      </c>
      <c r="G30" s="198">
        <f>F30*Berechnungsdaten!$X$10</f>
        <v>0</v>
      </c>
    </row>
    <row r="31" spans="1:10">
      <c r="A31" s="294">
        <f>+Investdaten!A29</f>
        <v>0</v>
      </c>
      <c r="B31" s="304">
        <f>Investdaten!F29</f>
        <v>0</v>
      </c>
      <c r="C31" s="111">
        <f>IF(B31&lt;1960,+Investdaten!N29,0)</f>
        <v>0</v>
      </c>
      <c r="D31" s="111">
        <f>+Investdaten!G29-Investdaten!H29</f>
        <v>0</v>
      </c>
      <c r="E31" s="305">
        <f>IF(B31&lt;&gt;0,IF(B31&gt;=1960,VLOOKUP(B31,Berechnungsdaten!$B$11:$F$78,2,0),0),0)</f>
        <v>0</v>
      </c>
      <c r="F31" s="111">
        <f t="shared" si="0"/>
        <v>0</v>
      </c>
      <c r="G31" s="198">
        <f>F31*Berechnungsdaten!$X$10</f>
        <v>0</v>
      </c>
    </row>
    <row r="32" spans="1:10">
      <c r="A32" s="294">
        <f>+Investdaten!A30</f>
        <v>0</v>
      </c>
      <c r="B32" s="304">
        <f>Investdaten!F30</f>
        <v>0</v>
      </c>
      <c r="C32" s="111">
        <f>IF(B32&lt;1960,+Investdaten!N30,0)</f>
        <v>0</v>
      </c>
      <c r="D32" s="111">
        <f>+Investdaten!G30-Investdaten!H30</f>
        <v>0</v>
      </c>
      <c r="E32" s="305">
        <f>IF(B32&lt;&gt;0,IF(B32&gt;=1960,VLOOKUP(B32,Berechnungsdaten!$B$11:$F$78,2,0),0),0)</f>
        <v>0</v>
      </c>
      <c r="F32" s="111">
        <f t="shared" si="0"/>
        <v>0</v>
      </c>
      <c r="G32" s="198">
        <f>F32*Berechnungsdaten!$X$10</f>
        <v>0</v>
      </c>
    </row>
    <row r="33" spans="1:7">
      <c r="A33" s="294">
        <f>+Investdaten!A31</f>
        <v>0</v>
      </c>
      <c r="B33" s="304">
        <f>Investdaten!F31</f>
        <v>0</v>
      </c>
      <c r="C33" s="111">
        <f>IF(B33&lt;1960,+Investdaten!N31,0)</f>
        <v>0</v>
      </c>
      <c r="D33" s="111">
        <f>+Investdaten!G31-Investdaten!H31</f>
        <v>0</v>
      </c>
      <c r="E33" s="305">
        <f>IF(B33&lt;&gt;0,IF(B33&gt;=1960,VLOOKUP(B33,Berechnungsdaten!$B$11:$F$78,2,0),0),0)</f>
        <v>0</v>
      </c>
      <c r="F33" s="111">
        <f t="shared" si="0"/>
        <v>0</v>
      </c>
      <c r="G33" s="198">
        <f>F33*Berechnungsdaten!$X$10</f>
        <v>0</v>
      </c>
    </row>
    <row r="34" spans="1:7">
      <c r="A34" s="294">
        <f>+Investdaten!A32</f>
        <v>0</v>
      </c>
      <c r="B34" s="304">
        <f>Investdaten!F32</f>
        <v>0</v>
      </c>
      <c r="C34" s="111">
        <f>IF(B34&lt;1960,+Investdaten!N32,0)</f>
        <v>0</v>
      </c>
      <c r="D34" s="111">
        <f>+Investdaten!G32-Investdaten!H32</f>
        <v>0</v>
      </c>
      <c r="E34" s="305">
        <f>IF(B34&lt;&gt;0,IF(B34&gt;=1960,VLOOKUP(B34,Berechnungsdaten!$B$11:$F$78,2,0),0),0)</f>
        <v>0</v>
      </c>
      <c r="F34" s="111">
        <f t="shared" si="0"/>
        <v>0</v>
      </c>
      <c r="G34" s="198">
        <f>F34*Berechnungsdaten!$X$10</f>
        <v>0</v>
      </c>
    </row>
    <row r="35" spans="1:7">
      <c r="A35" s="294">
        <f>+Investdaten!A33</f>
        <v>0</v>
      </c>
      <c r="B35" s="304">
        <f>Investdaten!F33</f>
        <v>0</v>
      </c>
      <c r="C35" s="111">
        <f>IF(B35&lt;1960,+Investdaten!N33,0)</f>
        <v>0</v>
      </c>
      <c r="D35" s="111">
        <f>+Investdaten!G33-Investdaten!H33</f>
        <v>0</v>
      </c>
      <c r="E35" s="305">
        <f>IF(B35&lt;&gt;0,IF(B35&gt;=1960,VLOOKUP(B35,Berechnungsdaten!$B$11:$F$78,2,0),0),0)</f>
        <v>0</v>
      </c>
      <c r="F35" s="111">
        <f t="shared" si="0"/>
        <v>0</v>
      </c>
      <c r="G35" s="198">
        <f>F35*Berechnungsdaten!$X$10</f>
        <v>0</v>
      </c>
    </row>
    <row r="36" spans="1:7">
      <c r="A36" s="294">
        <f>+Investdaten!A34</f>
        <v>0</v>
      </c>
      <c r="B36" s="304">
        <f>Investdaten!F34</f>
        <v>0</v>
      </c>
      <c r="C36" s="111">
        <f>IF(B36&lt;1960,+Investdaten!N34,0)</f>
        <v>0</v>
      </c>
      <c r="D36" s="111">
        <f>+Investdaten!G34-Investdaten!H34</f>
        <v>0</v>
      </c>
      <c r="E36" s="305">
        <f>IF(B36&lt;&gt;0,IF(B36&gt;=1960,VLOOKUP(B36,Berechnungsdaten!$B$11:$F$78,2,0),0),0)</f>
        <v>0</v>
      </c>
      <c r="F36" s="111">
        <f t="shared" si="0"/>
        <v>0</v>
      </c>
      <c r="G36" s="198">
        <f>F36*Berechnungsdaten!$X$10</f>
        <v>0</v>
      </c>
    </row>
    <row r="37" spans="1:7">
      <c r="A37" s="294">
        <f>+Investdaten!A35</f>
        <v>0</v>
      </c>
      <c r="B37" s="304">
        <f>Investdaten!F35</f>
        <v>0</v>
      </c>
      <c r="C37" s="111">
        <f>IF(B37&lt;1960,+Investdaten!N35,0)</f>
        <v>0</v>
      </c>
      <c r="D37" s="111">
        <f>+Investdaten!G35-Investdaten!H35</f>
        <v>0</v>
      </c>
      <c r="E37" s="305">
        <f>IF(B37&lt;&gt;0,IF(B37&gt;=1960,VLOOKUP(B37,Berechnungsdaten!$B$11:$F$78,2,0),0),0)</f>
        <v>0</v>
      </c>
      <c r="F37" s="111">
        <f t="shared" si="0"/>
        <v>0</v>
      </c>
      <c r="G37" s="198">
        <f>F37*Berechnungsdaten!$X$10</f>
        <v>0</v>
      </c>
    </row>
    <row r="38" spans="1:7">
      <c r="A38" s="294">
        <f>+Investdaten!A36</f>
        <v>0</v>
      </c>
      <c r="B38" s="304">
        <f>Investdaten!F36</f>
        <v>0</v>
      </c>
      <c r="C38" s="111">
        <f>IF(B38&lt;1960,+Investdaten!N36,0)</f>
        <v>0</v>
      </c>
      <c r="D38" s="111">
        <f>+Investdaten!G36-Investdaten!H36</f>
        <v>0</v>
      </c>
      <c r="E38" s="305">
        <f>IF(B38&lt;&gt;0,IF(B38&gt;=1960,VLOOKUP(B38,Berechnungsdaten!$B$11:$F$78,2,0),0),0)</f>
        <v>0</v>
      </c>
      <c r="F38" s="111">
        <f t="shared" si="0"/>
        <v>0</v>
      </c>
      <c r="G38" s="198">
        <f>F38*Berechnungsdaten!$X$10</f>
        <v>0</v>
      </c>
    </row>
    <row r="39" spans="1:7">
      <c r="A39" s="294">
        <f>+Investdaten!A37</f>
        <v>0</v>
      </c>
      <c r="B39" s="304">
        <f>Investdaten!F37</f>
        <v>0</v>
      </c>
      <c r="C39" s="111">
        <f>IF(B39&lt;1960,+Investdaten!N37,0)</f>
        <v>0</v>
      </c>
      <c r="D39" s="111">
        <f>+Investdaten!G37-Investdaten!H37</f>
        <v>0</v>
      </c>
      <c r="E39" s="305">
        <f>IF(B39&lt;&gt;0,IF(B39&gt;=1960,VLOOKUP(B39,Berechnungsdaten!$B$11:$F$78,2,0),0),0)</f>
        <v>0</v>
      </c>
      <c r="F39" s="111">
        <f t="shared" si="0"/>
        <v>0</v>
      </c>
      <c r="G39" s="198">
        <f>F39*Berechnungsdaten!$X$10</f>
        <v>0</v>
      </c>
    </row>
    <row r="40" spans="1:7">
      <c r="A40" s="294">
        <f>+Investdaten!A38</f>
        <v>0</v>
      </c>
      <c r="B40" s="304">
        <f>Investdaten!F38</f>
        <v>0</v>
      </c>
      <c r="C40" s="111">
        <f>IF(B40&lt;1960,+Investdaten!N38,0)</f>
        <v>0</v>
      </c>
      <c r="D40" s="111">
        <f>+Investdaten!G38-Investdaten!H38</f>
        <v>0</v>
      </c>
      <c r="E40" s="305">
        <f>IF(B40&lt;&gt;0,IF(B40&gt;=1960,VLOOKUP(B40,Berechnungsdaten!$B$11:$F$78,2,0),0),0)</f>
        <v>0</v>
      </c>
      <c r="F40" s="111">
        <f t="shared" si="0"/>
        <v>0</v>
      </c>
      <c r="G40" s="198">
        <f>F40*Berechnungsdaten!$X$10</f>
        <v>0</v>
      </c>
    </row>
    <row r="41" spans="1:7">
      <c r="A41" s="294">
        <f>+Investdaten!A39</f>
        <v>0</v>
      </c>
      <c r="B41" s="304">
        <f>Investdaten!F39</f>
        <v>0</v>
      </c>
      <c r="C41" s="111">
        <f>IF(B41&lt;1960,+Investdaten!N39,0)</f>
        <v>0</v>
      </c>
      <c r="D41" s="111">
        <f>+Investdaten!G39-Investdaten!H39</f>
        <v>0</v>
      </c>
      <c r="E41" s="305">
        <f>IF(B41&lt;&gt;0,IF(B41&gt;=1960,VLOOKUP(B41,Berechnungsdaten!$B$11:$F$78,2,0),0),0)</f>
        <v>0</v>
      </c>
      <c r="F41" s="111">
        <f t="shared" si="0"/>
        <v>0</v>
      </c>
      <c r="G41" s="198">
        <f>F41*Berechnungsdaten!$X$10</f>
        <v>0</v>
      </c>
    </row>
    <row r="42" spans="1:7">
      <c r="A42" s="294">
        <f>+Investdaten!A40</f>
        <v>0</v>
      </c>
      <c r="B42" s="304">
        <f>Investdaten!F40</f>
        <v>0</v>
      </c>
      <c r="C42" s="111">
        <f>IF(B42&lt;1960,+Investdaten!N40,0)</f>
        <v>0</v>
      </c>
      <c r="D42" s="111">
        <f>+Investdaten!G40-Investdaten!H40</f>
        <v>0</v>
      </c>
      <c r="E42" s="305">
        <f>IF(B42&lt;&gt;0,IF(B42&gt;=1960,VLOOKUP(B42,Berechnungsdaten!$B$11:$F$78,2,0),0),0)</f>
        <v>0</v>
      </c>
      <c r="F42" s="111">
        <f t="shared" si="0"/>
        <v>0</v>
      </c>
      <c r="G42" s="198">
        <f>F42*Berechnungsdaten!$X$10</f>
        <v>0</v>
      </c>
    </row>
    <row r="43" spans="1:7">
      <c r="A43" s="294">
        <f>+Investdaten!A41</f>
        <v>0</v>
      </c>
      <c r="B43" s="304">
        <f>Investdaten!F41</f>
        <v>0</v>
      </c>
      <c r="C43" s="111">
        <f>IF(B43&lt;1960,+Investdaten!N41,0)</f>
        <v>0</v>
      </c>
      <c r="D43" s="111">
        <f>+Investdaten!G41-Investdaten!H41</f>
        <v>0</v>
      </c>
      <c r="E43" s="305">
        <f>IF(B43&lt;&gt;0,IF(B43&gt;=1960,VLOOKUP(B43,Berechnungsdaten!$B$11:$F$78,2,0),0),0)</f>
        <v>0</v>
      </c>
      <c r="F43" s="111">
        <f t="shared" si="0"/>
        <v>0</v>
      </c>
      <c r="G43" s="198">
        <f>F43*Berechnungsdaten!$X$10</f>
        <v>0</v>
      </c>
    </row>
    <row r="44" spans="1:7">
      <c r="A44" s="294">
        <f>+Investdaten!A42</f>
        <v>0</v>
      </c>
      <c r="B44" s="304">
        <f>Investdaten!F42</f>
        <v>0</v>
      </c>
      <c r="C44" s="111">
        <f>IF(B44&lt;1960,+Investdaten!N42,0)</f>
        <v>0</v>
      </c>
      <c r="D44" s="111">
        <f>+Investdaten!G42-Investdaten!H42</f>
        <v>0</v>
      </c>
      <c r="E44" s="305">
        <f>IF(B44&lt;&gt;0,IF(B44&gt;=1960,VLOOKUP(B44,Berechnungsdaten!$B$11:$F$78,2,0),0),0)</f>
        <v>0</v>
      </c>
      <c r="F44" s="111">
        <f t="shared" si="0"/>
        <v>0</v>
      </c>
      <c r="G44" s="198">
        <f>F44*Berechnungsdaten!$X$10</f>
        <v>0</v>
      </c>
    </row>
    <row r="45" spans="1:7">
      <c r="A45" s="294">
        <f>+Investdaten!A43</f>
        <v>0</v>
      </c>
      <c r="B45" s="304">
        <f>Investdaten!F43</f>
        <v>0</v>
      </c>
      <c r="C45" s="111">
        <f>IF(B45&lt;1960,+Investdaten!N43,0)</f>
        <v>0</v>
      </c>
      <c r="D45" s="111">
        <f>+Investdaten!G43-Investdaten!H43</f>
        <v>0</v>
      </c>
      <c r="E45" s="305">
        <f>IF(B45&lt;&gt;0,IF(B45&gt;=1960,VLOOKUP(B45,Berechnungsdaten!$B$11:$F$78,2,0),0),0)</f>
        <v>0</v>
      </c>
      <c r="F45" s="111">
        <f t="shared" si="0"/>
        <v>0</v>
      </c>
      <c r="G45" s="198">
        <f>F45*Berechnungsdaten!$X$10</f>
        <v>0</v>
      </c>
    </row>
    <row r="46" spans="1:7">
      <c r="A46" s="294">
        <f>+Investdaten!A44</f>
        <v>0</v>
      </c>
      <c r="B46" s="304">
        <f>Investdaten!F44</f>
        <v>0</v>
      </c>
      <c r="C46" s="111">
        <f>IF(B46&lt;1960,+Investdaten!N44,0)</f>
        <v>0</v>
      </c>
      <c r="D46" s="111">
        <f>+Investdaten!G44-Investdaten!H44</f>
        <v>0</v>
      </c>
      <c r="E46" s="305">
        <f>IF(B46&lt;&gt;0,IF(B46&gt;=1960,VLOOKUP(B46,Berechnungsdaten!$B$11:$F$78,2,0),0),0)</f>
        <v>0</v>
      </c>
      <c r="F46" s="111">
        <f t="shared" si="0"/>
        <v>0</v>
      </c>
      <c r="G46" s="198">
        <f>F46*Berechnungsdaten!$X$10</f>
        <v>0</v>
      </c>
    </row>
    <row r="47" spans="1:7">
      <c r="A47" s="294">
        <f>+Investdaten!A45</f>
        <v>0</v>
      </c>
      <c r="B47" s="304">
        <f>Investdaten!F45</f>
        <v>0</v>
      </c>
      <c r="C47" s="111">
        <f>IF(B47&lt;1960,+Investdaten!N45,0)</f>
        <v>0</v>
      </c>
      <c r="D47" s="111">
        <f>+Investdaten!G45-Investdaten!H45</f>
        <v>0</v>
      </c>
      <c r="E47" s="305">
        <f>IF(B47&lt;&gt;0,IF(B47&gt;=1960,VLOOKUP(B47,Berechnungsdaten!$B$11:$F$78,2,0),0),0)</f>
        <v>0</v>
      </c>
      <c r="F47" s="111">
        <f t="shared" si="0"/>
        <v>0</v>
      </c>
      <c r="G47" s="198">
        <f>F47*Berechnungsdaten!$X$10</f>
        <v>0</v>
      </c>
    </row>
    <row r="48" spans="1:7">
      <c r="A48" s="294">
        <f>+Investdaten!A46</f>
        <v>0</v>
      </c>
      <c r="B48" s="304">
        <f>Investdaten!F46</f>
        <v>0</v>
      </c>
      <c r="C48" s="111">
        <f>IF(B48&lt;1960,+Investdaten!N46,0)</f>
        <v>0</v>
      </c>
      <c r="D48" s="111">
        <f>+Investdaten!G46-Investdaten!H46</f>
        <v>0</v>
      </c>
      <c r="E48" s="305">
        <f>IF(B48&lt;&gt;0,IF(B48&gt;=1960,VLOOKUP(B48,Berechnungsdaten!$B$11:$F$78,2,0),0),0)</f>
        <v>0</v>
      </c>
      <c r="F48" s="111">
        <f t="shared" si="0"/>
        <v>0</v>
      </c>
      <c r="G48" s="198">
        <f>F48*Berechnungsdaten!$X$10</f>
        <v>0</v>
      </c>
    </row>
    <row r="49" spans="1:7">
      <c r="A49" s="294">
        <f>+Investdaten!A47</f>
        <v>0</v>
      </c>
      <c r="B49" s="304">
        <f>Investdaten!F47</f>
        <v>0</v>
      </c>
      <c r="C49" s="111">
        <f>IF(B49&lt;1960,+Investdaten!N47,0)</f>
        <v>0</v>
      </c>
      <c r="D49" s="111">
        <f>+Investdaten!G47-Investdaten!H47</f>
        <v>0</v>
      </c>
      <c r="E49" s="305">
        <f>IF(B49&lt;&gt;0,IF(B49&gt;=1960,VLOOKUP(B49,Berechnungsdaten!$B$11:$F$78,2,0),0),0)</f>
        <v>0</v>
      </c>
      <c r="F49" s="111">
        <f t="shared" si="0"/>
        <v>0</v>
      </c>
      <c r="G49" s="198">
        <f>F49*Berechnungsdaten!$X$10</f>
        <v>0</v>
      </c>
    </row>
    <row r="50" spans="1:7">
      <c r="A50" s="294">
        <f>+Investdaten!A48</f>
        <v>0</v>
      </c>
      <c r="B50" s="304">
        <f>Investdaten!F48</f>
        <v>0</v>
      </c>
      <c r="C50" s="111">
        <f>IF(B50&lt;1960,+Investdaten!N48,0)</f>
        <v>0</v>
      </c>
      <c r="D50" s="111">
        <f>+Investdaten!G48-Investdaten!H48</f>
        <v>0</v>
      </c>
      <c r="E50" s="305">
        <f>IF(B50&lt;&gt;0,IF(B50&gt;=1960,VLOOKUP(B50,Berechnungsdaten!$B$11:$F$78,2,0),0),0)</f>
        <v>0</v>
      </c>
      <c r="F50" s="111">
        <f t="shared" si="0"/>
        <v>0</v>
      </c>
      <c r="G50" s="198">
        <f>F50*Berechnungsdaten!$X$10</f>
        <v>0</v>
      </c>
    </row>
    <row r="51" spans="1:7">
      <c r="A51" s="294">
        <f>+Investdaten!A49</f>
        <v>0</v>
      </c>
      <c r="B51" s="304">
        <f>Investdaten!F49</f>
        <v>0</v>
      </c>
      <c r="C51" s="111">
        <f>IF(B51&lt;1960,+Investdaten!N49,0)</f>
        <v>0</v>
      </c>
      <c r="D51" s="111">
        <f>+Investdaten!G49-Investdaten!H49</f>
        <v>0</v>
      </c>
      <c r="E51" s="305">
        <f>IF(B51&lt;&gt;0,IF(B51&gt;=1960,VLOOKUP(B51,Berechnungsdaten!$B$11:$F$78,2,0),0),0)</f>
        <v>0</v>
      </c>
      <c r="F51" s="111">
        <f t="shared" si="0"/>
        <v>0</v>
      </c>
      <c r="G51" s="198">
        <f>F51*Berechnungsdaten!$X$10</f>
        <v>0</v>
      </c>
    </row>
    <row r="52" spans="1:7">
      <c r="A52" s="294">
        <f>+Investdaten!A50</f>
        <v>0</v>
      </c>
      <c r="B52" s="304">
        <f>Investdaten!F50</f>
        <v>0</v>
      </c>
      <c r="C52" s="111">
        <f>IF(B52&lt;1960,+Investdaten!N50,0)</f>
        <v>0</v>
      </c>
      <c r="D52" s="111">
        <f>+Investdaten!G50-Investdaten!H50</f>
        <v>0</v>
      </c>
      <c r="E52" s="305">
        <f>IF(B52&lt;&gt;0,IF(B52&gt;=1960,VLOOKUP(B52,Berechnungsdaten!$B$11:$F$78,2,0),0),0)</f>
        <v>0</v>
      </c>
      <c r="F52" s="111">
        <f t="shared" si="0"/>
        <v>0</v>
      </c>
      <c r="G52" s="198">
        <f>F52*Berechnungsdaten!$X$10</f>
        <v>0</v>
      </c>
    </row>
    <row r="53" spans="1:7">
      <c r="A53" s="294">
        <f>+Investdaten!A51</f>
        <v>0</v>
      </c>
      <c r="B53" s="304">
        <f>Investdaten!F51</f>
        <v>0</v>
      </c>
      <c r="C53" s="111">
        <f>IF(B53&lt;1960,+Investdaten!N51,0)</f>
        <v>0</v>
      </c>
      <c r="D53" s="111">
        <f>+Investdaten!G51-Investdaten!H51</f>
        <v>0</v>
      </c>
      <c r="E53" s="305">
        <f>IF(B53&lt;&gt;0,IF(B53&gt;=1960,VLOOKUP(B53,Berechnungsdaten!$B$11:$F$78,2,0),0),0)</f>
        <v>0</v>
      </c>
      <c r="F53" s="111">
        <f t="shared" si="0"/>
        <v>0</v>
      </c>
      <c r="G53" s="198">
        <f>F53*Berechnungsdaten!$X$10</f>
        <v>0</v>
      </c>
    </row>
    <row r="54" spans="1:7">
      <c r="A54" s="294">
        <f>+Investdaten!A52</f>
        <v>0</v>
      </c>
      <c r="B54" s="304">
        <f>Investdaten!F52</f>
        <v>0</v>
      </c>
      <c r="C54" s="111">
        <f>IF(B54&lt;1960,+Investdaten!N52,0)</f>
        <v>0</v>
      </c>
      <c r="D54" s="111">
        <f>+Investdaten!G52-Investdaten!H52</f>
        <v>0</v>
      </c>
      <c r="E54" s="305">
        <f>IF(B54&lt;&gt;0,IF(B54&gt;=1960,VLOOKUP(B54,Berechnungsdaten!$B$11:$F$78,2,0),0),0)</f>
        <v>0</v>
      </c>
      <c r="F54" s="111">
        <f t="shared" si="0"/>
        <v>0</v>
      </c>
      <c r="G54" s="198">
        <f>F54*Berechnungsdaten!$X$10</f>
        <v>0</v>
      </c>
    </row>
    <row r="55" spans="1:7">
      <c r="A55" s="294">
        <f>+Investdaten!A53</f>
        <v>0</v>
      </c>
      <c r="B55" s="304">
        <f>Investdaten!F53</f>
        <v>0</v>
      </c>
      <c r="C55" s="111">
        <f>IF(B55&lt;1960,+Investdaten!N53,0)</f>
        <v>0</v>
      </c>
      <c r="D55" s="111">
        <f>+Investdaten!G53-Investdaten!H53</f>
        <v>0</v>
      </c>
      <c r="E55" s="305">
        <f>IF(B55&lt;&gt;0,IF(B55&gt;=1960,VLOOKUP(B55,Berechnungsdaten!$B$11:$F$78,2,0),0),0)</f>
        <v>0</v>
      </c>
      <c r="F55" s="111">
        <f t="shared" si="0"/>
        <v>0</v>
      </c>
      <c r="G55" s="198">
        <f>F55*Berechnungsdaten!$X$10</f>
        <v>0</v>
      </c>
    </row>
    <row r="56" spans="1:7">
      <c r="A56" s="294">
        <f>+Investdaten!A54</f>
        <v>0</v>
      </c>
      <c r="B56" s="304">
        <f>Investdaten!F54</f>
        <v>0</v>
      </c>
      <c r="C56" s="111">
        <f>IF(B56&lt;1960,+Investdaten!N54,0)</f>
        <v>0</v>
      </c>
      <c r="D56" s="111">
        <f>+Investdaten!G54-Investdaten!H54</f>
        <v>0</v>
      </c>
      <c r="E56" s="305">
        <f>IF(B56&lt;&gt;0,IF(B56&gt;=1960,VLOOKUP(B56,Berechnungsdaten!$B$11:$F$78,2,0),0),0)</f>
        <v>0</v>
      </c>
      <c r="F56" s="111">
        <f t="shared" si="0"/>
        <v>0</v>
      </c>
      <c r="G56" s="198">
        <f>F56*Berechnungsdaten!$X$10</f>
        <v>0</v>
      </c>
    </row>
    <row r="57" spans="1:7">
      <c r="A57" s="294">
        <f>+Investdaten!A55</f>
        <v>0</v>
      </c>
      <c r="B57" s="304">
        <f>Investdaten!F55</f>
        <v>0</v>
      </c>
      <c r="C57" s="111">
        <f>IF(B57&lt;1960,+Investdaten!N55,0)</f>
        <v>0</v>
      </c>
      <c r="D57" s="111">
        <f>+Investdaten!G55-Investdaten!H55</f>
        <v>0</v>
      </c>
      <c r="E57" s="305">
        <f>IF(B57&lt;&gt;0,IF(B57&gt;=1960,VLOOKUP(B57,Berechnungsdaten!$B$11:$F$78,2,0),0),0)</f>
        <v>0</v>
      </c>
      <c r="F57" s="111">
        <f t="shared" si="0"/>
        <v>0</v>
      </c>
      <c r="G57" s="198">
        <f>F57*Berechnungsdaten!$X$10</f>
        <v>0</v>
      </c>
    </row>
    <row r="58" spans="1:7">
      <c r="A58" s="294">
        <f>+Investdaten!A56</f>
        <v>0</v>
      </c>
      <c r="B58" s="304">
        <f>Investdaten!F56</f>
        <v>0</v>
      </c>
      <c r="C58" s="111">
        <f>IF(B58&lt;1960,+Investdaten!N56,0)</f>
        <v>0</v>
      </c>
      <c r="D58" s="111">
        <f>+Investdaten!G56-Investdaten!H56</f>
        <v>0</v>
      </c>
      <c r="E58" s="305">
        <f>IF(B58&lt;&gt;0,IF(B58&gt;=1960,VLOOKUP(B58,Berechnungsdaten!$B$11:$F$78,2,0),0),0)</f>
        <v>0</v>
      </c>
      <c r="F58" s="111">
        <f t="shared" si="0"/>
        <v>0</v>
      </c>
      <c r="G58" s="198">
        <f>F58*Berechnungsdaten!$X$10</f>
        <v>0</v>
      </c>
    </row>
    <row r="59" spans="1:7" ht="15.75" thickBot="1">
      <c r="A59" s="294">
        <f>+Investdaten!A57</f>
        <v>0</v>
      </c>
      <c r="B59" s="304">
        <f>Investdaten!F57</f>
        <v>0</v>
      </c>
      <c r="C59" s="111">
        <f>IF(B59&lt;1960,+Investdaten!N57,0)</f>
        <v>0</v>
      </c>
      <c r="D59" s="111">
        <f>+Investdaten!G57-Investdaten!H57</f>
        <v>0</v>
      </c>
      <c r="E59" s="305">
        <f>IF(B59&lt;&gt;0,IF(B59&gt;=1960,VLOOKUP(B59,Berechnungsdaten!$B$11:$F$78,2,0),0),0)</f>
        <v>0</v>
      </c>
      <c r="F59" s="111">
        <f t="shared" si="0"/>
        <v>0</v>
      </c>
      <c r="G59" s="198">
        <f>F59*Berechnungsdaten!$X$10</f>
        <v>0</v>
      </c>
    </row>
    <row r="60" spans="1:7" ht="16.5" thickTop="1" thickBot="1">
      <c r="A60" s="118" t="s">
        <v>816</v>
      </c>
      <c r="B60" s="306"/>
      <c r="C60" s="214"/>
      <c r="D60" s="119"/>
      <c r="E60" s="119"/>
      <c r="F60" s="119"/>
      <c r="G60" s="201">
        <f>SUM(G10:G59)</f>
        <v>0</v>
      </c>
    </row>
    <row r="61" spans="1:7">
      <c r="A61" s="120" t="s">
        <v>453</v>
      </c>
      <c r="B61" s="307"/>
      <c r="C61" s="100"/>
      <c r="D61" s="100"/>
      <c r="E61" s="100"/>
      <c r="F61" s="308"/>
      <c r="G61" s="195"/>
    </row>
    <row r="62" spans="1:7">
      <c r="A62" s="294">
        <f>Investdaten!A59</f>
        <v>0</v>
      </c>
      <c r="B62" s="304">
        <f>Investdaten!F59</f>
        <v>0</v>
      </c>
      <c r="C62" s="304"/>
      <c r="D62" s="111">
        <f>Investdaten!G59</f>
        <v>0</v>
      </c>
      <c r="E62" s="305">
        <f>IF(B62&lt;&gt;0,IF(B62&gt;=1960,VLOOKUP(B62,Berechnungsdaten!$B$11:$F$78,2,0),0),0)</f>
        <v>0</v>
      </c>
      <c r="F62" s="111">
        <f>IF(E62&gt;0,D62*$F$9/E62,0)</f>
        <v>0</v>
      </c>
      <c r="G62" s="198">
        <f>F62*Berechnungsdaten!$X$10</f>
        <v>0</v>
      </c>
    </row>
    <row r="63" spans="1:7">
      <c r="A63" s="294">
        <f>Investdaten!A60</f>
        <v>0</v>
      </c>
      <c r="B63" s="304">
        <f>Investdaten!F60</f>
        <v>0</v>
      </c>
      <c r="C63" s="304"/>
      <c r="D63" s="111">
        <f>Investdaten!G60</f>
        <v>0</v>
      </c>
      <c r="E63" s="305">
        <f>IF(B63&lt;&gt;0,IF(B63&gt;=1960,VLOOKUP(B63,Berechnungsdaten!$B$11:$F$78,2,0),0),0)</f>
        <v>0</v>
      </c>
      <c r="F63" s="111">
        <f t="shared" ref="F63:F76" si="1">IF(E63&gt;0,D63*$F$9/E63,0)</f>
        <v>0</v>
      </c>
      <c r="G63" s="198">
        <f>F63*Berechnungsdaten!$X$10</f>
        <v>0</v>
      </c>
    </row>
    <row r="64" spans="1:7">
      <c r="A64" s="294">
        <f>Investdaten!A61</f>
        <v>0</v>
      </c>
      <c r="B64" s="304">
        <f>Investdaten!F61</f>
        <v>0</v>
      </c>
      <c r="C64" s="304"/>
      <c r="D64" s="111">
        <f>Investdaten!G61</f>
        <v>0</v>
      </c>
      <c r="E64" s="305">
        <f>IF(B64&lt;&gt;0,IF(B64&gt;=1960,VLOOKUP(B64,Berechnungsdaten!$B$11:$F$78,2,0),0),0)</f>
        <v>0</v>
      </c>
      <c r="F64" s="111">
        <f t="shared" si="1"/>
        <v>0</v>
      </c>
      <c r="G64" s="198">
        <f>F64*Berechnungsdaten!$X$10</f>
        <v>0</v>
      </c>
    </row>
    <row r="65" spans="1:7">
      <c r="A65" s="294">
        <f>Investdaten!A62</f>
        <v>0</v>
      </c>
      <c r="B65" s="304">
        <f>Investdaten!F62</f>
        <v>0</v>
      </c>
      <c r="C65" s="304"/>
      <c r="D65" s="111">
        <f>Investdaten!G62</f>
        <v>0</v>
      </c>
      <c r="E65" s="305">
        <f>IF(B65&lt;&gt;0,IF(B65&gt;=1960,VLOOKUP(B65,Berechnungsdaten!$B$11:$F$78,2,0),0),0)</f>
        <v>0</v>
      </c>
      <c r="F65" s="111">
        <f t="shared" si="1"/>
        <v>0</v>
      </c>
      <c r="G65" s="198">
        <f>F65*Berechnungsdaten!$X$10</f>
        <v>0</v>
      </c>
    </row>
    <row r="66" spans="1:7">
      <c r="A66" s="294">
        <f>Investdaten!A63</f>
        <v>0</v>
      </c>
      <c r="B66" s="304">
        <f>Investdaten!F63</f>
        <v>0</v>
      </c>
      <c r="C66" s="304"/>
      <c r="D66" s="111">
        <f>Investdaten!G63</f>
        <v>0</v>
      </c>
      <c r="E66" s="305">
        <f>IF(B66&lt;&gt;0,IF(B66&gt;=1960,VLOOKUP(B66,Berechnungsdaten!$B$11:$F$78,2,0),0),0)</f>
        <v>0</v>
      </c>
      <c r="F66" s="111">
        <f t="shared" si="1"/>
        <v>0</v>
      </c>
      <c r="G66" s="198">
        <f>F66*Berechnungsdaten!$X$10</f>
        <v>0</v>
      </c>
    </row>
    <row r="67" spans="1:7">
      <c r="A67" s="294">
        <f>Investdaten!A64</f>
        <v>0</v>
      </c>
      <c r="B67" s="304">
        <f>Investdaten!F64</f>
        <v>0</v>
      </c>
      <c r="C67" s="304"/>
      <c r="D67" s="111">
        <f>Investdaten!G64</f>
        <v>0</v>
      </c>
      <c r="E67" s="305">
        <f>IF(B67&lt;&gt;0,IF(B67&gt;=1960,VLOOKUP(B67,Berechnungsdaten!$B$11:$F$78,2,0),0),0)</f>
        <v>0</v>
      </c>
      <c r="F67" s="111">
        <f t="shared" si="1"/>
        <v>0</v>
      </c>
      <c r="G67" s="198">
        <f>F67*Berechnungsdaten!$X$10</f>
        <v>0</v>
      </c>
    </row>
    <row r="68" spans="1:7">
      <c r="A68" s="294">
        <f>Investdaten!A65</f>
        <v>0</v>
      </c>
      <c r="B68" s="304">
        <f>Investdaten!F65</f>
        <v>0</v>
      </c>
      <c r="C68" s="304"/>
      <c r="D68" s="111">
        <f>Investdaten!G65</f>
        <v>0</v>
      </c>
      <c r="E68" s="305">
        <f>IF(B68&lt;&gt;0,IF(B68&gt;=1960,VLOOKUP(B68,Berechnungsdaten!$B$11:$F$78,2,0),0),0)</f>
        <v>0</v>
      </c>
      <c r="F68" s="111">
        <f t="shared" si="1"/>
        <v>0</v>
      </c>
      <c r="G68" s="198">
        <f>F68*Berechnungsdaten!$X$10</f>
        <v>0</v>
      </c>
    </row>
    <row r="69" spans="1:7">
      <c r="A69" s="294">
        <f>Investdaten!A66</f>
        <v>8</v>
      </c>
      <c r="B69" s="304">
        <f>Investdaten!F66</f>
        <v>0</v>
      </c>
      <c r="C69" s="304"/>
      <c r="D69" s="111">
        <f>Investdaten!G66</f>
        <v>0</v>
      </c>
      <c r="E69" s="305">
        <f>IF(B69&lt;&gt;0,IF(B69&gt;=1960,VLOOKUP(B69,Berechnungsdaten!$B$11:$F$78,2,0),0),0)</f>
        <v>0</v>
      </c>
      <c r="F69" s="111">
        <f t="shared" si="1"/>
        <v>0</v>
      </c>
      <c r="G69" s="198">
        <f>F69*Berechnungsdaten!$X$10</f>
        <v>0</v>
      </c>
    </row>
    <row r="70" spans="1:7">
      <c r="A70" s="294">
        <f>Investdaten!A67</f>
        <v>9</v>
      </c>
      <c r="B70" s="304">
        <f>Investdaten!F67</f>
        <v>0</v>
      </c>
      <c r="C70" s="304"/>
      <c r="D70" s="111">
        <f>Investdaten!G67</f>
        <v>0</v>
      </c>
      <c r="E70" s="305">
        <f>IF(B70&lt;&gt;0,IF(B70&gt;=1960,VLOOKUP(B70,Berechnungsdaten!$B$11:$F$78,2,0),0),0)</f>
        <v>0</v>
      </c>
      <c r="F70" s="111">
        <f t="shared" si="1"/>
        <v>0</v>
      </c>
      <c r="G70" s="198">
        <f>F70*Berechnungsdaten!$X$10</f>
        <v>0</v>
      </c>
    </row>
    <row r="71" spans="1:7">
      <c r="A71" s="294">
        <f>Investdaten!A68</f>
        <v>10</v>
      </c>
      <c r="B71" s="304">
        <f>Investdaten!F68</f>
        <v>0</v>
      </c>
      <c r="C71" s="304"/>
      <c r="D71" s="111">
        <f>Investdaten!G68</f>
        <v>0</v>
      </c>
      <c r="E71" s="305">
        <f>IF(B71&lt;&gt;0,IF(B71&gt;=1960,VLOOKUP(B71,Berechnungsdaten!$B$11:$F$78,2,0),0),0)</f>
        <v>0</v>
      </c>
      <c r="F71" s="111">
        <f t="shared" si="1"/>
        <v>0</v>
      </c>
      <c r="G71" s="198">
        <f>F71*Berechnungsdaten!$X$10</f>
        <v>0</v>
      </c>
    </row>
    <row r="72" spans="1:7">
      <c r="A72" s="294">
        <f>Investdaten!A69</f>
        <v>11</v>
      </c>
      <c r="B72" s="304">
        <f>Investdaten!F69</f>
        <v>0</v>
      </c>
      <c r="C72" s="304"/>
      <c r="D72" s="111">
        <f>Investdaten!G69</f>
        <v>0</v>
      </c>
      <c r="E72" s="305">
        <f>IF(B72&lt;&gt;0,IF(B72&gt;=1960,VLOOKUP(B72,Berechnungsdaten!$B$11:$F$78,2,0),0),0)</f>
        <v>0</v>
      </c>
      <c r="F72" s="111">
        <f t="shared" si="1"/>
        <v>0</v>
      </c>
      <c r="G72" s="198">
        <f>F72*Berechnungsdaten!$X$10</f>
        <v>0</v>
      </c>
    </row>
    <row r="73" spans="1:7">
      <c r="A73" s="294">
        <f>Investdaten!A70</f>
        <v>12</v>
      </c>
      <c r="B73" s="304">
        <f>Investdaten!F70</f>
        <v>0</v>
      </c>
      <c r="C73" s="304"/>
      <c r="D73" s="111">
        <f>Investdaten!G70</f>
        <v>0</v>
      </c>
      <c r="E73" s="305">
        <f>IF(B73&lt;&gt;0,IF(B73&gt;=1960,VLOOKUP(B73,Berechnungsdaten!$B$11:$F$78,2,0),0),0)</f>
        <v>0</v>
      </c>
      <c r="F73" s="111">
        <f t="shared" si="1"/>
        <v>0</v>
      </c>
      <c r="G73" s="198">
        <f>F73*Berechnungsdaten!$X$10</f>
        <v>0</v>
      </c>
    </row>
    <row r="74" spans="1:7">
      <c r="A74" s="294">
        <f>Investdaten!A71</f>
        <v>13</v>
      </c>
      <c r="B74" s="304">
        <f>Investdaten!F71</f>
        <v>0</v>
      </c>
      <c r="C74" s="304"/>
      <c r="D74" s="111">
        <f>Investdaten!G71</f>
        <v>0</v>
      </c>
      <c r="E74" s="305">
        <f>IF(B74&lt;&gt;0,IF(B74&gt;=1960,VLOOKUP(B74,Berechnungsdaten!$B$11:$F$78,2,0),0),0)</f>
        <v>0</v>
      </c>
      <c r="F74" s="111">
        <f t="shared" si="1"/>
        <v>0</v>
      </c>
      <c r="G74" s="198">
        <f>F74*Berechnungsdaten!$X$10</f>
        <v>0</v>
      </c>
    </row>
    <row r="75" spans="1:7">
      <c r="A75" s="294">
        <f>Investdaten!A72</f>
        <v>14</v>
      </c>
      <c r="B75" s="304">
        <f>Investdaten!F72</f>
        <v>0</v>
      </c>
      <c r="C75" s="304"/>
      <c r="D75" s="111">
        <f>Investdaten!G72</f>
        <v>0</v>
      </c>
      <c r="E75" s="305">
        <f>IF(B75&lt;&gt;0,IF(B75&gt;=1960,VLOOKUP(B75,Berechnungsdaten!$B$11:$F$78,2,0),0),0)</f>
        <v>0</v>
      </c>
      <c r="F75" s="111">
        <f t="shared" si="1"/>
        <v>0</v>
      </c>
      <c r="G75" s="198">
        <f>F75*Berechnungsdaten!$X$10</f>
        <v>0</v>
      </c>
    </row>
    <row r="76" spans="1:7" ht="15.75" thickBot="1">
      <c r="A76" s="294">
        <f>Investdaten!A73</f>
        <v>15</v>
      </c>
      <c r="B76" s="304">
        <f>Investdaten!F73</f>
        <v>0</v>
      </c>
      <c r="C76" s="304"/>
      <c r="D76" s="111">
        <f>Investdaten!G73</f>
        <v>0</v>
      </c>
      <c r="E76" s="305">
        <f>IF(B76&lt;&gt;0,IF(B76&gt;=1960,VLOOKUP(B76,Berechnungsdaten!$B$11:$F$78,2,0),0),0)</f>
        <v>0</v>
      </c>
      <c r="F76" s="111">
        <f t="shared" si="1"/>
        <v>0</v>
      </c>
      <c r="G76" s="198">
        <f>F76*Berechnungsdaten!$X$10</f>
        <v>0</v>
      </c>
    </row>
    <row r="77" spans="1:7" ht="16.5" thickTop="1" thickBot="1">
      <c r="A77" s="118" t="s">
        <v>817</v>
      </c>
      <c r="B77" s="306"/>
      <c r="C77" s="214"/>
      <c r="D77" s="119"/>
      <c r="E77" s="119"/>
      <c r="F77" s="119"/>
      <c r="G77" s="201">
        <f>SUM(G62:G76)</f>
        <v>0</v>
      </c>
    </row>
    <row r="78" spans="1:7" ht="26.25">
      <c r="A78" s="120" t="s">
        <v>818</v>
      </c>
      <c r="B78" s="307"/>
      <c r="C78" s="100"/>
      <c r="D78" s="100"/>
      <c r="E78" s="100"/>
      <c r="F78" s="308"/>
      <c r="G78" s="195"/>
    </row>
    <row r="79" spans="1:7" ht="30">
      <c r="A79" s="294" t="str">
        <f>Investdaten!A75</f>
        <v>Inventarpauschale (aus Blatt "Basisdaten")</v>
      </c>
      <c r="B79" s="304">
        <f>Investdaten!F75</f>
        <v>2026</v>
      </c>
      <c r="C79" s="111"/>
      <c r="D79" s="111">
        <f>Investdaten!G75</f>
        <v>0</v>
      </c>
      <c r="E79" s="305">
        <f>IF(B79&lt;&gt;0,IF(B79&gt;=1960,VLOOKUP(B79,Berechnungsdaten!$B$11:$F$78,2,0),0),0)</f>
        <v>129.80000000000001</v>
      </c>
      <c r="F79" s="111">
        <f>IF(E79&gt;0,D79*$F$9/E79,0)</f>
        <v>0</v>
      </c>
      <c r="G79" s="198">
        <f>F79*Berechnungsdaten!$X$10</f>
        <v>0</v>
      </c>
    </row>
    <row r="80" spans="1:7">
      <c r="A80" s="294">
        <f>Investdaten!A76</f>
        <v>2</v>
      </c>
      <c r="B80" s="304">
        <f>Investdaten!F76</f>
        <v>0</v>
      </c>
      <c r="C80" s="111"/>
      <c r="D80" s="111">
        <f>Investdaten!G76</f>
        <v>0</v>
      </c>
      <c r="E80" s="305">
        <f>IF(B80&lt;&gt;0,IF(B80&gt;=1960,VLOOKUP(B80,Berechnungsdaten!$B$11:$F$78,2,0),0),0)</f>
        <v>0</v>
      </c>
      <c r="F80" s="111">
        <f>IF(E80&gt;0,D80*$F$9/E80,0)</f>
        <v>0</v>
      </c>
      <c r="G80" s="198">
        <f>F80*Berechnungsdaten!$X$10</f>
        <v>0</v>
      </c>
    </row>
    <row r="81" spans="1:7">
      <c r="A81" s="294">
        <f>Investdaten!A77</f>
        <v>3</v>
      </c>
      <c r="B81" s="304">
        <f>Investdaten!F77</f>
        <v>0</v>
      </c>
      <c r="C81" s="111"/>
      <c r="D81" s="111">
        <f>Investdaten!G77</f>
        <v>0</v>
      </c>
      <c r="E81" s="305">
        <f>IF(B81&lt;&gt;0,IF(B81&gt;=1960,VLOOKUP(B81,Berechnungsdaten!$B$11:$F$78,2,0),0),0)</f>
        <v>0</v>
      </c>
      <c r="F81" s="111">
        <f t="shared" ref="F81:F113" si="2">IF(E81&gt;0,D81*$F$9/E81,0)</f>
        <v>0</v>
      </c>
      <c r="G81" s="198">
        <f>F81*Berechnungsdaten!$X$10</f>
        <v>0</v>
      </c>
    </row>
    <row r="82" spans="1:7">
      <c r="A82" s="294">
        <f>Investdaten!A78</f>
        <v>4</v>
      </c>
      <c r="B82" s="304">
        <f>Investdaten!F78</f>
        <v>0</v>
      </c>
      <c r="C82" s="111"/>
      <c r="D82" s="111">
        <f>Investdaten!G78</f>
        <v>0</v>
      </c>
      <c r="E82" s="305">
        <f>IF(B82&lt;&gt;0,IF(B82&gt;=1960,VLOOKUP(B82,Berechnungsdaten!$B$11:$F$78,2,0),0),0)</f>
        <v>0</v>
      </c>
      <c r="F82" s="111">
        <f t="shared" si="2"/>
        <v>0</v>
      </c>
      <c r="G82" s="198">
        <f>F82*Berechnungsdaten!$X$10</f>
        <v>0</v>
      </c>
    </row>
    <row r="83" spans="1:7">
      <c r="A83" s="294">
        <f>Investdaten!A79</f>
        <v>5</v>
      </c>
      <c r="B83" s="304">
        <f>Investdaten!F79</f>
        <v>0</v>
      </c>
      <c r="C83" s="111"/>
      <c r="D83" s="111">
        <f>Investdaten!G79</f>
        <v>0</v>
      </c>
      <c r="E83" s="305">
        <f>IF(B83&lt;&gt;0,IF(B83&gt;=1960,VLOOKUP(B83,Berechnungsdaten!$B$11:$F$78,2,0),0),0)</f>
        <v>0</v>
      </c>
      <c r="F83" s="111">
        <f t="shared" si="2"/>
        <v>0</v>
      </c>
      <c r="G83" s="198">
        <f>F83*Berechnungsdaten!$X$10</f>
        <v>0</v>
      </c>
    </row>
    <row r="84" spans="1:7">
      <c r="A84" s="294">
        <f>Investdaten!A80</f>
        <v>6</v>
      </c>
      <c r="B84" s="304">
        <f>Investdaten!F80</f>
        <v>0</v>
      </c>
      <c r="C84" s="111"/>
      <c r="D84" s="111">
        <f>Investdaten!G80</f>
        <v>0</v>
      </c>
      <c r="E84" s="305">
        <f>IF(B84&lt;&gt;0,IF(B84&gt;=1960,VLOOKUP(B84,Berechnungsdaten!$B$11:$F$78,2,0),0),0)</f>
        <v>0</v>
      </c>
      <c r="F84" s="111">
        <f t="shared" si="2"/>
        <v>0</v>
      </c>
      <c r="G84" s="198">
        <f>F84*Berechnungsdaten!$X$10</f>
        <v>0</v>
      </c>
    </row>
    <row r="85" spans="1:7">
      <c r="A85" s="294">
        <f>Investdaten!A81</f>
        <v>7</v>
      </c>
      <c r="B85" s="304">
        <f>Investdaten!F81</f>
        <v>0</v>
      </c>
      <c r="C85" s="111"/>
      <c r="D85" s="111">
        <f>Investdaten!G81</f>
        <v>0</v>
      </c>
      <c r="E85" s="305">
        <f>IF(B85&lt;&gt;0,IF(B85&gt;=1960,VLOOKUP(B85,Berechnungsdaten!$B$11:$F$78,2,0),0),0)</f>
        <v>0</v>
      </c>
      <c r="F85" s="111">
        <f t="shared" si="2"/>
        <v>0</v>
      </c>
      <c r="G85" s="198">
        <f>F85*Berechnungsdaten!$X$10</f>
        <v>0</v>
      </c>
    </row>
    <row r="86" spans="1:7">
      <c r="A86" s="294">
        <f>Investdaten!A82</f>
        <v>8</v>
      </c>
      <c r="B86" s="304">
        <f>Investdaten!F82</f>
        <v>0</v>
      </c>
      <c r="C86" s="111"/>
      <c r="D86" s="111">
        <f>Investdaten!G82</f>
        <v>0</v>
      </c>
      <c r="E86" s="305">
        <f>IF(B86&lt;&gt;0,IF(B86&gt;=1960,VLOOKUP(B86,Berechnungsdaten!$B$11:$F$78,2,0),0),0)</f>
        <v>0</v>
      </c>
      <c r="F86" s="111">
        <f t="shared" si="2"/>
        <v>0</v>
      </c>
      <c r="G86" s="198">
        <f>F86*Berechnungsdaten!$X$10</f>
        <v>0</v>
      </c>
    </row>
    <row r="87" spans="1:7">
      <c r="A87" s="294">
        <f>Investdaten!A83</f>
        <v>9</v>
      </c>
      <c r="B87" s="304">
        <f>Investdaten!F83</f>
        <v>0</v>
      </c>
      <c r="C87" s="111"/>
      <c r="D87" s="111">
        <f>Investdaten!G83</f>
        <v>0</v>
      </c>
      <c r="E87" s="305">
        <f>IF(B87&lt;&gt;0,IF(B87&gt;=1960,VLOOKUP(B87,Berechnungsdaten!$B$11:$F$78,2,0),0),0)</f>
        <v>0</v>
      </c>
      <c r="F87" s="111">
        <f t="shared" si="2"/>
        <v>0</v>
      </c>
      <c r="G87" s="198">
        <f>F87*Berechnungsdaten!$X$10</f>
        <v>0</v>
      </c>
    </row>
    <row r="88" spans="1:7">
      <c r="A88" s="294">
        <f>Investdaten!A84</f>
        <v>10</v>
      </c>
      <c r="B88" s="304">
        <f>Investdaten!F84</f>
        <v>0</v>
      </c>
      <c r="C88" s="111"/>
      <c r="D88" s="111">
        <f>Investdaten!G84</f>
        <v>0</v>
      </c>
      <c r="E88" s="305">
        <f>IF(B88&lt;&gt;0,IF(B88&gt;=1960,VLOOKUP(B88,Berechnungsdaten!$B$11:$F$78,2,0),0),0)</f>
        <v>0</v>
      </c>
      <c r="F88" s="111">
        <f t="shared" si="2"/>
        <v>0</v>
      </c>
      <c r="G88" s="198">
        <f>F88*Berechnungsdaten!$X$10</f>
        <v>0</v>
      </c>
    </row>
    <row r="89" spans="1:7">
      <c r="A89" s="294">
        <f>Investdaten!A85</f>
        <v>11</v>
      </c>
      <c r="B89" s="304">
        <f>Investdaten!F85</f>
        <v>0</v>
      </c>
      <c r="C89" s="111"/>
      <c r="D89" s="111">
        <f>Investdaten!G85</f>
        <v>0</v>
      </c>
      <c r="E89" s="305">
        <f>IF(B89&lt;&gt;0,IF(B89&gt;=1960,VLOOKUP(B89,Berechnungsdaten!$B$11:$F$78,2,0),0),0)</f>
        <v>0</v>
      </c>
      <c r="F89" s="111">
        <f t="shared" si="2"/>
        <v>0</v>
      </c>
      <c r="G89" s="198">
        <f>F89*Berechnungsdaten!$X$10</f>
        <v>0</v>
      </c>
    </row>
    <row r="90" spans="1:7">
      <c r="A90" s="294">
        <f>Investdaten!A86</f>
        <v>12</v>
      </c>
      <c r="B90" s="304">
        <f>Investdaten!F86</f>
        <v>0</v>
      </c>
      <c r="C90" s="111"/>
      <c r="D90" s="111">
        <f>Investdaten!G86</f>
        <v>0</v>
      </c>
      <c r="E90" s="305">
        <f>IF(B90&lt;&gt;0,IF(B90&gt;=1960,VLOOKUP(B90,Berechnungsdaten!$B$11:$F$78,2,0),0),0)</f>
        <v>0</v>
      </c>
      <c r="F90" s="111">
        <f t="shared" si="2"/>
        <v>0</v>
      </c>
      <c r="G90" s="198">
        <f>F90*Berechnungsdaten!$X$10</f>
        <v>0</v>
      </c>
    </row>
    <row r="91" spans="1:7">
      <c r="A91" s="294">
        <f>Investdaten!A87</f>
        <v>13</v>
      </c>
      <c r="B91" s="304">
        <f>Investdaten!F87</f>
        <v>0</v>
      </c>
      <c r="C91" s="111"/>
      <c r="D91" s="111">
        <f>Investdaten!G87</f>
        <v>0</v>
      </c>
      <c r="E91" s="305">
        <f>IF(B91&lt;&gt;0,IF(B91&gt;=1960,VLOOKUP(B91,Berechnungsdaten!$B$11:$F$78,2,0),0),0)</f>
        <v>0</v>
      </c>
      <c r="F91" s="111">
        <f t="shared" si="2"/>
        <v>0</v>
      </c>
      <c r="G91" s="198">
        <f>F91*Berechnungsdaten!$X$10</f>
        <v>0</v>
      </c>
    </row>
    <row r="92" spans="1:7">
      <c r="A92" s="294">
        <f>Investdaten!A88</f>
        <v>14</v>
      </c>
      <c r="B92" s="304">
        <f>Investdaten!F88</f>
        <v>0</v>
      </c>
      <c r="C92" s="111"/>
      <c r="D92" s="111">
        <f>Investdaten!G88</f>
        <v>0</v>
      </c>
      <c r="E92" s="305">
        <f>IF(B92&lt;&gt;0,IF(B92&gt;=1960,VLOOKUP(B92,Berechnungsdaten!$B$11:$F$78,2,0),0),0)</f>
        <v>0</v>
      </c>
      <c r="F92" s="111">
        <f t="shared" si="2"/>
        <v>0</v>
      </c>
      <c r="G92" s="198">
        <f>F92*Berechnungsdaten!$X$10</f>
        <v>0</v>
      </c>
    </row>
    <row r="93" spans="1:7">
      <c r="A93" s="294">
        <f>Investdaten!A89</f>
        <v>15</v>
      </c>
      <c r="B93" s="304">
        <f>Investdaten!F89</f>
        <v>0</v>
      </c>
      <c r="C93" s="111"/>
      <c r="D93" s="111">
        <f>Investdaten!G89</f>
        <v>0</v>
      </c>
      <c r="E93" s="305">
        <f>IF(B93&lt;&gt;0,IF(B93&gt;=1960,VLOOKUP(B93,Berechnungsdaten!$B$11:$F$78,2,0),0),0)</f>
        <v>0</v>
      </c>
      <c r="F93" s="111">
        <f t="shared" si="2"/>
        <v>0</v>
      </c>
      <c r="G93" s="198">
        <f>F93*Berechnungsdaten!$X$10</f>
        <v>0</v>
      </c>
    </row>
    <row r="94" spans="1:7">
      <c r="A94" s="294">
        <f>Investdaten!A90</f>
        <v>16</v>
      </c>
      <c r="B94" s="304">
        <f>Investdaten!F90</f>
        <v>0</v>
      </c>
      <c r="C94" s="111"/>
      <c r="D94" s="111">
        <f>Investdaten!G90</f>
        <v>0</v>
      </c>
      <c r="E94" s="305">
        <f>IF(B94&lt;&gt;0,IF(B94&gt;=1960,VLOOKUP(B94,Berechnungsdaten!$B$11:$F$78,2,0),0),0)</f>
        <v>0</v>
      </c>
      <c r="F94" s="111">
        <f t="shared" si="2"/>
        <v>0</v>
      </c>
      <c r="G94" s="198">
        <f>F94*Berechnungsdaten!$X$10</f>
        <v>0</v>
      </c>
    </row>
    <row r="95" spans="1:7">
      <c r="A95" s="294">
        <f>Investdaten!A91</f>
        <v>17</v>
      </c>
      <c r="B95" s="304">
        <f>Investdaten!F91</f>
        <v>0</v>
      </c>
      <c r="C95" s="111"/>
      <c r="D95" s="111">
        <f>Investdaten!G91</f>
        <v>0</v>
      </c>
      <c r="E95" s="305">
        <f>IF(B95&lt;&gt;0,IF(B95&gt;=1960,VLOOKUP(B95,Berechnungsdaten!$B$11:$F$78,2,0),0),0)</f>
        <v>0</v>
      </c>
      <c r="F95" s="111">
        <f t="shared" si="2"/>
        <v>0</v>
      </c>
      <c r="G95" s="198">
        <f>F95*Berechnungsdaten!$X$10</f>
        <v>0</v>
      </c>
    </row>
    <row r="96" spans="1:7">
      <c r="A96" s="294">
        <f>Investdaten!A92</f>
        <v>18</v>
      </c>
      <c r="B96" s="304">
        <f>Investdaten!F92</f>
        <v>0</v>
      </c>
      <c r="C96" s="111"/>
      <c r="D96" s="111">
        <f>Investdaten!G92</f>
        <v>0</v>
      </c>
      <c r="E96" s="305">
        <f>IF(B96&lt;&gt;0,IF(B96&gt;=1960,VLOOKUP(B96,Berechnungsdaten!$B$11:$F$78,2,0),0),0)</f>
        <v>0</v>
      </c>
      <c r="F96" s="111">
        <f t="shared" si="2"/>
        <v>0</v>
      </c>
      <c r="G96" s="198">
        <f>F96*Berechnungsdaten!$X$10</f>
        <v>0</v>
      </c>
    </row>
    <row r="97" spans="1:7">
      <c r="A97" s="294">
        <f>Investdaten!A93</f>
        <v>19</v>
      </c>
      <c r="B97" s="304">
        <f>Investdaten!F93</f>
        <v>0</v>
      </c>
      <c r="C97" s="111"/>
      <c r="D97" s="111">
        <f>Investdaten!G93</f>
        <v>0</v>
      </c>
      <c r="E97" s="305">
        <f>IF(B97&lt;&gt;0,IF(B97&gt;=1960,VLOOKUP(B97,Berechnungsdaten!$B$11:$F$78,2,0),0),0)</f>
        <v>0</v>
      </c>
      <c r="F97" s="111">
        <f t="shared" si="2"/>
        <v>0</v>
      </c>
      <c r="G97" s="198">
        <f>F97*Berechnungsdaten!$X$10</f>
        <v>0</v>
      </c>
    </row>
    <row r="98" spans="1:7">
      <c r="A98" s="294">
        <f>Investdaten!A94</f>
        <v>20</v>
      </c>
      <c r="B98" s="304">
        <f>Investdaten!F94</f>
        <v>0</v>
      </c>
      <c r="C98" s="111"/>
      <c r="D98" s="111">
        <f>Investdaten!G94</f>
        <v>0</v>
      </c>
      <c r="E98" s="305">
        <f>IF(B98&lt;&gt;0,IF(B98&gt;=1960,VLOOKUP(B98,Berechnungsdaten!$B$11:$F$78,2,0),0),0)</f>
        <v>0</v>
      </c>
      <c r="F98" s="111">
        <f t="shared" si="2"/>
        <v>0</v>
      </c>
      <c r="G98" s="198">
        <f>F98*Berechnungsdaten!$X$10</f>
        <v>0</v>
      </c>
    </row>
    <row r="99" spans="1:7">
      <c r="A99" s="294">
        <f>Investdaten!A95</f>
        <v>21</v>
      </c>
      <c r="B99" s="304">
        <f>Investdaten!F95</f>
        <v>0</v>
      </c>
      <c r="C99" s="111"/>
      <c r="D99" s="111">
        <f>Investdaten!G95</f>
        <v>0</v>
      </c>
      <c r="E99" s="305">
        <f>IF(B99&lt;&gt;0,IF(B99&gt;=1960,VLOOKUP(B99,Berechnungsdaten!$B$11:$F$78,2,0),0),0)</f>
        <v>0</v>
      </c>
      <c r="F99" s="111">
        <f t="shared" si="2"/>
        <v>0</v>
      </c>
      <c r="G99" s="198">
        <f>F99*Berechnungsdaten!$X$10</f>
        <v>0</v>
      </c>
    </row>
    <row r="100" spans="1:7">
      <c r="A100" s="294">
        <f>Investdaten!A96</f>
        <v>22</v>
      </c>
      <c r="B100" s="304">
        <f>Investdaten!F96</f>
        <v>0</v>
      </c>
      <c r="C100" s="111"/>
      <c r="D100" s="111">
        <f>Investdaten!G96</f>
        <v>0</v>
      </c>
      <c r="E100" s="305">
        <f>IF(B100&lt;&gt;0,IF(B100&gt;=1960,VLOOKUP(B100,Berechnungsdaten!$B$11:$F$78,2,0),0),0)</f>
        <v>0</v>
      </c>
      <c r="F100" s="111">
        <f t="shared" si="2"/>
        <v>0</v>
      </c>
      <c r="G100" s="198">
        <f>F100*Berechnungsdaten!$X$10</f>
        <v>0</v>
      </c>
    </row>
    <row r="101" spans="1:7">
      <c r="A101" s="294">
        <f>Investdaten!A97</f>
        <v>23</v>
      </c>
      <c r="B101" s="304">
        <f>Investdaten!F97</f>
        <v>0</v>
      </c>
      <c r="C101" s="111"/>
      <c r="D101" s="111">
        <f>Investdaten!G97</f>
        <v>0</v>
      </c>
      <c r="E101" s="305">
        <f>IF(B101&lt;&gt;0,IF(B101&gt;=1960,VLOOKUP(B101,Berechnungsdaten!$B$11:$F$78,2,0),0),0)</f>
        <v>0</v>
      </c>
      <c r="F101" s="111">
        <f t="shared" si="2"/>
        <v>0</v>
      </c>
      <c r="G101" s="198">
        <f>F101*Berechnungsdaten!$X$10</f>
        <v>0</v>
      </c>
    </row>
    <row r="102" spans="1:7">
      <c r="A102" s="294">
        <f>Investdaten!A98</f>
        <v>24</v>
      </c>
      <c r="B102" s="304">
        <f>Investdaten!F98</f>
        <v>0</v>
      </c>
      <c r="C102" s="111"/>
      <c r="D102" s="111">
        <f>Investdaten!G98</f>
        <v>0</v>
      </c>
      <c r="E102" s="305">
        <f>IF(B102&lt;&gt;0,IF(B102&gt;=1960,VLOOKUP(B102,Berechnungsdaten!$B$11:$F$78,2,0),0),0)</f>
        <v>0</v>
      </c>
      <c r="F102" s="111">
        <f t="shared" si="2"/>
        <v>0</v>
      </c>
      <c r="G102" s="198">
        <f>F102*Berechnungsdaten!$X$10</f>
        <v>0</v>
      </c>
    </row>
    <row r="103" spans="1:7">
      <c r="A103" s="294">
        <f>Investdaten!A99</f>
        <v>25</v>
      </c>
      <c r="B103" s="304">
        <f>Investdaten!F99</f>
        <v>0</v>
      </c>
      <c r="C103" s="111"/>
      <c r="D103" s="111">
        <f>Investdaten!G99</f>
        <v>0</v>
      </c>
      <c r="E103" s="305">
        <f>IF(B103&lt;&gt;0,IF(B103&gt;=1960,VLOOKUP(B103,Berechnungsdaten!$B$11:$F$78,2,0),0),0)</f>
        <v>0</v>
      </c>
      <c r="F103" s="111">
        <f t="shared" si="2"/>
        <v>0</v>
      </c>
      <c r="G103" s="198">
        <f>F103*Berechnungsdaten!$X$10</f>
        <v>0</v>
      </c>
    </row>
    <row r="104" spans="1:7">
      <c r="A104" s="294">
        <f>Investdaten!A100</f>
        <v>26</v>
      </c>
      <c r="B104" s="304">
        <f>Investdaten!F100</f>
        <v>0</v>
      </c>
      <c r="C104" s="111"/>
      <c r="D104" s="111">
        <f>Investdaten!G100</f>
        <v>0</v>
      </c>
      <c r="E104" s="305">
        <f>IF(B104&lt;&gt;0,IF(B104&gt;=1960,VLOOKUP(B104,Berechnungsdaten!$B$11:$F$78,2,0),0),0)</f>
        <v>0</v>
      </c>
      <c r="F104" s="111">
        <f t="shared" si="2"/>
        <v>0</v>
      </c>
      <c r="G104" s="198">
        <f>F104*Berechnungsdaten!$X$10</f>
        <v>0</v>
      </c>
    </row>
    <row r="105" spans="1:7">
      <c r="A105" s="294">
        <f>Investdaten!A101</f>
        <v>27</v>
      </c>
      <c r="B105" s="304">
        <f>Investdaten!F101</f>
        <v>0</v>
      </c>
      <c r="C105" s="111"/>
      <c r="D105" s="111">
        <f>Investdaten!G101</f>
        <v>0</v>
      </c>
      <c r="E105" s="305">
        <f>IF(B105&lt;&gt;0,IF(B105&gt;=1960,VLOOKUP(B105,Berechnungsdaten!$B$11:$F$78,2,0),0),0)</f>
        <v>0</v>
      </c>
      <c r="F105" s="111">
        <f t="shared" si="2"/>
        <v>0</v>
      </c>
      <c r="G105" s="198">
        <f>F105*Berechnungsdaten!$X$10</f>
        <v>0</v>
      </c>
    </row>
    <row r="106" spans="1:7">
      <c r="A106" s="294">
        <f>Investdaten!A102</f>
        <v>28</v>
      </c>
      <c r="B106" s="304">
        <f>Investdaten!F102</f>
        <v>0</v>
      </c>
      <c r="C106" s="111"/>
      <c r="D106" s="111">
        <f>Investdaten!G102</f>
        <v>0</v>
      </c>
      <c r="E106" s="305">
        <f>IF(B106&lt;&gt;0,IF(B106&gt;=1960,VLOOKUP(B106,Berechnungsdaten!$B$11:$F$78,2,0),0),0)</f>
        <v>0</v>
      </c>
      <c r="F106" s="111">
        <f t="shared" si="2"/>
        <v>0</v>
      </c>
      <c r="G106" s="198">
        <f>F106*Berechnungsdaten!$X$10</f>
        <v>0</v>
      </c>
    </row>
    <row r="107" spans="1:7">
      <c r="A107" s="294">
        <f>Investdaten!A103</f>
        <v>29</v>
      </c>
      <c r="B107" s="304">
        <f>Investdaten!F103</f>
        <v>0</v>
      </c>
      <c r="C107" s="111"/>
      <c r="D107" s="111">
        <f>Investdaten!G103</f>
        <v>0</v>
      </c>
      <c r="E107" s="305">
        <f>IF(B107&lt;&gt;0,IF(B107&gt;=1960,VLOOKUP(B107,Berechnungsdaten!$B$11:$F$78,2,0),0),0)</f>
        <v>0</v>
      </c>
      <c r="F107" s="111">
        <f t="shared" si="2"/>
        <v>0</v>
      </c>
      <c r="G107" s="198">
        <f>F107*Berechnungsdaten!$X$10</f>
        <v>0</v>
      </c>
    </row>
    <row r="108" spans="1:7">
      <c r="A108" s="294">
        <f>Investdaten!A104</f>
        <v>30</v>
      </c>
      <c r="B108" s="304">
        <f>Investdaten!F104</f>
        <v>0</v>
      </c>
      <c r="C108" s="111"/>
      <c r="D108" s="111">
        <f>Investdaten!G104</f>
        <v>0</v>
      </c>
      <c r="E108" s="305">
        <f>IF(B108&lt;&gt;0,IF(B108&gt;=1960,VLOOKUP(B108,Berechnungsdaten!$B$11:$F$78,2,0),0),0)</f>
        <v>0</v>
      </c>
      <c r="F108" s="111">
        <f t="shared" si="2"/>
        <v>0</v>
      </c>
      <c r="G108" s="198">
        <f>F108*Berechnungsdaten!$X$10</f>
        <v>0</v>
      </c>
    </row>
    <row r="109" spans="1:7">
      <c r="A109" s="294">
        <f>Investdaten!A105</f>
        <v>31</v>
      </c>
      <c r="B109" s="304">
        <f>Investdaten!F105</f>
        <v>0</v>
      </c>
      <c r="C109" s="111"/>
      <c r="D109" s="111">
        <f>Investdaten!G105</f>
        <v>0</v>
      </c>
      <c r="E109" s="305">
        <f>IF(B109&lt;&gt;0,IF(B109&gt;=1960,VLOOKUP(B109,Berechnungsdaten!$B$11:$F$78,2,0),0),0)</f>
        <v>0</v>
      </c>
      <c r="F109" s="111">
        <f t="shared" si="2"/>
        <v>0</v>
      </c>
      <c r="G109" s="198">
        <f>F109*Berechnungsdaten!$X$10</f>
        <v>0</v>
      </c>
    </row>
    <row r="110" spans="1:7">
      <c r="A110" s="294">
        <f>Investdaten!A106</f>
        <v>32</v>
      </c>
      <c r="B110" s="304">
        <f>Investdaten!F106</f>
        <v>0</v>
      </c>
      <c r="C110" s="111"/>
      <c r="D110" s="111">
        <f>Investdaten!G106</f>
        <v>0</v>
      </c>
      <c r="E110" s="305">
        <f>IF(B110&lt;&gt;0,IF(B110&gt;=1960,VLOOKUP(B110,Berechnungsdaten!$B$11:$F$78,2,0),0),0)</f>
        <v>0</v>
      </c>
      <c r="F110" s="111">
        <f t="shared" si="2"/>
        <v>0</v>
      </c>
      <c r="G110" s="198">
        <f>F110*Berechnungsdaten!$X$10</f>
        <v>0</v>
      </c>
    </row>
    <row r="111" spans="1:7">
      <c r="A111" s="294">
        <f>Investdaten!A107</f>
        <v>33</v>
      </c>
      <c r="B111" s="304">
        <f>Investdaten!F107</f>
        <v>0</v>
      </c>
      <c r="C111" s="111"/>
      <c r="D111" s="111">
        <f>Investdaten!G107</f>
        <v>0</v>
      </c>
      <c r="E111" s="305">
        <f>IF(B111&lt;&gt;0,IF(B111&gt;=1960,VLOOKUP(B111,Berechnungsdaten!$B$11:$F$78,2,0),0),0)</f>
        <v>0</v>
      </c>
      <c r="F111" s="111">
        <f t="shared" si="2"/>
        <v>0</v>
      </c>
      <c r="G111" s="198">
        <f>F111*Berechnungsdaten!$X$10</f>
        <v>0</v>
      </c>
    </row>
    <row r="112" spans="1:7">
      <c r="A112" s="294">
        <f>Investdaten!A108</f>
        <v>34</v>
      </c>
      <c r="B112" s="304">
        <f>Investdaten!F108</f>
        <v>0</v>
      </c>
      <c r="C112" s="111"/>
      <c r="D112" s="111">
        <f>Investdaten!G108</f>
        <v>0</v>
      </c>
      <c r="E112" s="305">
        <f>IF(B112&lt;&gt;0,IF(B112&gt;=1960,VLOOKUP(B112,Berechnungsdaten!$B$11:$F$78,2,0),0),0)</f>
        <v>0</v>
      </c>
      <c r="F112" s="111">
        <f t="shared" si="2"/>
        <v>0</v>
      </c>
      <c r="G112" s="198">
        <f>F112*Berechnungsdaten!$X$10</f>
        <v>0</v>
      </c>
    </row>
    <row r="113" spans="1:7" ht="15.75" thickBot="1">
      <c r="A113" s="294">
        <f>Investdaten!A109</f>
        <v>35</v>
      </c>
      <c r="B113" s="304">
        <f>Investdaten!F109</f>
        <v>0</v>
      </c>
      <c r="C113" s="111"/>
      <c r="D113" s="111">
        <f>Investdaten!G109</f>
        <v>0</v>
      </c>
      <c r="E113" s="305">
        <f>IF(B113&lt;&gt;0,IF(B113&gt;=1960,VLOOKUP(B113,Berechnungsdaten!$B$11:$F$78,2,0),0),0)</f>
        <v>0</v>
      </c>
      <c r="F113" s="111">
        <f t="shared" si="2"/>
        <v>0</v>
      </c>
      <c r="G113" s="198">
        <f>F113*Berechnungsdaten!$X$10</f>
        <v>0</v>
      </c>
    </row>
    <row r="114" spans="1:7" ht="16.5" thickTop="1" thickBot="1">
      <c r="A114" s="118" t="s">
        <v>819</v>
      </c>
      <c r="B114" s="306"/>
      <c r="C114" s="214"/>
      <c r="D114" s="119"/>
      <c r="E114" s="119"/>
      <c r="F114" s="119"/>
      <c r="G114" s="201">
        <f>SUM(G79:G113)</f>
        <v>0</v>
      </c>
    </row>
    <row r="115" spans="1:7" ht="26.25">
      <c r="A115" s="120" t="s">
        <v>820</v>
      </c>
      <c r="B115" s="307"/>
      <c r="C115" s="100"/>
      <c r="D115" s="100"/>
      <c r="E115" s="100"/>
      <c r="F115" s="308"/>
      <c r="G115" s="195"/>
    </row>
    <row r="116" spans="1:7">
      <c r="A116" s="294">
        <f>Investdaten!A111</f>
        <v>0</v>
      </c>
      <c r="B116" s="304">
        <f>Investdaten!F111</f>
        <v>0</v>
      </c>
      <c r="C116" s="111"/>
      <c r="D116" s="111">
        <f>Investdaten!G111</f>
        <v>0</v>
      </c>
      <c r="E116" s="305">
        <f>IF(B116&lt;&gt;0,IF(B116&gt;=1960,VLOOKUP(B116,Berechnungsdaten!$B$11:$F$78,2,0),0),0)</f>
        <v>0</v>
      </c>
      <c r="F116" s="111">
        <f>IF(E116&gt;0,D116*$F$9/E116,0)</f>
        <v>0</v>
      </c>
      <c r="G116" s="198">
        <f>F116*Berechnungsdaten!$X$10</f>
        <v>0</v>
      </c>
    </row>
    <row r="117" spans="1:7">
      <c r="A117" s="294">
        <f>Investdaten!A112</f>
        <v>0</v>
      </c>
      <c r="B117" s="304">
        <f>Investdaten!F112</f>
        <v>0</v>
      </c>
      <c r="C117" s="111"/>
      <c r="D117" s="111">
        <f>Investdaten!G112</f>
        <v>0</v>
      </c>
      <c r="E117" s="305">
        <f>IF(B117&lt;&gt;0,IF(B117&gt;=1960,VLOOKUP(B117,Berechnungsdaten!$B$11:$F$78,2,0),0),0)</f>
        <v>0</v>
      </c>
      <c r="F117" s="111">
        <f t="shared" ref="F117:F125" si="3">IF(E117&gt;0,D117*$F$9/E117,0)</f>
        <v>0</v>
      </c>
      <c r="G117" s="198">
        <f>F117*Berechnungsdaten!$X$10</f>
        <v>0</v>
      </c>
    </row>
    <row r="118" spans="1:7">
      <c r="A118" s="294">
        <f>Investdaten!A113</f>
        <v>0</v>
      </c>
      <c r="B118" s="304">
        <f>Investdaten!F113</f>
        <v>0</v>
      </c>
      <c r="C118" s="111"/>
      <c r="D118" s="111">
        <f>Investdaten!G113</f>
        <v>0</v>
      </c>
      <c r="E118" s="305">
        <f>IF(B118&lt;&gt;0,IF(B118&gt;=1960,VLOOKUP(B118,Berechnungsdaten!$B$11:$F$78,2,0),0),0)</f>
        <v>0</v>
      </c>
      <c r="F118" s="111">
        <f t="shared" si="3"/>
        <v>0</v>
      </c>
      <c r="G118" s="198">
        <f>F118*Berechnungsdaten!$X$10</f>
        <v>0</v>
      </c>
    </row>
    <row r="119" spans="1:7">
      <c r="A119" s="294">
        <f>Investdaten!A114</f>
        <v>0</v>
      </c>
      <c r="B119" s="304">
        <f>Investdaten!F114</f>
        <v>0</v>
      </c>
      <c r="C119" s="111"/>
      <c r="D119" s="111">
        <f>Investdaten!G114</f>
        <v>0</v>
      </c>
      <c r="E119" s="305">
        <f>IF(B119&lt;&gt;0,IF(B119&gt;=1960,VLOOKUP(B119,Berechnungsdaten!$B$11:$F$78,2,0),0),0)</f>
        <v>0</v>
      </c>
      <c r="F119" s="111">
        <f t="shared" si="3"/>
        <v>0</v>
      </c>
      <c r="G119" s="198">
        <f>F119*Berechnungsdaten!$X$10</f>
        <v>0</v>
      </c>
    </row>
    <row r="120" spans="1:7">
      <c r="A120" s="294">
        <f>Investdaten!A115</f>
        <v>0</v>
      </c>
      <c r="B120" s="304">
        <f>Investdaten!F115</f>
        <v>0</v>
      </c>
      <c r="C120" s="111"/>
      <c r="D120" s="111">
        <f>Investdaten!G115</f>
        <v>0</v>
      </c>
      <c r="E120" s="305">
        <f>IF(B120&lt;&gt;0,IF(B120&gt;=1960,VLOOKUP(B120,Berechnungsdaten!$B$11:$F$78,2,0),0),0)</f>
        <v>0</v>
      </c>
      <c r="F120" s="111">
        <f t="shared" si="3"/>
        <v>0</v>
      </c>
      <c r="G120" s="198">
        <f>F120*Berechnungsdaten!$X$10</f>
        <v>0</v>
      </c>
    </row>
    <row r="121" spans="1:7">
      <c r="A121" s="294">
        <f>Investdaten!A116</f>
        <v>0</v>
      </c>
      <c r="B121" s="304">
        <f>Investdaten!F116</f>
        <v>0</v>
      </c>
      <c r="C121" s="111"/>
      <c r="D121" s="111">
        <f>Investdaten!G116</f>
        <v>0</v>
      </c>
      <c r="E121" s="305">
        <f>IF(B121&lt;&gt;0,IF(B121&gt;=1960,VLOOKUP(B121,Berechnungsdaten!$B$11:$F$78,2,0),0),0)</f>
        <v>0</v>
      </c>
      <c r="F121" s="111">
        <f t="shared" si="3"/>
        <v>0</v>
      </c>
      <c r="G121" s="198">
        <f>F121*Berechnungsdaten!$X$10</f>
        <v>0</v>
      </c>
    </row>
    <row r="122" spans="1:7">
      <c r="A122" s="294">
        <f>Investdaten!A117</f>
        <v>0</v>
      </c>
      <c r="B122" s="304">
        <f>Investdaten!F117</f>
        <v>0</v>
      </c>
      <c r="C122" s="111"/>
      <c r="D122" s="111">
        <f>Investdaten!G117</f>
        <v>0</v>
      </c>
      <c r="E122" s="305">
        <f>IF(B122&lt;&gt;0,IF(B122&gt;=1960,VLOOKUP(B122,Berechnungsdaten!$B$11:$F$78,2,0),0),0)</f>
        <v>0</v>
      </c>
      <c r="F122" s="111">
        <f t="shared" si="3"/>
        <v>0</v>
      </c>
      <c r="G122" s="198">
        <f>F122*Berechnungsdaten!$X$10</f>
        <v>0</v>
      </c>
    </row>
    <row r="123" spans="1:7">
      <c r="A123" s="294">
        <f>Investdaten!A118</f>
        <v>0</v>
      </c>
      <c r="B123" s="304">
        <f>Investdaten!F118</f>
        <v>0</v>
      </c>
      <c r="C123" s="111"/>
      <c r="D123" s="111">
        <f>Investdaten!G118</f>
        <v>0</v>
      </c>
      <c r="E123" s="305">
        <f>IF(B123&lt;&gt;0,IF(B123&gt;=1960,VLOOKUP(B123,Berechnungsdaten!$B$11:$F$78,2,0),0),0)</f>
        <v>0</v>
      </c>
      <c r="F123" s="111">
        <f t="shared" si="3"/>
        <v>0</v>
      </c>
      <c r="G123" s="198">
        <f>F123*Berechnungsdaten!$X$10</f>
        <v>0</v>
      </c>
    </row>
    <row r="124" spans="1:7">
      <c r="A124" s="294">
        <f>Investdaten!A119</f>
        <v>0</v>
      </c>
      <c r="B124" s="304">
        <f>Investdaten!F119</f>
        <v>0</v>
      </c>
      <c r="C124" s="111"/>
      <c r="D124" s="111">
        <f>Investdaten!G119</f>
        <v>0</v>
      </c>
      <c r="E124" s="305">
        <f>IF(B124&lt;&gt;0,IF(B124&gt;=1960,VLOOKUP(B124,Berechnungsdaten!$B$11:$F$78,2,0),0),0)</f>
        <v>0</v>
      </c>
      <c r="F124" s="111">
        <f t="shared" si="3"/>
        <v>0</v>
      </c>
      <c r="G124" s="198">
        <f>F124*Berechnungsdaten!$X$10</f>
        <v>0</v>
      </c>
    </row>
    <row r="125" spans="1:7" ht="15.75" thickBot="1">
      <c r="A125" s="294">
        <f>Investdaten!A120</f>
        <v>0</v>
      </c>
      <c r="B125" s="304">
        <f>Investdaten!F120</f>
        <v>0</v>
      </c>
      <c r="C125" s="111"/>
      <c r="D125" s="111">
        <f>Investdaten!G120</f>
        <v>0</v>
      </c>
      <c r="E125" s="305">
        <f>IF(B125&lt;&gt;0,IF(B125&gt;=1960,VLOOKUP(B125,Berechnungsdaten!$B$11:$F$78,2,0),0),0)</f>
        <v>0</v>
      </c>
      <c r="F125" s="111">
        <f t="shared" si="3"/>
        <v>0</v>
      </c>
      <c r="G125" s="198">
        <f>F125*Berechnungsdaten!$X$10</f>
        <v>0</v>
      </c>
    </row>
    <row r="126" spans="1:7" ht="16.5" thickTop="1" thickBot="1">
      <c r="A126" s="309" t="s">
        <v>821</v>
      </c>
      <c r="B126" s="310"/>
      <c r="C126" s="311"/>
      <c r="D126" s="119"/>
      <c r="E126" s="119"/>
      <c r="F126" s="119"/>
      <c r="G126" s="201">
        <f>SUM(G116:G125)</f>
        <v>0</v>
      </c>
    </row>
    <row r="127" spans="1:7" ht="26.25">
      <c r="A127" s="120" t="s">
        <v>822</v>
      </c>
      <c r="B127" s="307"/>
      <c r="C127" s="100"/>
      <c r="D127" s="312" t="s">
        <v>823</v>
      </c>
      <c r="E127" s="312"/>
      <c r="F127" s="308"/>
      <c r="G127" s="195"/>
    </row>
    <row r="128" spans="1:7">
      <c r="A128" s="294" t="str">
        <f>+'Miete-Pacht-Leasing'!A10</f>
        <v>Miete-01</v>
      </c>
      <c r="B128" s="304"/>
      <c r="C128" s="111"/>
      <c r="D128" s="111">
        <f>'Miete-Pacht-Leasing'!F10</f>
        <v>0</v>
      </c>
      <c r="E128" s="313"/>
      <c r="F128" s="111"/>
      <c r="G128" s="198">
        <f>D128*Berechnungsdaten!$X$10</f>
        <v>0</v>
      </c>
    </row>
    <row r="129" spans="1:7">
      <c r="A129" s="294" t="str">
        <f>+'Miete-Pacht-Leasing'!A11</f>
        <v>Miete-02</v>
      </c>
      <c r="B129" s="304"/>
      <c r="C129" s="111"/>
      <c r="D129" s="111">
        <f>'Miete-Pacht-Leasing'!F11</f>
        <v>0</v>
      </c>
      <c r="E129" s="313"/>
      <c r="F129" s="111"/>
      <c r="G129" s="198">
        <f>D129*Berechnungsdaten!$X$10</f>
        <v>0</v>
      </c>
    </row>
    <row r="130" spans="1:7">
      <c r="A130" s="294" t="str">
        <f>+'Miete-Pacht-Leasing'!A12</f>
        <v>Miete-03</v>
      </c>
      <c r="B130" s="304"/>
      <c r="C130" s="111"/>
      <c r="D130" s="111">
        <f>'Miete-Pacht-Leasing'!F12</f>
        <v>0</v>
      </c>
      <c r="E130" s="313"/>
      <c r="F130" s="111"/>
      <c r="G130" s="198">
        <f>D130*Berechnungsdaten!$X$10</f>
        <v>0</v>
      </c>
    </row>
    <row r="131" spans="1:7">
      <c r="A131" s="294" t="str">
        <f>+'Miete-Pacht-Leasing'!A13</f>
        <v>Miete-04</v>
      </c>
      <c r="B131" s="304"/>
      <c r="C131" s="111"/>
      <c r="D131" s="111">
        <f>'Miete-Pacht-Leasing'!F13</f>
        <v>0</v>
      </c>
      <c r="E131" s="313"/>
      <c r="F131" s="111"/>
      <c r="G131" s="198">
        <f>D131*Berechnungsdaten!$X$10</f>
        <v>0</v>
      </c>
    </row>
    <row r="132" spans="1:7">
      <c r="A132" s="294" t="str">
        <f>+'Miete-Pacht-Leasing'!A14</f>
        <v>Miete-05</v>
      </c>
      <c r="B132" s="304"/>
      <c r="C132" s="111"/>
      <c r="D132" s="111">
        <f>'Miete-Pacht-Leasing'!F14</f>
        <v>0</v>
      </c>
      <c r="E132" s="313"/>
      <c r="F132" s="111"/>
      <c r="G132" s="198">
        <f>D132*Berechnungsdaten!$X$10</f>
        <v>0</v>
      </c>
    </row>
    <row r="133" spans="1:7">
      <c r="A133" s="294" t="str">
        <f>+'Miete-Pacht-Leasing'!A15</f>
        <v>Miete-06</v>
      </c>
      <c r="B133" s="304"/>
      <c r="C133" s="111"/>
      <c r="D133" s="111">
        <f>'Miete-Pacht-Leasing'!F15</f>
        <v>0</v>
      </c>
      <c r="E133" s="313"/>
      <c r="F133" s="111"/>
      <c r="G133" s="198">
        <f>D133*Berechnungsdaten!$X$10</f>
        <v>0</v>
      </c>
    </row>
    <row r="134" spans="1:7">
      <c r="A134" s="294" t="str">
        <f>+'Miete-Pacht-Leasing'!A16</f>
        <v>Miete-07</v>
      </c>
      <c r="B134" s="304"/>
      <c r="C134" s="111"/>
      <c r="D134" s="111">
        <f>'Miete-Pacht-Leasing'!F16</f>
        <v>0</v>
      </c>
      <c r="E134" s="313"/>
      <c r="F134" s="111"/>
      <c r="G134" s="198">
        <f>D134*Berechnungsdaten!$X$10</f>
        <v>0</v>
      </c>
    </row>
    <row r="135" spans="1:7">
      <c r="A135" s="294" t="str">
        <f>+'Miete-Pacht-Leasing'!A17</f>
        <v>Miete-08</v>
      </c>
      <c r="B135" s="304"/>
      <c r="C135" s="111"/>
      <c r="D135" s="111">
        <f>'Miete-Pacht-Leasing'!F17</f>
        <v>0</v>
      </c>
      <c r="E135" s="313"/>
      <c r="F135" s="111"/>
      <c r="G135" s="198">
        <f>D135*Berechnungsdaten!$X$10</f>
        <v>0</v>
      </c>
    </row>
    <row r="136" spans="1:7">
      <c r="A136" s="294" t="str">
        <f>+'Miete-Pacht-Leasing'!A18</f>
        <v>Miete-09</v>
      </c>
      <c r="B136" s="304"/>
      <c r="C136" s="111"/>
      <c r="D136" s="111">
        <f>'Miete-Pacht-Leasing'!F18</f>
        <v>0</v>
      </c>
      <c r="E136" s="313"/>
      <c r="F136" s="111"/>
      <c r="G136" s="198">
        <f>D136*Berechnungsdaten!$X$10</f>
        <v>0</v>
      </c>
    </row>
    <row r="137" spans="1:7">
      <c r="A137" s="294" t="str">
        <f>+'Miete-Pacht-Leasing'!A19</f>
        <v>Miete-10</v>
      </c>
      <c r="B137" s="304"/>
      <c r="C137" s="111"/>
      <c r="D137" s="111">
        <f>'Miete-Pacht-Leasing'!F19</f>
        <v>0</v>
      </c>
      <c r="E137" s="313"/>
      <c r="F137" s="111"/>
      <c r="G137" s="198">
        <f>D137*Berechnungsdaten!$X$10</f>
        <v>0</v>
      </c>
    </row>
    <row r="138" spans="1:7">
      <c r="A138" s="294" t="str">
        <f>+'Miete-Pacht-Leasing'!A20</f>
        <v>Miete-11</v>
      </c>
      <c r="B138" s="304"/>
      <c r="C138" s="111"/>
      <c r="D138" s="111">
        <f>'Miete-Pacht-Leasing'!F20</f>
        <v>0</v>
      </c>
      <c r="E138" s="313"/>
      <c r="F138" s="111"/>
      <c r="G138" s="198">
        <f>D138*Berechnungsdaten!$X$10</f>
        <v>0</v>
      </c>
    </row>
    <row r="139" spans="1:7" ht="15.75" thickBot="1">
      <c r="A139" s="294" t="str">
        <f>+'Miete-Pacht-Leasing'!A21</f>
        <v>Miete-12</v>
      </c>
      <c r="B139" s="304"/>
      <c r="C139" s="111"/>
      <c r="D139" s="111">
        <f>'Miete-Pacht-Leasing'!F21</f>
        <v>0</v>
      </c>
      <c r="E139" s="313"/>
      <c r="F139" s="111"/>
      <c r="G139" s="198">
        <f>D139*Berechnungsdaten!$X$10</f>
        <v>0</v>
      </c>
    </row>
    <row r="140" spans="1:7" ht="16.5" thickTop="1" thickBot="1">
      <c r="A140" s="309" t="s">
        <v>824</v>
      </c>
      <c r="B140" s="310"/>
      <c r="C140" s="311"/>
      <c r="D140" s="119"/>
      <c r="E140" s="119"/>
      <c r="F140" s="119"/>
      <c r="G140" s="201">
        <f>SUM(G128:G139)</f>
        <v>0</v>
      </c>
    </row>
    <row r="141" spans="1:7">
      <c r="A141" s="18"/>
    </row>
    <row r="142" spans="1:7" ht="14.45" customHeight="1">
      <c r="A142" s="1802" t="s">
        <v>825</v>
      </c>
      <c r="B142" s="1802"/>
      <c r="C142" s="1802"/>
      <c r="D142" s="1802"/>
      <c r="E142" s="1802"/>
      <c r="F142" s="1802"/>
      <c r="G142" s="1802"/>
    </row>
    <row r="143" spans="1:7">
      <c r="A143" s="1802"/>
      <c r="B143" s="1802"/>
      <c r="C143" s="1802"/>
      <c r="D143" s="1802"/>
      <c r="E143" s="1802"/>
      <c r="F143" s="1802"/>
      <c r="G143" s="1802"/>
    </row>
  </sheetData>
  <sheetProtection algorithmName="SHA-512" hashValue="2CyKPGdcD5N894cqUL4OYVUFG2vjLwE8gO7FQiiLkXVwBN0Ah8TYe7dIAHIiQH76SpCBvj88LGuCVQB5RXtFsw==" saltValue="XaYxbZoS9jJ4IPq7JvE9Iw==" spinCount="100000" sheet="1" formatRows="0"/>
  <mergeCells count="1">
    <mergeCell ref="A142:G143"/>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N51"/>
  <sheetViews>
    <sheetView zoomScaleNormal="100" workbookViewId="0">
      <selection activeCell="I24" sqref="I24"/>
    </sheetView>
  </sheetViews>
  <sheetFormatPr baseColWidth="10" defaultColWidth="11.42578125" defaultRowHeight="18.75"/>
  <cols>
    <col min="1" max="1" width="15" style="1" customWidth="1"/>
    <col min="2" max="2" width="12" style="1" bestFit="1" customWidth="1"/>
    <col min="3" max="3" width="12.7109375" style="1" bestFit="1" customWidth="1"/>
    <col min="4" max="4" width="14.42578125" style="1" bestFit="1" customWidth="1"/>
    <col min="5" max="5" width="11.42578125" style="1" bestFit="1" customWidth="1"/>
    <col min="6" max="6" width="15.7109375" style="1" customWidth="1"/>
    <col min="7" max="7" width="15" style="1" customWidth="1"/>
    <col min="8" max="13" width="11.42578125" style="1"/>
    <col min="14" max="14" width="52.7109375" style="1" bestFit="1" customWidth="1"/>
    <col min="15" max="16384" width="11.42578125" style="1"/>
  </cols>
  <sheetData>
    <row r="1" spans="1:14" ht="19.5" thickBot="1">
      <c r="A1"/>
      <c r="B1" s="1835" t="s">
        <v>826</v>
      </c>
      <c r="C1" s="1835"/>
      <c r="D1" s="1835"/>
      <c r="E1" s="1835"/>
      <c r="F1"/>
      <c r="G1" s="1834" t="s">
        <v>827</v>
      </c>
      <c r="H1" s="1834"/>
      <c r="I1" s="1834"/>
      <c r="J1" s="1834"/>
      <c r="K1" s="1834"/>
      <c r="L1" s="1834"/>
      <c r="N1" s="1276" t="s">
        <v>828</v>
      </c>
    </row>
    <row r="2" spans="1:14">
      <c r="A2"/>
      <c r="B2" s="1830" t="s">
        <v>829</v>
      </c>
      <c r="C2" s="1828" t="s">
        <v>830</v>
      </c>
      <c r="D2" s="1830" t="s">
        <v>831</v>
      </c>
      <c r="E2" s="1832" t="s">
        <v>832</v>
      </c>
      <c r="F2" s="1793"/>
      <c r="G2" s="1271" t="s">
        <v>833</v>
      </c>
      <c r="H2" s="1837" t="s">
        <v>531</v>
      </c>
      <c r="I2" s="1837"/>
      <c r="J2" s="1837"/>
      <c r="K2" s="1837"/>
      <c r="L2" s="1837"/>
    </row>
    <row r="3" spans="1:14" ht="18.75" customHeight="1" thickBot="1">
      <c r="A3"/>
      <c r="B3" s="1831"/>
      <c r="C3" s="1829"/>
      <c r="D3" s="1831"/>
      <c r="E3" s="1833"/>
      <c r="F3" s="1707"/>
      <c r="G3" s="1272" t="s">
        <v>834</v>
      </c>
      <c r="H3" s="1827" t="s">
        <v>835</v>
      </c>
      <c r="I3" s="1827"/>
      <c r="J3" s="1827"/>
      <c r="K3" s="1827"/>
      <c r="L3" s="1827"/>
      <c r="N3" t="s">
        <v>836</v>
      </c>
    </row>
    <row r="4" spans="1:14">
      <c r="A4"/>
      <c r="B4" s="1290">
        <v>0</v>
      </c>
      <c r="C4" s="1291">
        <v>1</v>
      </c>
      <c r="D4" s="1291">
        <v>1</v>
      </c>
      <c r="E4" s="1292">
        <v>2</v>
      </c>
      <c r="F4" s="729"/>
      <c r="G4" s="1272" t="s">
        <v>837</v>
      </c>
      <c r="H4" s="1827" t="s">
        <v>838</v>
      </c>
      <c r="I4" s="1827"/>
      <c r="J4" s="1827"/>
      <c r="K4" s="1827"/>
      <c r="L4" s="1827"/>
      <c r="N4" t="s">
        <v>839</v>
      </c>
    </row>
    <row r="5" spans="1:14">
      <c r="A5"/>
      <c r="B5" s="1293">
        <v>2</v>
      </c>
      <c r="C5" s="1294">
        <v>2</v>
      </c>
      <c r="D5" s="1291">
        <v>3</v>
      </c>
      <c r="E5" s="1292">
        <v>4</v>
      </c>
      <c r="F5" s="729"/>
      <c r="G5" s="1272" t="s">
        <v>840</v>
      </c>
      <c r="H5" s="1827" t="s">
        <v>841</v>
      </c>
      <c r="I5" s="1827"/>
      <c r="J5" s="1827"/>
      <c r="K5" s="1827"/>
      <c r="L5" s="1827"/>
      <c r="N5" t="s">
        <v>842</v>
      </c>
    </row>
    <row r="6" spans="1:14">
      <c r="A6"/>
      <c r="B6" s="1295">
        <v>4</v>
      </c>
      <c r="C6" s="1294">
        <v>3</v>
      </c>
      <c r="D6" s="1291">
        <v>5</v>
      </c>
      <c r="E6" s="1292">
        <v>6</v>
      </c>
      <c r="F6" s="729"/>
      <c r="G6" s="1272" t="s">
        <v>843</v>
      </c>
      <c r="H6" s="1827" t="s">
        <v>844</v>
      </c>
      <c r="I6" s="1827"/>
      <c r="J6" s="1827"/>
      <c r="K6" s="1827"/>
      <c r="L6" s="1827"/>
      <c r="N6" t="s">
        <v>614</v>
      </c>
    </row>
    <row r="7" spans="1:14">
      <c r="A7"/>
      <c r="B7" s="1293">
        <v>6</v>
      </c>
      <c r="C7" s="1294">
        <v>4</v>
      </c>
      <c r="D7" s="1291">
        <v>7</v>
      </c>
      <c r="E7" s="1292">
        <v>8</v>
      </c>
      <c r="F7" s="729"/>
      <c r="G7" s="1272" t="s">
        <v>845</v>
      </c>
      <c r="H7" s="1273" t="s">
        <v>846</v>
      </c>
      <c r="I7" s="1273"/>
      <c r="J7" s="1273"/>
      <c r="K7" s="1273"/>
      <c r="L7" s="1273"/>
      <c r="N7" t="s">
        <v>847</v>
      </c>
    </row>
    <row r="8" spans="1:14">
      <c r="A8"/>
      <c r="B8" s="1295">
        <v>8</v>
      </c>
      <c r="C8" s="1294">
        <v>5</v>
      </c>
      <c r="D8" s="1291">
        <v>9</v>
      </c>
      <c r="E8" s="1292">
        <v>10</v>
      </c>
      <c r="F8" s="729"/>
      <c r="G8" s="1272" t="s">
        <v>848</v>
      </c>
      <c r="H8" s="1827" t="s">
        <v>849</v>
      </c>
      <c r="I8" s="1827"/>
      <c r="J8" s="1827"/>
      <c r="K8" s="1827"/>
      <c r="L8" s="1827"/>
      <c r="N8" t="s">
        <v>850</v>
      </c>
    </row>
    <row r="9" spans="1:14">
      <c r="A9"/>
      <c r="B9" s="1293">
        <v>10</v>
      </c>
      <c r="C9" s="1294">
        <v>6</v>
      </c>
      <c r="D9" s="1291">
        <v>11</v>
      </c>
      <c r="E9" s="1292">
        <v>12</v>
      </c>
      <c r="F9" s="729"/>
      <c r="G9" s="1272" t="s">
        <v>851</v>
      </c>
      <c r="H9" s="1827" t="s">
        <v>852</v>
      </c>
      <c r="I9" s="1827"/>
      <c r="J9" s="1827"/>
      <c r="K9" s="1827"/>
      <c r="L9" s="1827"/>
      <c r="N9" t="s">
        <v>853</v>
      </c>
    </row>
    <row r="10" spans="1:14">
      <c r="A10"/>
      <c r="B10" s="1295">
        <v>12</v>
      </c>
      <c r="C10" s="1294">
        <v>7</v>
      </c>
      <c r="D10" s="1291">
        <v>13</v>
      </c>
      <c r="E10" s="1292">
        <v>14</v>
      </c>
      <c r="F10" s="729"/>
      <c r="G10" s="1272" t="s">
        <v>854</v>
      </c>
      <c r="H10" s="1836" t="s">
        <v>855</v>
      </c>
      <c r="I10" s="1827"/>
      <c r="J10" s="1827"/>
      <c r="K10" s="1827"/>
      <c r="L10" s="1827"/>
      <c r="N10" t="s">
        <v>856</v>
      </c>
    </row>
    <row r="11" spans="1:14">
      <c r="A11"/>
      <c r="B11" s="1293">
        <v>14</v>
      </c>
      <c r="C11" s="1294">
        <v>8</v>
      </c>
      <c r="D11" s="1291">
        <v>15</v>
      </c>
      <c r="E11" s="1292">
        <v>16</v>
      </c>
      <c r="F11" s="729"/>
      <c r="G11" s="1272" t="s">
        <v>857</v>
      </c>
      <c r="H11" s="1827" t="s">
        <v>858</v>
      </c>
      <c r="I11" s="1827"/>
      <c r="J11" s="1827"/>
      <c r="K11" s="1827"/>
      <c r="L11" s="1827"/>
      <c r="N11" t="s">
        <v>859</v>
      </c>
    </row>
    <row r="12" spans="1:14">
      <c r="A12"/>
      <c r="B12" s="1295">
        <v>16</v>
      </c>
      <c r="C12" s="1294">
        <v>9</v>
      </c>
      <c r="D12" s="1291">
        <v>17</v>
      </c>
      <c r="E12" s="1292">
        <v>18</v>
      </c>
      <c r="F12" s="729"/>
      <c r="G12" s="1272" t="s">
        <v>860</v>
      </c>
      <c r="H12" s="1836" t="s">
        <v>861</v>
      </c>
      <c r="I12" s="1827"/>
      <c r="J12" s="1827"/>
      <c r="K12" s="1827"/>
      <c r="L12" s="1827"/>
      <c r="N12" t="s">
        <v>862</v>
      </c>
    </row>
    <row r="13" spans="1:14">
      <c r="A13"/>
      <c r="B13" s="1293">
        <v>18</v>
      </c>
      <c r="C13" s="1294">
        <v>10</v>
      </c>
      <c r="D13" s="1291">
        <v>19</v>
      </c>
      <c r="E13" s="1292">
        <v>20</v>
      </c>
      <c r="F13" s="729"/>
      <c r="G13" s="1272" t="s">
        <v>863</v>
      </c>
      <c r="H13" s="1827" t="s">
        <v>864</v>
      </c>
      <c r="I13" s="1827"/>
      <c r="J13" s="1827"/>
      <c r="K13" s="1827"/>
      <c r="L13" s="1827"/>
      <c r="N13" t="s">
        <v>93</v>
      </c>
    </row>
    <row r="14" spans="1:14">
      <c r="A14"/>
      <c r="B14" s="1296">
        <v>20</v>
      </c>
      <c r="C14" s="1297" t="s">
        <v>865</v>
      </c>
      <c r="D14" s="1291">
        <v>21</v>
      </c>
      <c r="E14" s="1292">
        <v>22</v>
      </c>
      <c r="F14" s="729"/>
      <c r="G14" s="1272" t="s">
        <v>214</v>
      </c>
      <c r="H14" s="1827" t="s">
        <v>866</v>
      </c>
      <c r="I14" s="1827"/>
      <c r="J14" s="1827"/>
      <c r="K14" s="1827"/>
      <c r="L14" s="1827"/>
      <c r="N14" t="s">
        <v>867</v>
      </c>
    </row>
    <row r="15" spans="1:14">
      <c r="A15"/>
      <c r="B15" s="1293">
        <v>22</v>
      </c>
      <c r="C15" s="218" t="s">
        <v>865</v>
      </c>
      <c r="D15" s="1291">
        <v>23</v>
      </c>
      <c r="E15" s="1292">
        <v>24</v>
      </c>
      <c r="F15"/>
      <c r="G15" s="1272" t="s">
        <v>868</v>
      </c>
      <c r="H15" s="1827" t="s">
        <v>869</v>
      </c>
      <c r="I15" s="1827"/>
      <c r="J15" s="1827"/>
      <c r="K15" s="1827"/>
      <c r="L15" s="1827"/>
      <c r="N15" t="s">
        <v>870</v>
      </c>
    </row>
    <row r="16" spans="1:14">
      <c r="A16"/>
      <c r="B16" s="1295">
        <v>24</v>
      </c>
      <c r="C16" s="218" t="s">
        <v>865</v>
      </c>
      <c r="D16" s="1291">
        <v>25</v>
      </c>
      <c r="E16" s="1292">
        <v>26</v>
      </c>
      <c r="F16"/>
      <c r="G16" s="1272" t="s">
        <v>871</v>
      </c>
      <c r="H16" s="1836" t="s">
        <v>872</v>
      </c>
      <c r="I16" s="1827"/>
      <c r="J16" s="1827"/>
      <c r="K16" s="1827"/>
      <c r="L16" s="1827"/>
      <c r="N16" t="s">
        <v>873</v>
      </c>
    </row>
    <row r="17" spans="1:14">
      <c r="A17"/>
      <c r="B17" s="1293">
        <v>26</v>
      </c>
      <c r="C17" s="218" t="s">
        <v>865</v>
      </c>
      <c r="D17" s="1291">
        <v>27</v>
      </c>
      <c r="E17" s="1292">
        <v>28</v>
      </c>
      <c r="F17"/>
      <c r="G17" s="1272" t="s">
        <v>874</v>
      </c>
      <c r="H17" s="1836" t="s">
        <v>875</v>
      </c>
      <c r="I17" s="1827"/>
      <c r="J17" s="1827"/>
      <c r="K17" s="1827"/>
      <c r="L17" s="1827"/>
      <c r="N17" t="s">
        <v>876</v>
      </c>
    </row>
    <row r="18" spans="1:14">
      <c r="A18"/>
      <c r="B18" s="1295">
        <v>28</v>
      </c>
      <c r="C18" s="218" t="s">
        <v>865</v>
      </c>
      <c r="D18" s="1291">
        <v>29</v>
      </c>
      <c r="E18" s="1292">
        <v>30</v>
      </c>
      <c r="F18"/>
      <c r="G18" s="1272" t="s">
        <v>877</v>
      </c>
      <c r="H18" s="1827" t="s">
        <v>878</v>
      </c>
      <c r="I18" s="1827"/>
      <c r="J18" s="1827"/>
      <c r="K18" s="1827"/>
      <c r="L18" s="1827"/>
      <c r="N18" t="s">
        <v>879</v>
      </c>
    </row>
    <row r="19" spans="1:14">
      <c r="A19"/>
      <c r="B19" s="1293">
        <v>30</v>
      </c>
      <c r="C19" s="218" t="s">
        <v>865</v>
      </c>
      <c r="D19" s="1291">
        <v>31</v>
      </c>
      <c r="E19" s="1292">
        <v>32</v>
      </c>
      <c r="F19"/>
      <c r="G19" s="1272" t="s">
        <v>880</v>
      </c>
      <c r="H19" s="1827" t="s">
        <v>881</v>
      </c>
      <c r="I19" s="1827"/>
      <c r="J19" s="1827"/>
      <c r="K19" s="1827"/>
      <c r="L19" s="1827"/>
      <c r="N19" t="s">
        <v>882</v>
      </c>
    </row>
    <row r="20" spans="1:14" ht="18" customHeight="1">
      <c r="A20"/>
      <c r="B20" s="1295">
        <v>32</v>
      </c>
      <c r="C20" s="218" t="s">
        <v>865</v>
      </c>
      <c r="D20" s="1291">
        <v>33</v>
      </c>
      <c r="E20" s="1292">
        <v>34</v>
      </c>
      <c r="F20"/>
      <c r="G20"/>
      <c r="N20" t="s">
        <v>99</v>
      </c>
    </row>
    <row r="21" spans="1:14" ht="18.75" customHeight="1">
      <c r="A21"/>
      <c r="B21" s="1293">
        <v>34</v>
      </c>
      <c r="C21" s="218" t="s">
        <v>865</v>
      </c>
      <c r="D21" s="1291">
        <v>35</v>
      </c>
      <c r="E21" s="1292">
        <v>36</v>
      </c>
      <c r="F21"/>
      <c r="G21"/>
      <c r="N21" t="s">
        <v>101</v>
      </c>
    </row>
    <row r="22" spans="1:14" ht="18.600000000000001" customHeight="1">
      <c r="A22"/>
      <c r="B22" s="1295">
        <v>36</v>
      </c>
      <c r="C22" s="218" t="s">
        <v>865</v>
      </c>
      <c r="D22" s="1291">
        <v>37</v>
      </c>
      <c r="E22" s="1292">
        <v>38</v>
      </c>
      <c r="F22"/>
      <c r="G22"/>
      <c r="N22" t="s">
        <v>271</v>
      </c>
    </row>
    <row r="23" spans="1:14">
      <c r="A23"/>
      <c r="B23" s="1293">
        <v>38</v>
      </c>
      <c r="C23" s="218" t="s">
        <v>865</v>
      </c>
      <c r="D23" s="1291">
        <v>39</v>
      </c>
      <c r="E23" s="1292">
        <v>40</v>
      </c>
      <c r="F23"/>
      <c r="G23"/>
      <c r="N23" t="s">
        <v>883</v>
      </c>
    </row>
    <row r="24" spans="1:14">
      <c r="A24"/>
      <c r="B24" s="1295">
        <v>40</v>
      </c>
      <c r="C24" s="218" t="s">
        <v>865</v>
      </c>
      <c r="D24" s="1291">
        <v>41</v>
      </c>
      <c r="E24" s="1292">
        <v>42</v>
      </c>
      <c r="F24"/>
      <c r="G24"/>
      <c r="N24" t="s">
        <v>102</v>
      </c>
    </row>
    <row r="25" spans="1:14">
      <c r="A25"/>
      <c r="B25" s="1293">
        <v>42</v>
      </c>
      <c r="C25" s="218" t="s">
        <v>865</v>
      </c>
      <c r="D25" s="1291">
        <v>43</v>
      </c>
      <c r="E25" s="1292">
        <v>44</v>
      </c>
      <c r="F25"/>
      <c r="G25"/>
    </row>
    <row r="26" spans="1:14" ht="19.5" thickBot="1">
      <c r="A26"/>
      <c r="B26" s="1298">
        <v>44</v>
      </c>
      <c r="C26" s="1299" t="s">
        <v>865</v>
      </c>
      <c r="D26" s="1300">
        <v>45</v>
      </c>
      <c r="E26" s="1301">
        <v>46</v>
      </c>
      <c r="F26"/>
      <c r="G26"/>
    </row>
    <row r="27" spans="1:14">
      <c r="A27"/>
      <c r="B27"/>
      <c r="C27"/>
      <c r="D27"/>
      <c r="E27"/>
      <c r="F27"/>
      <c r="G27"/>
    </row>
    <row r="28" spans="1:14">
      <c r="A28"/>
      <c r="B28"/>
      <c r="C28"/>
      <c r="D28"/>
      <c r="E28"/>
      <c r="F28"/>
      <c r="G28"/>
    </row>
    <row r="29" spans="1:14">
      <c r="A29"/>
      <c r="B29"/>
      <c r="C29"/>
      <c r="D29"/>
      <c r="E29"/>
      <c r="F29"/>
      <c r="G29"/>
    </row>
    <row r="30" spans="1:14">
      <c r="A30"/>
      <c r="B30"/>
      <c r="C30"/>
      <c r="D30"/>
      <c r="E30"/>
      <c r="F30"/>
      <c r="G30"/>
    </row>
    <row r="31" spans="1:14">
      <c r="A31"/>
      <c r="B31"/>
      <c r="C31"/>
      <c r="D31"/>
      <c r="E31"/>
      <c r="F31"/>
      <c r="G31"/>
    </row>
    <row r="32" spans="1:14">
      <c r="A32"/>
      <c r="B32"/>
      <c r="C32"/>
      <c r="D32"/>
      <c r="E32"/>
      <c r="F32"/>
      <c r="G32"/>
    </row>
    <row r="33" spans="1:7">
      <c r="A33"/>
      <c r="B33"/>
      <c r="C33"/>
      <c r="D33"/>
      <c r="E33"/>
      <c r="F33"/>
      <c r="G33"/>
    </row>
    <row r="34" spans="1:7">
      <c r="A34"/>
      <c r="B34"/>
      <c r="C34"/>
      <c r="D34"/>
      <c r="E34"/>
      <c r="F34"/>
      <c r="G34"/>
    </row>
    <row r="35" spans="1:7">
      <c r="A35"/>
      <c r="B35"/>
      <c r="C35"/>
      <c r="D35"/>
      <c r="E35"/>
      <c r="F35"/>
      <c r="G35"/>
    </row>
    <row r="36" spans="1:7">
      <c r="A36"/>
      <c r="B36"/>
      <c r="C36"/>
      <c r="D36"/>
      <c r="E36"/>
      <c r="F36"/>
      <c r="G36"/>
    </row>
    <row r="37" spans="1:7">
      <c r="A37"/>
      <c r="B37"/>
      <c r="C37"/>
      <c r="D37"/>
      <c r="E37"/>
      <c r="F37"/>
      <c r="G37"/>
    </row>
    <row r="38" spans="1:7">
      <c r="A38"/>
      <c r="B38"/>
      <c r="C38"/>
      <c r="D38"/>
      <c r="E38"/>
      <c r="F38"/>
      <c r="G38"/>
    </row>
    <row r="39" spans="1:7">
      <c r="A39"/>
      <c r="B39"/>
      <c r="C39"/>
      <c r="D39"/>
      <c r="E39"/>
      <c r="F39"/>
      <c r="G39"/>
    </row>
    <row r="40" spans="1:7">
      <c r="A40"/>
      <c r="B40"/>
      <c r="C40"/>
      <c r="D40"/>
      <c r="E40"/>
      <c r="F40"/>
      <c r="G40"/>
    </row>
    <row r="41" spans="1:7">
      <c r="A41" s="2"/>
      <c r="B41" s="3"/>
      <c r="C41" s="3"/>
      <c r="D41" s="3"/>
      <c r="E41" s="3"/>
      <c r="F41" s="3"/>
      <c r="G41" s="2"/>
    </row>
    <row r="42" spans="1:7">
      <c r="A42" s="2"/>
      <c r="B42" s="3"/>
      <c r="C42" s="3"/>
      <c r="D42" s="3"/>
      <c r="E42" s="3"/>
      <c r="F42" s="3"/>
      <c r="G42" s="2"/>
    </row>
    <row r="43" spans="1:7">
      <c r="A43" s="2"/>
      <c r="B43" s="3"/>
      <c r="C43" s="3"/>
      <c r="D43" s="3"/>
      <c r="E43" s="3"/>
      <c r="F43" s="3"/>
      <c r="G43" s="2"/>
    </row>
    <row r="44" spans="1:7">
      <c r="A44" s="2"/>
      <c r="B44" s="3"/>
      <c r="C44" s="3"/>
      <c r="D44" s="3"/>
      <c r="E44" s="3"/>
      <c r="F44" s="3"/>
      <c r="G44" s="2"/>
    </row>
    <row r="45" spans="1:7">
      <c r="A45" s="2"/>
      <c r="B45" s="3"/>
      <c r="C45" s="3"/>
      <c r="D45" s="3"/>
      <c r="E45" s="3"/>
      <c r="F45" s="3"/>
      <c r="G45" s="2"/>
    </row>
    <row r="46" spans="1:7">
      <c r="A46" s="2"/>
      <c r="B46" s="3"/>
      <c r="C46" s="3"/>
      <c r="D46" s="3"/>
      <c r="E46" s="3"/>
      <c r="F46" s="3"/>
      <c r="G46" s="2"/>
    </row>
    <row r="47" spans="1:7">
      <c r="A47" s="2"/>
      <c r="B47" s="3"/>
      <c r="C47" s="3"/>
      <c r="D47" s="3"/>
      <c r="E47" s="3"/>
      <c r="F47" s="3"/>
      <c r="G47" s="2"/>
    </row>
    <row r="48" spans="1:7">
      <c r="A48" s="2"/>
      <c r="B48" s="3"/>
      <c r="C48" s="3"/>
      <c r="D48" s="3"/>
      <c r="E48" s="3"/>
      <c r="F48" s="3"/>
    </row>
    <row r="49" spans="1:6">
      <c r="A49" s="2"/>
      <c r="B49" s="3"/>
      <c r="C49" s="3"/>
      <c r="D49" s="3"/>
      <c r="E49" s="3"/>
      <c r="F49" s="3"/>
    </row>
    <row r="50" spans="1:6">
      <c r="A50" s="2"/>
      <c r="B50" s="3"/>
      <c r="C50" s="3"/>
      <c r="D50" s="3"/>
      <c r="E50" s="3"/>
      <c r="F50" s="3"/>
    </row>
    <row r="51" spans="1:6">
      <c r="A51" s="2"/>
      <c r="B51" s="3"/>
      <c r="C51" s="3"/>
      <c r="D51" s="3"/>
      <c r="E51" s="3"/>
      <c r="F51" s="3"/>
    </row>
  </sheetData>
  <sheetProtection algorithmName="SHA-512" hashValue="yPis6zlsIfqNkA7wQ1wHntVGjY6bFgOcFjiPBiQgV1DKDN6VElV0gRImsmeMebvtjdJL8OOM9EvXwdWycd7HEw==" saltValue="T+XP8tUEEO0/zqRcdKFVSg==" spinCount="100000" sheet="1" selectLockedCells="1" selectUnlockedCells="1"/>
  <mergeCells count="24">
    <mergeCell ref="H19:L19"/>
    <mergeCell ref="G1:L1"/>
    <mergeCell ref="B1:E1"/>
    <mergeCell ref="H13:L13"/>
    <mergeCell ref="H14:L14"/>
    <mergeCell ref="H15:L15"/>
    <mergeCell ref="H16:L16"/>
    <mergeCell ref="H17:L17"/>
    <mergeCell ref="H8:L8"/>
    <mergeCell ref="H9:L9"/>
    <mergeCell ref="H10:L10"/>
    <mergeCell ref="H11:L11"/>
    <mergeCell ref="H12:L12"/>
    <mergeCell ref="H2:L2"/>
    <mergeCell ref="H3:L3"/>
    <mergeCell ref="H5:L5"/>
    <mergeCell ref="H6:L6"/>
    <mergeCell ref="C2:C3"/>
    <mergeCell ref="H18:L18"/>
    <mergeCell ref="B2:B3"/>
    <mergeCell ref="E2:E3"/>
    <mergeCell ref="D2:D3"/>
    <mergeCell ref="F2:F3"/>
    <mergeCell ref="H4:L4"/>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7C93-AD2D-4E22-A8D5-7D8DFCBF1C9F}">
  <sheetPr codeName="Tabelle16"/>
  <dimension ref="A1:X144"/>
  <sheetViews>
    <sheetView workbookViewId="0">
      <selection activeCell="M28" sqref="M28"/>
    </sheetView>
  </sheetViews>
  <sheetFormatPr baseColWidth="10" defaultColWidth="11.5703125" defaultRowHeight="12.75"/>
  <cols>
    <col min="1" max="1" width="12.42578125" style="255" customWidth="1"/>
    <col min="2" max="6" width="11.42578125" style="255" customWidth="1"/>
    <col min="7" max="7" width="3.85546875" style="255" customWidth="1"/>
    <col min="8" max="10" width="11.5703125" style="255"/>
    <col min="11" max="11" width="3.85546875" style="255" customWidth="1"/>
    <col min="12" max="13" width="11.5703125" style="255"/>
    <col min="14" max="14" width="13.5703125" style="255" customWidth="1"/>
    <col min="15" max="15" width="3.85546875" style="255" customWidth="1"/>
    <col min="16" max="18" width="11.5703125" style="255"/>
    <col min="19" max="19" width="13.5703125" style="255" customWidth="1"/>
    <col min="20" max="20" width="6.28515625" style="255" customWidth="1"/>
    <col min="21" max="16384" width="11.5703125" style="255"/>
  </cols>
  <sheetData>
    <row r="1" spans="1:24">
      <c r="A1" s="253" t="str">
        <f>Gesamtangebot!A1</f>
        <v>Stand: 10.12.2025</v>
      </c>
      <c r="B1" s="254"/>
      <c r="C1" s="254"/>
    </row>
    <row r="2" spans="1:24">
      <c r="A2" s="253"/>
      <c r="B2" s="254"/>
      <c r="C2" s="254"/>
    </row>
    <row r="3" spans="1:24" ht="15.75">
      <c r="A3" s="256" t="s">
        <v>884</v>
      </c>
      <c r="B3" s="257"/>
      <c r="C3" s="257"/>
      <c r="D3" s="258"/>
      <c r="E3" s="258"/>
      <c r="F3" s="258"/>
      <c r="H3" s="1844" t="s">
        <v>885</v>
      </c>
      <c r="I3" s="1844"/>
      <c r="J3" s="1844"/>
      <c r="L3" s="1844" t="s">
        <v>886</v>
      </c>
      <c r="M3" s="1844"/>
      <c r="N3" s="1844"/>
      <c r="O3" s="1844"/>
      <c r="P3" s="1844"/>
      <c r="Q3" s="1844"/>
      <c r="R3" s="1844"/>
      <c r="S3" s="1844"/>
    </row>
    <row r="4" spans="1:24">
      <c r="A4" s="253"/>
      <c r="B4" s="254"/>
      <c r="C4" s="254"/>
    </row>
    <row r="5" spans="1:24" ht="60.6" customHeight="1">
      <c r="A5" s="259" t="s">
        <v>887</v>
      </c>
      <c r="B5" s="1845" t="s">
        <v>888</v>
      </c>
      <c r="C5" s="1845"/>
      <c r="D5" s="1845"/>
      <c r="E5" s="1845"/>
      <c r="F5" s="1845"/>
    </row>
    <row r="6" spans="1:24">
      <c r="A6" s="253"/>
      <c r="B6" s="254"/>
      <c r="C6" s="254"/>
      <c r="L6" s="1846" t="s">
        <v>889</v>
      </c>
      <c r="M6" s="1847"/>
      <c r="N6" s="1848"/>
      <c r="P6" s="1855" t="s">
        <v>890</v>
      </c>
      <c r="Q6" s="1856"/>
      <c r="R6" s="1856"/>
      <c r="S6" s="1857"/>
    </row>
    <row r="7" spans="1:24">
      <c r="A7" s="253"/>
      <c r="B7" s="260" t="s">
        <v>891</v>
      </c>
      <c r="C7" s="260"/>
      <c r="L7" s="1849"/>
      <c r="M7" s="1850"/>
      <c r="N7" s="1851"/>
      <c r="P7" s="1858"/>
      <c r="Q7" s="1859"/>
      <c r="R7" s="1859"/>
      <c r="S7" s="1860"/>
    </row>
    <row r="8" spans="1:24" ht="18.75" customHeight="1" thickBot="1">
      <c r="A8" s="261"/>
      <c r="B8" s="261"/>
      <c r="C8" s="261"/>
      <c r="D8" s="262"/>
      <c r="L8" s="1852"/>
      <c r="M8" s="1853"/>
      <c r="N8" s="1854"/>
      <c r="P8" s="1861"/>
      <c r="Q8" s="1862"/>
      <c r="R8" s="1862"/>
      <c r="S8" s="1863"/>
    </row>
    <row r="9" spans="1:24" ht="78" customHeight="1" thickBot="1">
      <c r="A9" s="263" t="s">
        <v>892</v>
      </c>
      <c r="B9" s="263" t="s">
        <v>893</v>
      </c>
      <c r="C9" s="263" t="s">
        <v>894</v>
      </c>
      <c r="D9" s="264" t="s">
        <v>895</v>
      </c>
      <c r="E9" s="263" t="s">
        <v>896</v>
      </c>
      <c r="F9" s="263" t="s">
        <v>897</v>
      </c>
      <c r="H9" s="265" t="s">
        <v>538</v>
      </c>
      <c r="I9" s="263" t="s">
        <v>893</v>
      </c>
      <c r="J9" s="263" t="s">
        <v>898</v>
      </c>
      <c r="L9" s="265" t="s">
        <v>538</v>
      </c>
      <c r="M9" s="266" t="s">
        <v>899</v>
      </c>
      <c r="N9" s="267" t="s">
        <v>900</v>
      </c>
      <c r="O9" s="268"/>
      <c r="P9" s="352" t="s">
        <v>538</v>
      </c>
      <c r="Q9" s="352" t="s">
        <v>901</v>
      </c>
      <c r="R9" s="353" t="s">
        <v>902</v>
      </c>
      <c r="S9" s="267" t="s">
        <v>900</v>
      </c>
      <c r="U9" s="1838" t="s">
        <v>903</v>
      </c>
      <c r="V9" s="1839"/>
      <c r="W9" s="1839"/>
      <c r="X9" s="1840"/>
    </row>
    <row r="10" spans="1:24" ht="16.5" thickBot="1">
      <c r="A10" s="269">
        <v>0</v>
      </c>
      <c r="B10" s="269"/>
      <c r="C10" s="1112">
        <f>+H72/C72</f>
        <v>1.270509977827051</v>
      </c>
      <c r="D10" s="270"/>
      <c r="E10" s="271">
        <v>0</v>
      </c>
      <c r="F10" s="271">
        <v>0</v>
      </c>
      <c r="H10" s="272">
        <v>1981</v>
      </c>
      <c r="I10" s="272">
        <f>+H10+2</f>
        <v>1983</v>
      </c>
      <c r="J10" s="273">
        <v>12.981</v>
      </c>
      <c r="L10" s="265">
        <v>2014</v>
      </c>
      <c r="M10" s="265">
        <v>2015</v>
      </c>
      <c r="N10" s="274">
        <f>+S10</f>
        <v>1.4999999999999999E-4</v>
      </c>
      <c r="O10" s="275"/>
      <c r="P10" s="276">
        <v>2014</v>
      </c>
      <c r="Q10" s="276">
        <v>8</v>
      </c>
      <c r="R10" s="277">
        <v>8.9999999999999993E-3</v>
      </c>
      <c r="S10" s="278">
        <f>IF(R10&lt;&gt;0,IF(SUM(R10:R10)/60&gt;4%,4%,SUM(R10:R10)/60),0)</f>
        <v>1.4999999999999999E-4</v>
      </c>
      <c r="U10" s="34" t="s">
        <v>904</v>
      </c>
      <c r="V10" s="35"/>
      <c r="W10" s="35"/>
      <c r="X10" s="36">
        <v>0.01</v>
      </c>
    </row>
    <row r="11" spans="1:24" ht="13.15" customHeight="1" thickBot="1">
      <c r="A11" s="272">
        <v>1958</v>
      </c>
      <c r="B11" s="272">
        <f t="shared" ref="B11:B42" si="0">+A11+2</f>
        <v>1960</v>
      </c>
      <c r="C11" s="280">
        <v>9.8000000000000007</v>
      </c>
      <c r="D11" s="279">
        <v>12.5</v>
      </c>
      <c r="E11" s="280">
        <v>13.9</v>
      </c>
      <c r="F11" s="280">
        <v>15.8</v>
      </c>
      <c r="H11" s="272">
        <f t="shared" ref="H11:H31" si="1">+H10+1</f>
        <v>1982</v>
      </c>
      <c r="I11" s="272">
        <f t="shared" ref="I11:I44" si="2">+H11+2</f>
        <v>1984</v>
      </c>
      <c r="J11" s="273">
        <v>13.335000000000001</v>
      </c>
      <c r="L11" s="265">
        <v>2015</v>
      </c>
      <c r="M11" s="265">
        <v>2016</v>
      </c>
      <c r="N11" s="274">
        <f>+S22</f>
        <v>1.2000000000000001E-3</v>
      </c>
      <c r="O11" s="281"/>
      <c r="P11" s="276"/>
      <c r="Q11" s="282">
        <v>9</v>
      </c>
      <c r="R11" s="277">
        <v>8.0000000000000002E-3</v>
      </c>
      <c r="S11" s="272"/>
      <c r="U11" s="1841" t="s">
        <v>905</v>
      </c>
      <c r="V11" s="1842"/>
      <c r="W11" s="1843"/>
      <c r="X11" s="40">
        <f>VLOOKUP(Gesamtangebot!$B$3,Berechnungsdaten!$M$10:$N$21,2,1)</f>
        <v>1.7320000000000002E-2</v>
      </c>
    </row>
    <row r="12" spans="1:24" ht="13.15" customHeight="1">
      <c r="A12" s="272">
        <v>1959</v>
      </c>
      <c r="B12" s="272">
        <f t="shared" si="0"/>
        <v>1961</v>
      </c>
      <c r="C12" s="280">
        <v>10.3</v>
      </c>
      <c r="D12" s="279">
        <v>13.1</v>
      </c>
      <c r="E12" s="280">
        <v>14.6</v>
      </c>
      <c r="F12" s="280">
        <v>16.600000000000001</v>
      </c>
      <c r="H12" s="272">
        <f t="shared" si="1"/>
        <v>1983</v>
      </c>
      <c r="I12" s="272">
        <f t="shared" si="2"/>
        <v>1985</v>
      </c>
      <c r="J12" s="273">
        <v>13.637</v>
      </c>
      <c r="L12" s="265">
        <v>2016</v>
      </c>
      <c r="M12" s="265">
        <v>2017</v>
      </c>
      <c r="N12" s="274">
        <f>+S34</f>
        <v>1.7000000000000006E-3</v>
      </c>
      <c r="O12" s="283"/>
      <c r="P12" s="276"/>
      <c r="Q12" s="282">
        <v>10</v>
      </c>
      <c r="R12" s="277">
        <v>7.0000000000000001E-3</v>
      </c>
      <c r="S12" s="272"/>
      <c r="U12" s="41" t="s">
        <v>906</v>
      </c>
      <c r="V12" s="42"/>
      <c r="W12" s="42"/>
      <c r="X12" s="43">
        <f>100%/X13</f>
        <v>0.1111111111111111</v>
      </c>
    </row>
    <row r="13" spans="1:24">
      <c r="A13" s="272">
        <v>1960</v>
      </c>
      <c r="B13" s="272">
        <f t="shared" si="0"/>
        <v>1962</v>
      </c>
      <c r="C13" s="280">
        <v>11</v>
      </c>
      <c r="D13" s="279">
        <v>14</v>
      </c>
      <c r="E13" s="280">
        <v>15.6</v>
      </c>
      <c r="F13" s="280">
        <v>17.8</v>
      </c>
      <c r="H13" s="272">
        <f t="shared" si="1"/>
        <v>1984</v>
      </c>
      <c r="I13" s="272">
        <f t="shared" si="2"/>
        <v>1986</v>
      </c>
      <c r="J13" s="273">
        <v>13.974</v>
      </c>
      <c r="L13" s="265">
        <v>2017</v>
      </c>
      <c r="M13" s="265">
        <v>2018</v>
      </c>
      <c r="N13" s="274">
        <f>+S46</f>
        <v>2.1000000000000007E-3</v>
      </c>
      <c r="O13" s="283"/>
      <c r="P13" s="276"/>
      <c r="Q13" s="282">
        <v>11</v>
      </c>
      <c r="R13" s="277">
        <v>7.0000000000000001E-3</v>
      </c>
      <c r="S13" s="272"/>
      <c r="U13" s="45" t="s">
        <v>907</v>
      </c>
      <c r="V13" s="46"/>
      <c r="W13" s="46"/>
      <c r="X13" s="47">
        <v>9</v>
      </c>
    </row>
    <row r="14" spans="1:24" ht="13.5" thickBot="1">
      <c r="A14" s="272">
        <v>1961</v>
      </c>
      <c r="B14" s="272">
        <f t="shared" si="0"/>
        <v>1963</v>
      </c>
      <c r="C14" s="280">
        <v>11.9</v>
      </c>
      <c r="D14" s="279">
        <v>15.2</v>
      </c>
      <c r="E14" s="280">
        <v>16.8</v>
      </c>
      <c r="F14" s="280">
        <v>19.100000000000001</v>
      </c>
      <c r="H14" s="284">
        <f t="shared" si="1"/>
        <v>1985</v>
      </c>
      <c r="I14" s="272">
        <f t="shared" si="2"/>
        <v>1987</v>
      </c>
      <c r="J14" s="273">
        <v>14.032999999999999</v>
      </c>
      <c r="L14" s="265">
        <v>2018</v>
      </c>
      <c r="M14" s="265">
        <v>2019</v>
      </c>
      <c r="N14" s="274">
        <f>+S58</f>
        <v>2.9000000000000015E-3</v>
      </c>
      <c r="O14" s="283"/>
      <c r="P14" s="276"/>
      <c r="Q14" s="282">
        <v>12</v>
      </c>
      <c r="R14" s="277">
        <v>6.0000000000000001E-3</v>
      </c>
      <c r="S14" s="272"/>
      <c r="U14" s="34" t="s">
        <v>908</v>
      </c>
      <c r="V14" s="35"/>
      <c r="W14" s="35"/>
      <c r="X14" s="36">
        <v>0.56000000000000005</v>
      </c>
    </row>
    <row r="15" spans="1:24">
      <c r="A15" s="272">
        <v>1962</v>
      </c>
      <c r="B15" s="272">
        <f t="shared" si="0"/>
        <v>1964</v>
      </c>
      <c r="C15" s="280">
        <v>12.9</v>
      </c>
      <c r="D15" s="279">
        <v>16.399999999999999</v>
      </c>
      <c r="E15" s="280">
        <v>18.3</v>
      </c>
      <c r="F15" s="280">
        <v>20.8</v>
      </c>
      <c r="H15" s="272">
        <f t="shared" si="1"/>
        <v>1986</v>
      </c>
      <c r="I15" s="272">
        <f t="shared" si="2"/>
        <v>1988</v>
      </c>
      <c r="J15" s="273">
        <v>14.226000000000001</v>
      </c>
      <c r="L15" s="265">
        <v>2019</v>
      </c>
      <c r="M15" s="265">
        <v>2020</v>
      </c>
      <c r="N15" s="274">
        <f>+S70</f>
        <v>3.0500000000000019E-3</v>
      </c>
      <c r="O15" s="283"/>
      <c r="P15" s="276"/>
      <c r="Q15" s="282">
        <v>1</v>
      </c>
      <c r="R15" s="277">
        <v>4.0000000000000001E-3</v>
      </c>
      <c r="S15" s="272"/>
    </row>
    <row r="16" spans="1:24">
      <c r="A16" s="272">
        <v>1963</v>
      </c>
      <c r="B16" s="272">
        <f t="shared" si="0"/>
        <v>1965</v>
      </c>
      <c r="C16" s="280">
        <v>13.5</v>
      </c>
      <c r="D16" s="279">
        <v>17.2</v>
      </c>
      <c r="E16" s="280">
        <v>19.100000000000001</v>
      </c>
      <c r="F16" s="280">
        <v>21.8</v>
      </c>
      <c r="H16" s="272">
        <f t="shared" si="1"/>
        <v>1987</v>
      </c>
      <c r="I16" s="272">
        <f t="shared" si="2"/>
        <v>1989</v>
      </c>
      <c r="J16" s="273">
        <v>14.496</v>
      </c>
      <c r="L16" s="265">
        <v>2020</v>
      </c>
      <c r="M16" s="265">
        <v>2021</v>
      </c>
      <c r="N16" s="274">
        <f>S82</f>
        <v>1.6666666666666676E-3</v>
      </c>
      <c r="O16" s="285"/>
      <c r="P16" s="276"/>
      <c r="Q16" s="282">
        <v>2</v>
      </c>
      <c r="R16" s="277">
        <v>3.0000000000000001E-3</v>
      </c>
      <c r="S16" s="272"/>
    </row>
    <row r="17" spans="1:19">
      <c r="A17" s="272">
        <v>1964</v>
      </c>
      <c r="B17" s="272">
        <f t="shared" si="0"/>
        <v>1966</v>
      </c>
      <c r="C17" s="280">
        <v>14.2</v>
      </c>
      <c r="D17" s="279">
        <v>18.100000000000001</v>
      </c>
      <c r="E17" s="280">
        <v>20</v>
      </c>
      <c r="F17" s="280">
        <v>22.8</v>
      </c>
      <c r="H17" s="272">
        <f t="shared" si="1"/>
        <v>1988</v>
      </c>
      <c r="I17" s="272">
        <f t="shared" si="2"/>
        <v>1990</v>
      </c>
      <c r="J17" s="273">
        <v>14.805</v>
      </c>
      <c r="L17" s="265">
        <v>2021</v>
      </c>
      <c r="M17" s="265">
        <v>2022</v>
      </c>
      <c r="N17" s="274">
        <f>S94</f>
        <v>7.8333333333333282E-4</v>
      </c>
      <c r="O17" s="286"/>
      <c r="P17" s="276"/>
      <c r="Q17" s="282">
        <v>3</v>
      </c>
      <c r="R17" s="277">
        <v>3.0000000000000001E-3</v>
      </c>
      <c r="S17" s="272"/>
    </row>
    <row r="18" spans="1:19">
      <c r="A18" s="272">
        <v>1965</v>
      </c>
      <c r="B18" s="272">
        <f t="shared" si="0"/>
        <v>1967</v>
      </c>
      <c r="C18" s="280">
        <v>14.9</v>
      </c>
      <c r="D18" s="279">
        <v>18.899999999999999</v>
      </c>
      <c r="E18" s="280">
        <v>21</v>
      </c>
      <c r="F18" s="280">
        <v>23.9</v>
      </c>
      <c r="H18" s="272">
        <f t="shared" si="1"/>
        <v>1989</v>
      </c>
      <c r="I18" s="272">
        <f t="shared" si="2"/>
        <v>1991</v>
      </c>
      <c r="J18" s="273">
        <v>15.345000000000001</v>
      </c>
      <c r="L18" s="265">
        <v>2022</v>
      </c>
      <c r="M18" s="265">
        <v>2023</v>
      </c>
      <c r="N18" s="274">
        <f>S106</f>
        <v>1.733333333333333E-3</v>
      </c>
      <c r="P18" s="276"/>
      <c r="Q18" s="282">
        <v>4</v>
      </c>
      <c r="R18" s="277">
        <v>2E-3</v>
      </c>
      <c r="S18" s="272"/>
    </row>
    <row r="19" spans="1:19">
      <c r="A19" s="272">
        <v>1966</v>
      </c>
      <c r="B19" s="272">
        <f t="shared" si="0"/>
        <v>1968</v>
      </c>
      <c r="C19" s="280">
        <v>15.3</v>
      </c>
      <c r="D19" s="279">
        <v>19.399999999999999</v>
      </c>
      <c r="E19" s="280">
        <v>21.6</v>
      </c>
      <c r="F19" s="280">
        <v>24.6</v>
      </c>
      <c r="H19" s="272">
        <f t="shared" si="1"/>
        <v>1990</v>
      </c>
      <c r="I19" s="272">
        <f t="shared" si="2"/>
        <v>1992</v>
      </c>
      <c r="J19" s="273">
        <v>16.334</v>
      </c>
      <c r="L19" s="265">
        <v>2023</v>
      </c>
      <c r="M19" s="265">
        <v>2024</v>
      </c>
      <c r="N19" s="274">
        <f>S118</f>
        <v>6.4199999999999995E-3</v>
      </c>
      <c r="P19" s="276"/>
      <c r="Q19" s="282">
        <v>5</v>
      </c>
      <c r="R19" s="277">
        <v>5.0000000000000001E-3</v>
      </c>
      <c r="S19" s="272"/>
    </row>
    <row r="20" spans="1:19">
      <c r="A20" s="272">
        <v>1967</v>
      </c>
      <c r="B20" s="272">
        <f t="shared" si="0"/>
        <v>1969</v>
      </c>
      <c r="C20" s="280">
        <v>15</v>
      </c>
      <c r="D20" s="279">
        <v>19</v>
      </c>
      <c r="E20" s="280">
        <v>21.1</v>
      </c>
      <c r="F20" s="280">
        <v>24.1</v>
      </c>
      <c r="H20" s="272">
        <f t="shared" si="1"/>
        <v>1991</v>
      </c>
      <c r="I20" s="272">
        <f t="shared" si="2"/>
        <v>1993</v>
      </c>
      <c r="J20" s="273">
        <v>17.469000000000001</v>
      </c>
      <c r="L20" s="265">
        <v>2024</v>
      </c>
      <c r="M20" s="265">
        <v>2025</v>
      </c>
      <c r="N20" s="274">
        <f>+S130</f>
        <v>1.1753333333333334E-2</v>
      </c>
      <c r="P20" s="276"/>
      <c r="Q20" s="282">
        <v>6</v>
      </c>
      <c r="R20" s="277">
        <v>7.0000000000000001E-3</v>
      </c>
      <c r="S20" s="272"/>
    </row>
    <row r="21" spans="1:19">
      <c r="A21" s="272">
        <v>1968</v>
      </c>
      <c r="B21" s="272">
        <f t="shared" si="0"/>
        <v>1970</v>
      </c>
      <c r="C21" s="280">
        <v>15.6</v>
      </c>
      <c r="D21" s="279">
        <v>19.899999999999999</v>
      </c>
      <c r="E21" s="280">
        <v>22.1</v>
      </c>
      <c r="F21" s="280">
        <v>25.1</v>
      </c>
      <c r="H21" s="272">
        <f t="shared" si="1"/>
        <v>1992</v>
      </c>
      <c r="I21" s="272">
        <f t="shared" si="2"/>
        <v>1994</v>
      </c>
      <c r="J21" s="273">
        <v>18.587</v>
      </c>
      <c r="L21" s="265">
        <v>2025</v>
      </c>
      <c r="M21" s="265">
        <v>2026</v>
      </c>
      <c r="N21" s="274">
        <f>+S142</f>
        <v>1.7320000000000002E-2</v>
      </c>
      <c r="P21" s="276"/>
      <c r="Q21" s="282">
        <v>7</v>
      </c>
      <c r="R21" s="277">
        <v>6.0000000000000001E-3</v>
      </c>
      <c r="S21" s="272"/>
    </row>
    <row r="22" spans="1:19" ht="13.5" thickBot="1">
      <c r="A22" s="272">
        <v>1969</v>
      </c>
      <c r="B22" s="272">
        <f t="shared" si="0"/>
        <v>1971</v>
      </c>
      <c r="C22" s="280">
        <v>16.5</v>
      </c>
      <c r="D22" s="279">
        <v>21</v>
      </c>
      <c r="E22" s="280">
        <v>23.3</v>
      </c>
      <c r="F22" s="280">
        <v>26.6</v>
      </c>
      <c r="H22" s="272">
        <f t="shared" si="1"/>
        <v>1993</v>
      </c>
      <c r="I22" s="272">
        <f t="shared" si="2"/>
        <v>1995</v>
      </c>
      <c r="J22" s="273">
        <v>19.504000000000001</v>
      </c>
      <c r="P22" s="276">
        <v>2015</v>
      </c>
      <c r="Q22" s="276">
        <v>8</v>
      </c>
      <c r="R22" s="277">
        <v>5.0000000000000001E-3</v>
      </c>
      <c r="S22" s="278">
        <f>IF(R22&lt;&gt;0,IF(SUM(R10:R22)/60&gt;4%,4%,SUM(R10:R22)/60),0)</f>
        <v>1.2000000000000001E-3</v>
      </c>
    </row>
    <row r="23" spans="1:19">
      <c r="A23" s="272">
        <v>1970</v>
      </c>
      <c r="B23" s="272">
        <f t="shared" si="0"/>
        <v>1972</v>
      </c>
      <c r="C23" s="280">
        <v>19.2</v>
      </c>
      <c r="D23" s="279">
        <v>24.4</v>
      </c>
      <c r="E23" s="280">
        <v>27.1</v>
      </c>
      <c r="F23" s="280">
        <v>30.9</v>
      </c>
      <c r="H23" s="272">
        <f t="shared" si="1"/>
        <v>1994</v>
      </c>
      <c r="I23" s="272">
        <f t="shared" si="2"/>
        <v>1996</v>
      </c>
      <c r="J23" s="273">
        <v>19.971</v>
      </c>
      <c r="P23" s="276"/>
      <c r="Q23" s="282">
        <v>9</v>
      </c>
      <c r="R23" s="277">
        <v>6.0000000000000001E-3</v>
      </c>
      <c r="S23" s="272"/>
    </row>
    <row r="24" spans="1:19">
      <c r="A24" s="272">
        <v>1971</v>
      </c>
      <c r="B24" s="272">
        <f t="shared" si="0"/>
        <v>1973</v>
      </c>
      <c r="C24" s="280">
        <v>21.2</v>
      </c>
      <c r="D24" s="279">
        <v>27</v>
      </c>
      <c r="E24" s="280">
        <v>30</v>
      </c>
      <c r="F24" s="280">
        <v>34.1</v>
      </c>
      <c r="H24" s="272">
        <f t="shared" si="1"/>
        <v>1995</v>
      </c>
      <c r="I24" s="272">
        <f t="shared" si="2"/>
        <v>1997</v>
      </c>
      <c r="J24" s="273">
        <v>20.440000000000001</v>
      </c>
      <c r="P24" s="276"/>
      <c r="Q24" s="282">
        <v>10</v>
      </c>
      <c r="R24" s="277">
        <v>5.0000000000000001E-3</v>
      </c>
      <c r="S24" s="272"/>
    </row>
    <row r="25" spans="1:19">
      <c r="A25" s="272">
        <v>1972</v>
      </c>
      <c r="B25" s="272">
        <f t="shared" si="0"/>
        <v>1974</v>
      </c>
      <c r="C25" s="280">
        <v>22.7</v>
      </c>
      <c r="D25" s="279">
        <v>28.8</v>
      </c>
      <c r="E25" s="280">
        <v>32</v>
      </c>
      <c r="F25" s="280">
        <v>36.5</v>
      </c>
      <c r="H25" s="272">
        <f t="shared" si="1"/>
        <v>1996</v>
      </c>
      <c r="I25" s="272">
        <f t="shared" si="2"/>
        <v>1998</v>
      </c>
      <c r="J25" s="273">
        <v>20.405000000000001</v>
      </c>
      <c r="P25" s="276"/>
      <c r="Q25" s="282">
        <v>11</v>
      </c>
      <c r="R25" s="277">
        <v>4.0000000000000001E-3</v>
      </c>
      <c r="S25" s="272"/>
    </row>
    <row r="26" spans="1:19">
      <c r="A26" s="272">
        <v>1973</v>
      </c>
      <c r="B26" s="272">
        <f t="shared" si="0"/>
        <v>1975</v>
      </c>
      <c r="C26" s="280">
        <v>24.3</v>
      </c>
      <c r="D26" s="279">
        <v>30.9</v>
      </c>
      <c r="E26" s="280">
        <v>34.299999999999997</v>
      </c>
      <c r="F26" s="280">
        <v>39.1</v>
      </c>
      <c r="H26" s="272">
        <f t="shared" si="1"/>
        <v>1997</v>
      </c>
      <c r="I26" s="272">
        <f t="shared" si="2"/>
        <v>1999</v>
      </c>
      <c r="J26" s="273">
        <v>20.251999999999999</v>
      </c>
      <c r="P26" s="276"/>
      <c r="Q26" s="282">
        <v>12</v>
      </c>
      <c r="R26" s="277">
        <v>5.0000000000000001E-3</v>
      </c>
      <c r="S26" s="272"/>
    </row>
    <row r="27" spans="1:19">
      <c r="A27" s="272">
        <v>1974</v>
      </c>
      <c r="B27" s="272">
        <f t="shared" si="0"/>
        <v>1976</v>
      </c>
      <c r="C27" s="280">
        <v>26.1</v>
      </c>
      <c r="D27" s="279">
        <v>33.200000000000003</v>
      </c>
      <c r="E27" s="280">
        <v>36.799999999999997</v>
      </c>
      <c r="F27" s="280">
        <v>42</v>
      </c>
      <c r="H27" s="272">
        <f t="shared" si="1"/>
        <v>1998</v>
      </c>
      <c r="I27" s="272">
        <f t="shared" si="2"/>
        <v>2000</v>
      </c>
      <c r="J27" s="273">
        <v>20.18</v>
      </c>
      <c r="P27" s="276"/>
      <c r="Q27" s="282">
        <v>1</v>
      </c>
      <c r="R27" s="277">
        <v>4.0000000000000001E-3</v>
      </c>
      <c r="S27" s="272"/>
    </row>
    <row r="28" spans="1:19">
      <c r="A28" s="272">
        <v>1975</v>
      </c>
      <c r="B28" s="272">
        <f t="shared" si="0"/>
        <v>1977</v>
      </c>
      <c r="C28" s="280">
        <v>26.7</v>
      </c>
      <c r="D28" s="279">
        <v>34</v>
      </c>
      <c r="E28" s="280">
        <v>37.700000000000003</v>
      </c>
      <c r="F28" s="280">
        <v>43</v>
      </c>
      <c r="H28" s="272">
        <f t="shared" si="1"/>
        <v>1999</v>
      </c>
      <c r="I28" s="272">
        <f t="shared" si="2"/>
        <v>2001</v>
      </c>
      <c r="J28" s="273">
        <v>10.281000000000001</v>
      </c>
      <c r="P28" s="276"/>
      <c r="Q28" s="282">
        <v>2</v>
      </c>
      <c r="R28" s="277">
        <v>2E-3</v>
      </c>
      <c r="S28" s="272"/>
    </row>
    <row r="29" spans="1:19">
      <c r="A29" s="272">
        <v>1976</v>
      </c>
      <c r="B29" s="272">
        <f t="shared" si="0"/>
        <v>1978</v>
      </c>
      <c r="C29" s="280">
        <v>27.7</v>
      </c>
      <c r="D29" s="279">
        <v>35.200000000000003</v>
      </c>
      <c r="E29" s="280">
        <v>39.1</v>
      </c>
      <c r="F29" s="280">
        <v>44.5</v>
      </c>
      <c r="H29" s="272">
        <f t="shared" si="1"/>
        <v>2000</v>
      </c>
      <c r="I29" s="272">
        <f t="shared" si="2"/>
        <v>2002</v>
      </c>
      <c r="J29" s="273">
        <v>10.315</v>
      </c>
      <c r="P29" s="276"/>
      <c r="Q29" s="282">
        <v>3</v>
      </c>
      <c r="R29" s="277">
        <v>2E-3</v>
      </c>
      <c r="S29" s="272"/>
    </row>
    <row r="30" spans="1:19">
      <c r="A30" s="272">
        <v>1977</v>
      </c>
      <c r="B30" s="272">
        <f t="shared" si="0"/>
        <v>1979</v>
      </c>
      <c r="C30" s="280">
        <v>28.9</v>
      </c>
      <c r="D30" s="279">
        <v>36.799999999999997</v>
      </c>
      <c r="E30" s="280">
        <v>40.799999999999997</v>
      </c>
      <c r="F30" s="280">
        <v>46.5</v>
      </c>
      <c r="H30" s="272">
        <f t="shared" si="1"/>
        <v>2001</v>
      </c>
      <c r="I30" s="272">
        <f t="shared" si="2"/>
        <v>2003</v>
      </c>
      <c r="J30" s="273">
        <v>10.307</v>
      </c>
      <c r="P30" s="276"/>
      <c r="Q30" s="282">
        <v>4</v>
      </c>
      <c r="R30" s="277">
        <v>2E-3</v>
      </c>
      <c r="S30" s="272"/>
    </row>
    <row r="31" spans="1:19">
      <c r="A31" s="272">
        <v>1978</v>
      </c>
      <c r="B31" s="272">
        <f t="shared" si="0"/>
        <v>1980</v>
      </c>
      <c r="C31" s="280">
        <v>30.7</v>
      </c>
      <c r="D31" s="279">
        <v>39.1</v>
      </c>
      <c r="E31" s="280">
        <v>43.4</v>
      </c>
      <c r="F31" s="280">
        <v>49.4</v>
      </c>
      <c r="H31" s="272">
        <f t="shared" si="1"/>
        <v>2002</v>
      </c>
      <c r="I31" s="272">
        <f t="shared" si="2"/>
        <v>2004</v>
      </c>
      <c r="J31" s="273">
        <v>10.302</v>
      </c>
      <c r="P31" s="276"/>
      <c r="Q31" s="282">
        <v>5</v>
      </c>
      <c r="R31" s="277">
        <v>2E-3</v>
      </c>
      <c r="S31" s="272"/>
    </row>
    <row r="32" spans="1:19">
      <c r="A32" s="272">
        <v>1979</v>
      </c>
      <c r="B32" s="272">
        <f t="shared" si="0"/>
        <v>1981</v>
      </c>
      <c r="C32" s="280">
        <v>33.4</v>
      </c>
      <c r="D32" s="279">
        <v>42.5</v>
      </c>
      <c r="E32" s="280">
        <v>47.2</v>
      </c>
      <c r="F32" s="280">
        <v>53.8</v>
      </c>
      <c r="H32" s="272">
        <f>+H31+1</f>
        <v>2003</v>
      </c>
      <c r="I32" s="272">
        <f t="shared" si="2"/>
        <v>2005</v>
      </c>
      <c r="J32" s="273">
        <v>10.307</v>
      </c>
      <c r="P32" s="276"/>
      <c r="Q32" s="282">
        <v>6</v>
      </c>
      <c r="R32" s="277">
        <v>0</v>
      </c>
      <c r="S32" s="272"/>
    </row>
    <row r="33" spans="1:19">
      <c r="A33" s="272">
        <v>1980</v>
      </c>
      <c r="B33" s="272">
        <f t="shared" si="0"/>
        <v>1982</v>
      </c>
      <c r="C33" s="280">
        <v>37</v>
      </c>
      <c r="D33" s="279">
        <v>47.1</v>
      </c>
      <c r="E33" s="280">
        <v>52.3</v>
      </c>
      <c r="F33" s="280">
        <v>59.6</v>
      </c>
      <c r="H33" s="272">
        <v>2004</v>
      </c>
      <c r="I33" s="272">
        <f t="shared" si="2"/>
        <v>2006</v>
      </c>
      <c r="J33" s="273">
        <v>10.442</v>
      </c>
      <c r="P33" s="276"/>
      <c r="Q33" s="282">
        <v>7</v>
      </c>
      <c r="R33" s="277">
        <v>-1E-3</v>
      </c>
      <c r="S33" s="272"/>
    </row>
    <row r="34" spans="1:19" ht="13.5" thickBot="1">
      <c r="A34" s="272">
        <v>1981</v>
      </c>
      <c r="B34" s="272">
        <f t="shared" si="0"/>
        <v>1983</v>
      </c>
      <c r="C34" s="280">
        <v>39.200000000000003</v>
      </c>
      <c r="D34" s="279">
        <v>49.8</v>
      </c>
      <c r="E34" s="280">
        <v>55.3</v>
      </c>
      <c r="F34" s="280">
        <v>63</v>
      </c>
      <c r="H34" s="272">
        <v>2005</v>
      </c>
      <c r="I34" s="272">
        <f t="shared" si="2"/>
        <v>2007</v>
      </c>
      <c r="J34" s="273">
        <v>10.534000000000001</v>
      </c>
      <c r="P34" s="276">
        <v>2016</v>
      </c>
      <c r="Q34" s="276">
        <v>8</v>
      </c>
      <c r="R34" s="277">
        <v>-1E-3</v>
      </c>
      <c r="S34" s="278">
        <f>IF(R34&lt;&gt;0,IF(SUM(R10:R34)/60&gt;4%,4%,SUM(R10:R34)/60),0)</f>
        <v>1.7000000000000006E-3</v>
      </c>
    </row>
    <row r="35" spans="1:19">
      <c r="A35" s="272">
        <v>1982</v>
      </c>
      <c r="B35" s="272">
        <f t="shared" si="0"/>
        <v>1984</v>
      </c>
      <c r="C35" s="280">
        <v>40.299999999999997</v>
      </c>
      <c r="D35" s="279">
        <v>51.2</v>
      </c>
      <c r="E35" s="280">
        <v>56.9</v>
      </c>
      <c r="F35" s="280">
        <v>64.8</v>
      </c>
      <c r="H35" s="272">
        <v>2006</v>
      </c>
      <c r="I35" s="272">
        <f t="shared" si="2"/>
        <v>2008</v>
      </c>
      <c r="J35" s="273">
        <v>10.734999999999999</v>
      </c>
      <c r="P35" s="276"/>
      <c r="Q35" s="282">
        <v>9</v>
      </c>
      <c r="R35" s="277">
        <v>-1E-3</v>
      </c>
      <c r="S35" s="272"/>
    </row>
    <row r="36" spans="1:19">
      <c r="A36" s="272">
        <v>1983</v>
      </c>
      <c r="B36" s="272">
        <f t="shared" si="0"/>
        <v>1985</v>
      </c>
      <c r="C36" s="280">
        <v>41.2</v>
      </c>
      <c r="D36" s="279">
        <v>52.3</v>
      </c>
      <c r="E36" s="280">
        <v>58.1</v>
      </c>
      <c r="F36" s="280">
        <v>66.2</v>
      </c>
      <c r="H36" s="272">
        <v>2007</v>
      </c>
      <c r="I36" s="272">
        <f t="shared" si="2"/>
        <v>2009</v>
      </c>
      <c r="J36" s="273">
        <v>11.451000000000001</v>
      </c>
      <c r="P36" s="276"/>
      <c r="Q36" s="282">
        <v>10</v>
      </c>
      <c r="R36" s="277">
        <v>0</v>
      </c>
      <c r="S36" s="272"/>
    </row>
    <row r="37" spans="1:19">
      <c r="A37" s="272">
        <v>1984</v>
      </c>
      <c r="B37" s="272">
        <f t="shared" si="0"/>
        <v>1986</v>
      </c>
      <c r="C37" s="280">
        <v>42.2</v>
      </c>
      <c r="D37" s="279">
        <v>53.7</v>
      </c>
      <c r="E37" s="280">
        <v>59.6</v>
      </c>
      <c r="F37" s="280">
        <v>67.900000000000006</v>
      </c>
      <c r="H37" s="272">
        <v>2008</v>
      </c>
      <c r="I37" s="272">
        <f t="shared" si="2"/>
        <v>2010</v>
      </c>
      <c r="J37" s="273">
        <v>11.776999999999999</v>
      </c>
      <c r="P37" s="276"/>
      <c r="Q37" s="282">
        <v>11</v>
      </c>
      <c r="R37" s="277">
        <v>2E-3</v>
      </c>
      <c r="S37" s="272"/>
    </row>
    <row r="38" spans="1:19">
      <c r="A38" s="272">
        <v>1985</v>
      </c>
      <c r="B38" s="272">
        <f t="shared" si="0"/>
        <v>1987</v>
      </c>
      <c r="C38" s="280">
        <v>42.4</v>
      </c>
      <c r="D38" s="279">
        <v>53.9</v>
      </c>
      <c r="E38" s="280">
        <v>59.8</v>
      </c>
      <c r="F38" s="280">
        <v>68.2</v>
      </c>
      <c r="H38" s="272">
        <v>2009</v>
      </c>
      <c r="I38" s="272">
        <f t="shared" si="2"/>
        <v>2011</v>
      </c>
      <c r="J38" s="273">
        <v>11.877000000000001</v>
      </c>
      <c r="P38" s="276"/>
      <c r="Q38" s="282">
        <v>12</v>
      </c>
      <c r="R38" s="277">
        <v>2E-3</v>
      </c>
      <c r="S38" s="272"/>
    </row>
    <row r="39" spans="1:19">
      <c r="A39" s="272">
        <v>1986</v>
      </c>
      <c r="B39" s="272">
        <f t="shared" si="0"/>
        <v>1988</v>
      </c>
      <c r="C39" s="280">
        <v>42.9</v>
      </c>
      <c r="D39" s="279">
        <v>54.6</v>
      </c>
      <c r="E39" s="280">
        <v>60.6</v>
      </c>
      <c r="F39" s="280">
        <v>69</v>
      </c>
      <c r="H39" s="272">
        <v>2010</v>
      </c>
      <c r="I39" s="272">
        <f t="shared" si="2"/>
        <v>2012</v>
      </c>
      <c r="J39" s="273">
        <v>11.999000000000001</v>
      </c>
      <c r="P39" s="276"/>
      <c r="Q39" s="282">
        <v>1</v>
      </c>
      <c r="R39" s="277">
        <v>2E-3</v>
      </c>
      <c r="S39" s="272"/>
    </row>
    <row r="40" spans="1:19">
      <c r="A40" s="272">
        <v>1987</v>
      </c>
      <c r="B40" s="272">
        <f t="shared" si="0"/>
        <v>1989</v>
      </c>
      <c r="C40" s="280">
        <v>43.7</v>
      </c>
      <c r="D40" s="279">
        <v>55.6</v>
      </c>
      <c r="E40" s="280">
        <v>61.7</v>
      </c>
      <c r="F40" s="280">
        <v>70.3</v>
      </c>
      <c r="H40" s="272">
        <v>2011</v>
      </c>
      <c r="I40" s="272">
        <f t="shared" si="2"/>
        <v>2013</v>
      </c>
      <c r="J40" s="273">
        <v>12.329000000000001</v>
      </c>
      <c r="P40" s="276"/>
      <c r="Q40" s="282">
        <v>2</v>
      </c>
      <c r="R40" s="277">
        <v>2E-3</v>
      </c>
      <c r="S40" s="272"/>
    </row>
    <row r="41" spans="1:19">
      <c r="A41" s="272">
        <v>1988</v>
      </c>
      <c r="B41" s="272">
        <f t="shared" si="0"/>
        <v>1990</v>
      </c>
      <c r="C41" s="280">
        <v>44.7</v>
      </c>
      <c r="D41" s="279">
        <v>56.8</v>
      </c>
      <c r="E41" s="280">
        <v>63.1</v>
      </c>
      <c r="F41" s="280">
        <v>71.900000000000006</v>
      </c>
      <c r="H41" s="272">
        <v>2012</v>
      </c>
      <c r="I41" s="272">
        <f t="shared" si="2"/>
        <v>2014</v>
      </c>
      <c r="J41" s="273">
        <v>12.644</v>
      </c>
      <c r="P41" s="276"/>
      <c r="Q41" s="282">
        <v>3</v>
      </c>
      <c r="R41" s="277">
        <v>3.0000000000000001E-3</v>
      </c>
      <c r="S41" s="272"/>
    </row>
    <row r="42" spans="1:19">
      <c r="A42" s="272">
        <v>1989</v>
      </c>
      <c r="B42" s="272">
        <f t="shared" si="0"/>
        <v>1991</v>
      </c>
      <c r="C42" s="280">
        <v>46.3</v>
      </c>
      <c r="D42" s="279">
        <v>58.9</v>
      </c>
      <c r="E42" s="280">
        <v>65.400000000000006</v>
      </c>
      <c r="F42" s="280">
        <v>74.5</v>
      </c>
      <c r="H42" s="272">
        <v>2013</v>
      </c>
      <c r="I42" s="272">
        <f t="shared" si="2"/>
        <v>2015</v>
      </c>
      <c r="J42" s="273">
        <v>12.901999999999999</v>
      </c>
      <c r="P42" s="276"/>
      <c r="Q42" s="282">
        <v>4</v>
      </c>
      <c r="R42" s="277">
        <v>2E-3</v>
      </c>
      <c r="S42" s="272"/>
    </row>
    <row r="43" spans="1:19">
      <c r="A43" s="272">
        <v>1990</v>
      </c>
      <c r="B43" s="272">
        <f t="shared" ref="B43:B76" si="3">+A43+2</f>
        <v>1992</v>
      </c>
      <c r="C43" s="280">
        <v>49.3</v>
      </c>
      <c r="D43" s="279">
        <v>62.7</v>
      </c>
      <c r="E43" s="280">
        <v>69.599999999999994</v>
      </c>
      <c r="F43" s="280">
        <v>79.3</v>
      </c>
      <c r="H43" s="272">
        <v>2014</v>
      </c>
      <c r="I43" s="272">
        <f t="shared" si="2"/>
        <v>2016</v>
      </c>
      <c r="J43" s="273">
        <v>13.124000000000001</v>
      </c>
      <c r="P43" s="276"/>
      <c r="Q43" s="282">
        <v>5</v>
      </c>
      <c r="R43" s="277">
        <v>3.0000000000000001E-3</v>
      </c>
      <c r="S43" s="272"/>
    </row>
    <row r="44" spans="1:19">
      <c r="A44" s="272">
        <v>1991</v>
      </c>
      <c r="B44" s="272">
        <f t="shared" si="3"/>
        <v>1993</v>
      </c>
      <c r="C44" s="280">
        <v>52.7</v>
      </c>
      <c r="D44" s="279">
        <v>67</v>
      </c>
      <c r="E44" s="280">
        <v>74.5</v>
      </c>
      <c r="F44" s="280">
        <v>84.8</v>
      </c>
      <c r="H44" s="272">
        <v>2015</v>
      </c>
      <c r="I44" s="272">
        <f t="shared" si="2"/>
        <v>2017</v>
      </c>
      <c r="J44" s="273">
        <v>13.324</v>
      </c>
      <c r="P44" s="276"/>
      <c r="Q44" s="282">
        <v>6</v>
      </c>
      <c r="R44" s="277">
        <v>2E-3</v>
      </c>
      <c r="S44" s="272"/>
    </row>
    <row r="45" spans="1:19">
      <c r="A45" s="272">
        <v>1992</v>
      </c>
      <c r="B45" s="272">
        <f t="shared" si="3"/>
        <v>1994</v>
      </c>
      <c r="C45" s="280">
        <v>56.1</v>
      </c>
      <c r="D45" s="279">
        <v>71.3</v>
      </c>
      <c r="E45" s="280">
        <v>79.2</v>
      </c>
      <c r="F45" s="280">
        <v>90.3</v>
      </c>
      <c r="H45" s="272">
        <v>2016</v>
      </c>
      <c r="I45" s="272">
        <f>+H45+2</f>
        <v>2018</v>
      </c>
      <c r="J45" s="273">
        <v>13.597</v>
      </c>
      <c r="P45" s="276"/>
      <c r="Q45" s="282">
        <v>7</v>
      </c>
      <c r="R45" s="277">
        <v>4.0000000000000001E-3</v>
      </c>
      <c r="S45" s="272"/>
    </row>
    <row r="46" spans="1:19" ht="13.5" thickBot="1">
      <c r="A46" s="272">
        <v>1993</v>
      </c>
      <c r="B46" s="272">
        <f t="shared" si="3"/>
        <v>1995</v>
      </c>
      <c r="C46" s="280">
        <v>58.9</v>
      </c>
      <c r="D46" s="279">
        <v>74.900000000000006</v>
      </c>
      <c r="E46" s="280">
        <v>83.1</v>
      </c>
      <c r="F46" s="280">
        <v>94.7</v>
      </c>
      <c r="H46" s="272">
        <v>2017</v>
      </c>
      <c r="I46" s="272">
        <f>+H46+2</f>
        <v>2019</v>
      </c>
      <c r="J46" s="273">
        <v>14.023999999999999</v>
      </c>
      <c r="P46" s="276">
        <v>2017</v>
      </c>
      <c r="Q46" s="276">
        <v>8</v>
      </c>
      <c r="R46" s="277">
        <v>3.0000000000000001E-3</v>
      </c>
      <c r="S46" s="278">
        <f>IF(R46&lt;&gt;0,IF(SUM(R10:R46)/60&gt;4%,4%,SUM(R10:R46)/60),0)</f>
        <v>2.1000000000000007E-3</v>
      </c>
    </row>
    <row r="47" spans="1:19">
      <c r="A47" s="272">
        <v>1994</v>
      </c>
      <c r="B47" s="272">
        <f t="shared" si="3"/>
        <v>1996</v>
      </c>
      <c r="C47" s="280">
        <v>60.3</v>
      </c>
      <c r="D47" s="279">
        <v>76.7</v>
      </c>
      <c r="E47" s="280">
        <v>85.1</v>
      </c>
      <c r="F47" s="280">
        <v>97</v>
      </c>
      <c r="H47" s="272">
        <v>2018</v>
      </c>
      <c r="I47" s="272">
        <v>2020</v>
      </c>
      <c r="J47" s="273">
        <v>14.64</v>
      </c>
      <c r="P47" s="276"/>
      <c r="Q47" s="282">
        <v>9</v>
      </c>
      <c r="R47" s="277">
        <v>3.0000000000000001E-3</v>
      </c>
      <c r="S47" s="272"/>
    </row>
    <row r="48" spans="1:19">
      <c r="A48" s="272">
        <v>1995</v>
      </c>
      <c r="B48" s="272">
        <f t="shared" si="3"/>
        <v>1997</v>
      </c>
      <c r="C48" s="280">
        <v>61.7</v>
      </c>
      <c r="D48" s="279">
        <v>78.400000000000006</v>
      </c>
      <c r="E48" s="280">
        <v>87.1</v>
      </c>
      <c r="F48" s="280">
        <v>99.2</v>
      </c>
      <c r="H48" s="272">
        <v>2019</v>
      </c>
      <c r="I48" s="272">
        <v>2021</v>
      </c>
      <c r="J48" s="273">
        <v>15.273</v>
      </c>
      <c r="P48" s="276"/>
      <c r="Q48" s="282">
        <v>10</v>
      </c>
      <c r="R48" s="277">
        <v>3.0000000000000001E-3</v>
      </c>
      <c r="S48" s="272"/>
    </row>
    <row r="49" spans="1:19">
      <c r="A49" s="272">
        <v>1996</v>
      </c>
      <c r="B49" s="272">
        <f t="shared" si="3"/>
        <v>1998</v>
      </c>
      <c r="C49" s="280">
        <v>61.6</v>
      </c>
      <c r="D49" s="279">
        <v>78.3</v>
      </c>
      <c r="E49" s="280">
        <v>86.9</v>
      </c>
      <c r="F49" s="280">
        <v>99</v>
      </c>
      <c r="H49" s="272">
        <v>2020</v>
      </c>
      <c r="I49" s="272">
        <v>2022</v>
      </c>
      <c r="J49" s="273">
        <v>15.51</v>
      </c>
      <c r="P49" s="276"/>
      <c r="Q49" s="282">
        <v>11</v>
      </c>
      <c r="R49" s="277">
        <v>3.0000000000000001E-3</v>
      </c>
      <c r="S49" s="272"/>
    </row>
    <row r="50" spans="1:19">
      <c r="A50" s="272">
        <v>1997</v>
      </c>
      <c r="B50" s="272">
        <f t="shared" si="3"/>
        <v>1999</v>
      </c>
      <c r="C50" s="280">
        <v>61.1</v>
      </c>
      <c r="D50" s="279">
        <v>77.7</v>
      </c>
      <c r="E50" s="280">
        <v>86.3</v>
      </c>
      <c r="F50" s="280">
        <v>98.3</v>
      </c>
      <c r="H50" s="272">
        <v>2021</v>
      </c>
      <c r="I50" s="272">
        <v>2023</v>
      </c>
      <c r="J50" s="273">
        <v>16.919</v>
      </c>
      <c r="P50" s="276"/>
      <c r="Q50" s="282">
        <v>12</v>
      </c>
      <c r="R50" s="277">
        <v>3.0000000000000001E-3</v>
      </c>
      <c r="S50" s="272"/>
    </row>
    <row r="51" spans="1:19">
      <c r="A51" s="272">
        <v>1998</v>
      </c>
      <c r="B51" s="272">
        <f t="shared" si="3"/>
        <v>2000</v>
      </c>
      <c r="C51" s="280">
        <v>60.9</v>
      </c>
      <c r="D51" s="279">
        <v>77.400000000000006</v>
      </c>
      <c r="E51" s="280">
        <v>86</v>
      </c>
      <c r="F51" s="280">
        <v>97.9</v>
      </c>
      <c r="H51" s="272">
        <v>2022</v>
      </c>
      <c r="I51" s="272">
        <v>2024</v>
      </c>
      <c r="J51" s="273">
        <v>19.687000000000001</v>
      </c>
      <c r="P51" s="276"/>
      <c r="Q51" s="282">
        <v>1</v>
      </c>
      <c r="R51" s="277">
        <v>5.0000000000000001E-3</v>
      </c>
      <c r="S51" s="272"/>
    </row>
    <row r="52" spans="1:19" ht="13.15" customHeight="1">
      <c r="A52" s="272">
        <v>1999</v>
      </c>
      <c r="B52" s="272">
        <f t="shared" si="3"/>
        <v>2001</v>
      </c>
      <c r="C52" s="280">
        <v>60.7</v>
      </c>
      <c r="D52" s="279">
        <v>77.2</v>
      </c>
      <c r="E52" s="280">
        <v>85.7</v>
      </c>
      <c r="F52" s="280">
        <v>97.6</v>
      </c>
      <c r="H52" s="272">
        <v>2023</v>
      </c>
      <c r="I52" s="272">
        <v>2025</v>
      </c>
      <c r="J52" s="273">
        <v>21.631</v>
      </c>
      <c r="P52" s="276"/>
      <c r="Q52" s="282">
        <v>2</v>
      </c>
      <c r="R52" s="277">
        <v>6.0000000000000001E-3</v>
      </c>
      <c r="S52" s="272"/>
    </row>
    <row r="53" spans="1:19">
      <c r="A53" s="272">
        <v>2000</v>
      </c>
      <c r="B53" s="272">
        <f t="shared" si="3"/>
        <v>2002</v>
      </c>
      <c r="C53" s="280">
        <v>60.9</v>
      </c>
      <c r="D53" s="279">
        <v>77.400000000000006</v>
      </c>
      <c r="E53" s="280">
        <v>85.9</v>
      </c>
      <c r="F53" s="280">
        <v>97.9</v>
      </c>
      <c r="H53" s="272">
        <v>2024</v>
      </c>
      <c r="I53" s="272">
        <v>2026</v>
      </c>
      <c r="J53" s="273">
        <v>21.984000000000002</v>
      </c>
      <c r="P53" s="276"/>
      <c r="Q53" s="282">
        <v>3</v>
      </c>
      <c r="R53" s="277">
        <v>5.0000000000000001E-3</v>
      </c>
      <c r="S53" s="272"/>
    </row>
    <row r="54" spans="1:19">
      <c r="A54" s="272">
        <v>2001</v>
      </c>
      <c r="B54" s="272">
        <f t="shared" si="3"/>
        <v>2003</v>
      </c>
      <c r="C54" s="280">
        <v>60.9</v>
      </c>
      <c r="D54" s="279">
        <v>77.400000000000006</v>
      </c>
      <c r="E54" s="280">
        <v>85.9</v>
      </c>
      <c r="F54" s="280">
        <v>97.8</v>
      </c>
      <c r="H54" s="272"/>
      <c r="I54" s="272"/>
      <c r="J54" s="273"/>
      <c r="P54" s="276"/>
      <c r="Q54" s="282">
        <v>4</v>
      </c>
      <c r="R54" s="277">
        <v>5.0000000000000001E-3</v>
      </c>
      <c r="S54" s="272"/>
    </row>
    <row r="55" spans="1:19">
      <c r="A55" s="272">
        <v>2002</v>
      </c>
      <c r="B55" s="272">
        <f t="shared" si="3"/>
        <v>2004</v>
      </c>
      <c r="C55" s="280">
        <v>60.9</v>
      </c>
      <c r="D55" s="279">
        <v>77.400000000000006</v>
      </c>
      <c r="E55" s="280">
        <v>85.9</v>
      </c>
      <c r="F55" s="280">
        <v>97.8</v>
      </c>
      <c r="H55" s="733"/>
      <c r="I55" s="733"/>
      <c r="J55" s="733"/>
      <c r="P55" s="276"/>
      <c r="Q55" s="282">
        <v>5</v>
      </c>
      <c r="R55" s="277">
        <v>5.0000000000000001E-3</v>
      </c>
      <c r="S55" s="272"/>
    </row>
    <row r="56" spans="1:19">
      <c r="A56" s="272">
        <v>2003</v>
      </c>
      <c r="B56" s="272">
        <f t="shared" si="3"/>
        <v>2005</v>
      </c>
      <c r="C56" s="280">
        <v>60.9</v>
      </c>
      <c r="D56" s="279">
        <v>77.400000000000006</v>
      </c>
      <c r="E56" s="280">
        <v>85.9</v>
      </c>
      <c r="F56" s="280">
        <v>97.8</v>
      </c>
      <c r="H56" s="1110" t="s">
        <v>909</v>
      </c>
      <c r="I56" s="733"/>
      <c r="J56" s="733"/>
      <c r="P56" s="276"/>
      <c r="Q56" s="282">
        <v>6</v>
      </c>
      <c r="R56" s="277">
        <v>4.0000000000000001E-3</v>
      </c>
      <c r="S56" s="272"/>
    </row>
    <row r="57" spans="1:19">
      <c r="A57" s="272">
        <v>2004</v>
      </c>
      <c r="B57" s="272">
        <f t="shared" si="3"/>
        <v>2006</v>
      </c>
      <c r="C57" s="280">
        <v>61.6</v>
      </c>
      <c r="D57" s="279">
        <v>78.3</v>
      </c>
      <c r="E57" s="280">
        <v>87</v>
      </c>
      <c r="F57" s="280">
        <v>99.1</v>
      </c>
      <c r="H57" s="733"/>
      <c r="I57" s="733"/>
      <c r="J57" s="733"/>
      <c r="P57" s="276"/>
      <c r="Q57" s="282">
        <v>7</v>
      </c>
      <c r="R57" s="277">
        <v>3.0000000000000001E-3</v>
      </c>
      <c r="S57" s="272"/>
    </row>
    <row r="58" spans="1:19" ht="13.5" thickBot="1">
      <c r="A58" s="272">
        <v>2005</v>
      </c>
      <c r="B58" s="272">
        <f t="shared" si="3"/>
        <v>2007</v>
      </c>
      <c r="C58" s="280">
        <v>62.2</v>
      </c>
      <c r="D58" s="279">
        <v>79.099999999999994</v>
      </c>
      <c r="E58" s="280">
        <v>87.8</v>
      </c>
      <c r="F58" s="280">
        <v>100</v>
      </c>
      <c r="P58" s="276">
        <v>2018</v>
      </c>
      <c r="Q58" s="276">
        <v>8</v>
      </c>
      <c r="R58" s="277">
        <v>3.0000000000000001E-3</v>
      </c>
      <c r="S58" s="278">
        <f>IF(R58&lt;&gt;0,IF(SUM(R10:R58)/60&gt;4%,4%,SUM(R10:R58)/60),0)</f>
        <v>2.9000000000000015E-3</v>
      </c>
    </row>
    <row r="59" spans="1:19">
      <c r="A59" s="272">
        <v>2006</v>
      </c>
      <c r="B59" s="272">
        <f t="shared" si="3"/>
        <v>2008</v>
      </c>
      <c r="C59" s="280">
        <v>63.4</v>
      </c>
      <c r="D59" s="279">
        <v>80.599999999999994</v>
      </c>
      <c r="E59" s="280">
        <v>89.5</v>
      </c>
      <c r="F59" s="280">
        <v>101.9</v>
      </c>
      <c r="P59" s="276"/>
      <c r="Q59" s="282">
        <v>9</v>
      </c>
      <c r="R59" s="277">
        <v>4.0000000000000001E-3</v>
      </c>
      <c r="S59" s="272"/>
    </row>
    <row r="60" spans="1:19">
      <c r="A60" s="272">
        <v>2007</v>
      </c>
      <c r="B60" s="272">
        <f t="shared" si="3"/>
        <v>2009</v>
      </c>
      <c r="C60" s="280">
        <v>67.599999999999994</v>
      </c>
      <c r="D60" s="279">
        <v>85.9</v>
      </c>
      <c r="E60" s="280">
        <v>95.4</v>
      </c>
      <c r="F60" s="280">
        <v>108.7</v>
      </c>
      <c r="P60" s="276"/>
      <c r="Q60" s="282">
        <v>10</v>
      </c>
      <c r="R60" s="277">
        <v>5.0000000000000001E-3</v>
      </c>
      <c r="S60" s="272"/>
    </row>
    <row r="61" spans="1:19">
      <c r="A61" s="272">
        <v>2008</v>
      </c>
      <c r="B61" s="272">
        <f t="shared" si="3"/>
        <v>2010</v>
      </c>
      <c r="C61" s="280">
        <v>69.599999999999994</v>
      </c>
      <c r="D61" s="279">
        <v>88.4</v>
      </c>
      <c r="E61" s="280">
        <v>98.2</v>
      </c>
      <c r="F61" s="280">
        <v>111.8</v>
      </c>
      <c r="P61" s="276"/>
      <c r="Q61" s="282">
        <v>11</v>
      </c>
      <c r="R61" s="277">
        <v>4.0000000000000001E-3</v>
      </c>
      <c r="S61" s="272"/>
    </row>
    <row r="62" spans="1:19">
      <c r="A62" s="272">
        <v>2009</v>
      </c>
      <c r="B62" s="272">
        <f t="shared" si="3"/>
        <v>2011</v>
      </c>
      <c r="C62" s="280">
        <v>70.099999999999994</v>
      </c>
      <c r="D62" s="279">
        <v>89.2</v>
      </c>
      <c r="E62" s="280">
        <v>99</v>
      </c>
      <c r="F62" s="280">
        <v>112.8</v>
      </c>
      <c r="P62" s="276"/>
      <c r="Q62" s="282">
        <v>12</v>
      </c>
      <c r="R62" s="277">
        <v>3.0000000000000001E-3</v>
      </c>
      <c r="S62" s="272"/>
    </row>
    <row r="63" spans="1:19">
      <c r="A63" s="272">
        <v>2010</v>
      </c>
      <c r="B63" s="272">
        <f t="shared" si="3"/>
        <v>2012</v>
      </c>
      <c r="C63" s="280">
        <v>70.8</v>
      </c>
      <c r="D63" s="279">
        <v>90.1</v>
      </c>
      <c r="E63" s="280">
        <v>100</v>
      </c>
      <c r="F63" s="280">
        <v>113.9</v>
      </c>
      <c r="P63" s="276"/>
      <c r="Q63" s="282">
        <v>1</v>
      </c>
      <c r="R63" s="277">
        <v>3.0000000000000001E-3</v>
      </c>
      <c r="S63" s="272"/>
    </row>
    <row r="64" spans="1:19">
      <c r="A64" s="272">
        <v>2011</v>
      </c>
      <c r="B64" s="272">
        <f t="shared" si="3"/>
        <v>2013</v>
      </c>
      <c r="C64" s="280">
        <v>72.8</v>
      </c>
      <c r="D64" s="279">
        <v>92.5</v>
      </c>
      <c r="E64" s="280">
        <v>102.8</v>
      </c>
      <c r="F64" s="280">
        <v>117</v>
      </c>
      <c r="P64" s="276"/>
      <c r="Q64" s="282">
        <v>2</v>
      </c>
      <c r="R64" s="277">
        <v>2E-3</v>
      </c>
      <c r="S64" s="272"/>
    </row>
    <row r="65" spans="1:19">
      <c r="A65" s="272">
        <v>2012</v>
      </c>
      <c r="B65" s="272">
        <f t="shared" si="3"/>
        <v>2014</v>
      </c>
      <c r="C65" s="280">
        <v>74.7</v>
      </c>
      <c r="D65" s="279">
        <v>94.9</v>
      </c>
      <c r="E65" s="280">
        <v>105.4</v>
      </c>
      <c r="F65" s="280">
        <v>120.1</v>
      </c>
      <c r="P65" s="276"/>
      <c r="Q65" s="282">
        <v>3</v>
      </c>
      <c r="R65" s="277">
        <v>2E-3</v>
      </c>
      <c r="S65" s="272"/>
    </row>
    <row r="66" spans="1:19">
      <c r="A66" s="272">
        <v>2013</v>
      </c>
      <c r="B66" s="272">
        <f t="shared" si="3"/>
        <v>2015</v>
      </c>
      <c r="C66" s="280">
        <v>76.2</v>
      </c>
      <c r="D66" s="279">
        <v>96.8</v>
      </c>
      <c r="E66" s="280">
        <v>107.5</v>
      </c>
      <c r="F66" s="280">
        <v>0</v>
      </c>
      <c r="P66" s="276"/>
      <c r="Q66" s="282">
        <v>4</v>
      </c>
      <c r="R66" s="277">
        <v>1E-3</v>
      </c>
      <c r="S66" s="272"/>
    </row>
    <row r="67" spans="1:19">
      <c r="A67" s="272">
        <v>2014</v>
      </c>
      <c r="B67" s="272">
        <f t="shared" si="3"/>
        <v>2016</v>
      </c>
      <c r="C67" s="280">
        <v>77.5</v>
      </c>
      <c r="D67" s="279">
        <v>98.5</v>
      </c>
      <c r="E67" s="280">
        <v>109.4</v>
      </c>
      <c r="F67" s="280">
        <f>+F66</f>
        <v>0</v>
      </c>
      <c r="P67" s="276"/>
      <c r="Q67" s="282">
        <v>5</v>
      </c>
      <c r="R67" s="277">
        <v>1E-3</v>
      </c>
      <c r="S67" s="272"/>
    </row>
    <row r="68" spans="1:19">
      <c r="A68" s="272">
        <v>2015</v>
      </c>
      <c r="B68" s="272">
        <f t="shared" si="3"/>
        <v>2017</v>
      </c>
      <c r="C68" s="280">
        <v>78.7</v>
      </c>
      <c r="D68" s="279">
        <v>100</v>
      </c>
      <c r="E68" s="280">
        <v>111.1</v>
      </c>
      <c r="F68" s="280">
        <f>+F67</f>
        <v>0</v>
      </c>
      <c r="P68" s="276"/>
      <c r="Q68" s="282">
        <v>6</v>
      </c>
      <c r="R68" s="277">
        <v>-1E-3</v>
      </c>
      <c r="S68" s="272"/>
    </row>
    <row r="69" spans="1:19">
      <c r="A69" s="272">
        <v>2016</v>
      </c>
      <c r="B69" s="272">
        <f t="shared" si="3"/>
        <v>2018</v>
      </c>
      <c r="C69" s="280">
        <v>80.3</v>
      </c>
      <c r="D69" s="279">
        <v>102.1</v>
      </c>
      <c r="E69" s="280">
        <v>113.4</v>
      </c>
      <c r="F69" s="280">
        <f>+F68</f>
        <v>0</v>
      </c>
      <c r="P69" s="276"/>
      <c r="Q69" s="282">
        <v>7</v>
      </c>
      <c r="R69" s="277">
        <v>-2E-3</v>
      </c>
      <c r="S69" s="272"/>
    </row>
    <row r="70" spans="1:19">
      <c r="A70" s="272">
        <v>2017</v>
      </c>
      <c r="B70" s="272">
        <f t="shared" si="3"/>
        <v>2019</v>
      </c>
      <c r="C70" s="280">
        <v>82.8</v>
      </c>
      <c r="D70" s="279">
        <v>105.3</v>
      </c>
      <c r="E70" s="280">
        <v>116.8</v>
      </c>
      <c r="F70" s="280">
        <f>+F69</f>
        <v>0</v>
      </c>
      <c r="P70" s="287">
        <v>2019</v>
      </c>
      <c r="Q70" s="287">
        <v>8</v>
      </c>
      <c r="R70" s="288">
        <v>-4.0000000000000001E-3</v>
      </c>
      <c r="S70" s="289">
        <f>IF(R70&lt;&gt;0,IF(SUM(R11:R70)/60&gt;4%,4%,SUM(R11:R70)/60),0)</f>
        <v>3.0500000000000019E-3</v>
      </c>
    </row>
    <row r="71" spans="1:19">
      <c r="A71" s="272">
        <v>2018</v>
      </c>
      <c r="B71" s="272">
        <f t="shared" si="3"/>
        <v>2020</v>
      </c>
      <c r="C71" s="280">
        <v>86.4</v>
      </c>
      <c r="D71" s="279">
        <v>109.9</v>
      </c>
      <c r="E71" s="280">
        <v>0</v>
      </c>
      <c r="F71" s="280">
        <f>+F70</f>
        <v>0</v>
      </c>
      <c r="P71" s="276"/>
      <c r="Q71" s="282">
        <v>9</v>
      </c>
      <c r="R71" s="277">
        <v>-4.0000000000000001E-3</v>
      </c>
      <c r="S71" s="290"/>
    </row>
    <row r="72" spans="1:19">
      <c r="A72" s="272">
        <v>2019</v>
      </c>
      <c r="B72" s="272">
        <f t="shared" si="3"/>
        <v>2021</v>
      </c>
      <c r="C72" s="280">
        <v>90.2</v>
      </c>
      <c r="D72" s="279">
        <v>114.6</v>
      </c>
      <c r="E72" s="280">
        <v>0</v>
      </c>
      <c r="F72" s="280">
        <f t="shared" ref="F72:F77" si="4">+F71</f>
        <v>0</v>
      </c>
      <c r="H72" s="1113">
        <f>+D72</f>
        <v>114.6</v>
      </c>
      <c r="P72" s="276"/>
      <c r="Q72" s="282">
        <v>10</v>
      </c>
      <c r="R72" s="277">
        <v>-2E-3</v>
      </c>
      <c r="S72" s="290"/>
    </row>
    <row r="73" spans="1:19">
      <c r="A73" s="272">
        <v>2020</v>
      </c>
      <c r="B73" s="272">
        <f t="shared" si="3"/>
        <v>2022</v>
      </c>
      <c r="C73" s="280">
        <v>91.6</v>
      </c>
      <c r="D73" s="279">
        <v>116.4</v>
      </c>
      <c r="E73" s="280">
        <v>0</v>
      </c>
      <c r="F73" s="280">
        <f t="shared" si="4"/>
        <v>0</v>
      </c>
      <c r="P73" s="276"/>
      <c r="Q73" s="282">
        <v>11</v>
      </c>
      <c r="R73" s="277">
        <v>-1E-3</v>
      </c>
      <c r="S73" s="290"/>
    </row>
    <row r="74" spans="1:19">
      <c r="A74" s="272">
        <v>2021</v>
      </c>
      <c r="B74" s="272">
        <f t="shared" si="3"/>
        <v>2023</v>
      </c>
      <c r="C74" s="280">
        <v>100</v>
      </c>
      <c r="D74" s="279">
        <v>127</v>
      </c>
      <c r="E74" s="280">
        <v>0</v>
      </c>
      <c r="F74" s="280">
        <f t="shared" si="4"/>
        <v>0</v>
      </c>
      <c r="P74" s="276"/>
      <c r="Q74" s="282">
        <v>12</v>
      </c>
      <c r="R74" s="277">
        <v>-1E-3</v>
      </c>
      <c r="S74" s="290"/>
    </row>
    <row r="75" spans="1:19">
      <c r="A75" s="272">
        <v>2022</v>
      </c>
      <c r="B75" s="272">
        <f t="shared" si="3"/>
        <v>2024</v>
      </c>
      <c r="C75" s="280">
        <v>116.3</v>
      </c>
      <c r="D75" s="279">
        <v>147.80000000000001</v>
      </c>
      <c r="E75" s="280">
        <v>0</v>
      </c>
      <c r="F75" s="280">
        <f t="shared" si="4"/>
        <v>0</v>
      </c>
      <c r="P75" s="276"/>
      <c r="Q75" s="282">
        <v>1</v>
      </c>
      <c r="R75" s="277">
        <v>-1E-3</v>
      </c>
      <c r="S75" s="290"/>
    </row>
    <row r="76" spans="1:19" ht="14.45" customHeight="1">
      <c r="A76" s="272">
        <v>2023</v>
      </c>
      <c r="B76" s="272">
        <f t="shared" si="3"/>
        <v>2025</v>
      </c>
      <c r="C76" s="280">
        <v>126.1</v>
      </c>
      <c r="D76" s="279">
        <v>160.30000000000001</v>
      </c>
      <c r="E76" s="280">
        <v>0</v>
      </c>
      <c r="F76" s="280">
        <f t="shared" si="4"/>
        <v>0</v>
      </c>
      <c r="P76" s="276"/>
      <c r="Q76" s="282">
        <v>2</v>
      </c>
      <c r="R76" s="277">
        <v>-2E-3</v>
      </c>
      <c r="S76" s="290"/>
    </row>
    <row r="77" spans="1:19" ht="13.9" customHeight="1">
      <c r="A77" s="272">
        <v>2024</v>
      </c>
      <c r="B77" s="272">
        <f t="shared" ref="B77" si="5">+A77+2</f>
        <v>2026</v>
      </c>
      <c r="C77" s="280">
        <v>129.80000000000001</v>
      </c>
      <c r="D77" s="279">
        <v>160.30000000000001</v>
      </c>
      <c r="E77" s="280">
        <v>0</v>
      </c>
      <c r="F77" s="280">
        <f t="shared" si="4"/>
        <v>0</v>
      </c>
      <c r="P77" s="276"/>
      <c r="Q77" s="282">
        <v>3</v>
      </c>
      <c r="R77" s="277">
        <v>-2E-3</v>
      </c>
      <c r="S77" s="290"/>
    </row>
    <row r="78" spans="1:19">
      <c r="A78" s="254"/>
      <c r="B78" s="734"/>
      <c r="C78" s="734"/>
      <c r="D78" s="734"/>
      <c r="E78" s="734"/>
      <c r="F78" s="734"/>
      <c r="P78" s="276"/>
      <c r="Q78" s="282">
        <v>4</v>
      </c>
      <c r="R78" s="277">
        <v>-1E-3</v>
      </c>
      <c r="S78" s="290"/>
    </row>
    <row r="79" spans="1:19">
      <c r="A79" s="1111" t="s">
        <v>910</v>
      </c>
      <c r="B79" s="734"/>
      <c r="C79" s="734"/>
      <c r="D79" s="734"/>
      <c r="E79" s="734"/>
      <c r="F79" s="734"/>
      <c r="P79" s="276"/>
      <c r="Q79" s="282">
        <v>5</v>
      </c>
      <c r="R79" s="277">
        <v>-1E-3</v>
      </c>
      <c r="S79" s="290"/>
    </row>
    <row r="80" spans="1:19">
      <c r="A80" s="254"/>
      <c r="B80" s="621"/>
      <c r="C80" s="621"/>
      <c r="D80" s="621"/>
      <c r="E80" s="621"/>
      <c r="F80" s="621"/>
      <c r="P80" s="276"/>
      <c r="Q80" s="282">
        <v>6</v>
      </c>
      <c r="R80" s="277">
        <v>-1E-3</v>
      </c>
      <c r="S80" s="290"/>
    </row>
    <row r="81" spans="16:19">
      <c r="P81" s="276"/>
      <c r="Q81" s="282">
        <v>7</v>
      </c>
      <c r="R81" s="277">
        <v>-2E-3</v>
      </c>
      <c r="S81" s="290"/>
    </row>
    <row r="82" spans="16:19">
      <c r="P82" s="276">
        <v>2020</v>
      </c>
      <c r="Q82" s="276">
        <v>8</v>
      </c>
      <c r="R82" s="277">
        <v>-2E-3</v>
      </c>
      <c r="S82" s="289">
        <f>IF(R82&lt;&gt;0,IF(SUM(R23:R82)/60&gt;4%,4%,SUM(R23:R82)/60),0)</f>
        <v>1.6666666666666676E-3</v>
      </c>
    </row>
    <row r="83" spans="16:19">
      <c r="P83" s="276"/>
      <c r="Q83" s="282">
        <v>9</v>
      </c>
      <c r="R83" s="277">
        <v>-2E-3</v>
      </c>
      <c r="S83" s="290"/>
    </row>
    <row r="84" spans="16:19">
      <c r="P84" s="276"/>
      <c r="Q84" s="282">
        <v>10</v>
      </c>
      <c r="R84" s="277">
        <v>-3.0000000000000001E-3</v>
      </c>
      <c r="S84" s="290"/>
    </row>
    <row r="85" spans="16:19">
      <c r="P85" s="276"/>
      <c r="Q85" s="282">
        <v>11</v>
      </c>
      <c r="R85" s="277">
        <v>-3.0000000000000001E-3</v>
      </c>
      <c r="S85" s="290"/>
    </row>
    <row r="86" spans="16:19">
      <c r="P86" s="276"/>
      <c r="Q86" s="282">
        <v>12</v>
      </c>
      <c r="R86" s="277">
        <v>-3.0000000000000001E-3</v>
      </c>
      <c r="S86" s="290"/>
    </row>
    <row r="87" spans="16:19">
      <c r="P87" s="276"/>
      <c r="Q87" s="282">
        <v>1</v>
      </c>
      <c r="R87" s="277">
        <v>-3.0000000000000001E-3</v>
      </c>
      <c r="S87" s="290"/>
    </row>
    <row r="88" spans="16:19">
      <c r="P88" s="276"/>
      <c r="Q88" s="282">
        <v>2</v>
      </c>
      <c r="R88" s="277">
        <v>-2E-3</v>
      </c>
      <c r="S88" s="290"/>
    </row>
    <row r="89" spans="16:19">
      <c r="P89" s="276"/>
      <c r="Q89" s="282">
        <v>3</v>
      </c>
      <c r="R89" s="277">
        <v>-1E-3</v>
      </c>
      <c r="S89" s="290"/>
    </row>
    <row r="90" spans="16:19">
      <c r="P90" s="276"/>
      <c r="Q90" s="282">
        <v>4</v>
      </c>
      <c r="R90" s="277">
        <v>-1E-3</v>
      </c>
      <c r="S90" s="290"/>
    </row>
    <row r="91" spans="16:19">
      <c r="P91" s="276"/>
      <c r="Q91" s="282">
        <v>5</v>
      </c>
      <c r="R91" s="277">
        <v>0</v>
      </c>
      <c r="S91" s="290"/>
    </row>
    <row r="92" spans="16:19">
      <c r="P92" s="276"/>
      <c r="Q92" s="282">
        <v>6</v>
      </c>
      <c r="R92" s="277">
        <v>0</v>
      </c>
      <c r="S92" s="290"/>
    </row>
    <row r="93" spans="16:19">
      <c r="P93" s="276"/>
      <c r="Q93" s="282">
        <v>7</v>
      </c>
      <c r="R93" s="277">
        <v>-2E-3</v>
      </c>
      <c r="S93" s="290"/>
    </row>
    <row r="94" spans="16:19">
      <c r="P94" s="276">
        <v>2021</v>
      </c>
      <c r="Q94" s="276">
        <v>8</v>
      </c>
      <c r="R94" s="277">
        <v>-3.0000000000000001E-3</v>
      </c>
      <c r="S94" s="291">
        <f>IF(R94&lt;&gt;0,IF(SUM(R35:R94)/60&gt;4%,4%,SUM(R35:R94)/60),0)</f>
        <v>7.8333333333333282E-4</v>
      </c>
    </row>
    <row r="95" spans="16:19">
      <c r="P95" s="276"/>
      <c r="Q95" s="282">
        <v>9</v>
      </c>
      <c r="R95" s="277">
        <v>-1E-3</v>
      </c>
      <c r="S95" s="290"/>
    </row>
    <row r="96" spans="16:19">
      <c r="P96" s="276"/>
      <c r="Q96" s="282">
        <v>10</v>
      </c>
      <c r="R96" s="277">
        <v>0</v>
      </c>
      <c r="S96" s="290"/>
    </row>
    <row r="97" spans="16:19">
      <c r="P97" s="276"/>
      <c r="Q97" s="282">
        <v>11</v>
      </c>
      <c r="R97" s="277">
        <v>-1E-3</v>
      </c>
      <c r="S97" s="290"/>
    </row>
    <row r="98" spans="16:19">
      <c r="P98" s="276"/>
      <c r="Q98" s="282">
        <v>12</v>
      </c>
      <c r="R98" s="277">
        <v>-1E-3</v>
      </c>
      <c r="S98" s="290"/>
    </row>
    <row r="99" spans="16:19">
      <c r="P99" s="276"/>
      <c r="Q99" s="282">
        <v>1</v>
      </c>
      <c r="R99" s="277">
        <v>1E-3</v>
      </c>
      <c r="S99" s="290"/>
    </row>
    <row r="100" spans="16:19">
      <c r="P100" s="276"/>
      <c r="Q100" s="282">
        <v>2</v>
      </c>
      <c r="R100" s="277">
        <v>4.3E-3</v>
      </c>
      <c r="S100" s="290"/>
    </row>
    <row r="101" spans="16:19">
      <c r="P101" s="276"/>
      <c r="Q101" s="282">
        <v>3</v>
      </c>
      <c r="R101" s="277">
        <v>6.0000000000000001E-3</v>
      </c>
      <c r="S101" s="290"/>
    </row>
    <row r="102" spans="16:19">
      <c r="P102" s="276"/>
      <c r="Q102" s="282">
        <v>4</v>
      </c>
      <c r="R102" s="277">
        <v>1.0800000000000001E-2</v>
      </c>
      <c r="S102" s="290"/>
    </row>
    <row r="103" spans="16:19">
      <c r="P103" s="276"/>
      <c r="Q103" s="282">
        <v>5</v>
      </c>
      <c r="R103" s="277">
        <v>1.3100000000000001E-2</v>
      </c>
      <c r="S103" s="290"/>
    </row>
    <row r="104" spans="16:19">
      <c r="P104" s="276"/>
      <c r="Q104" s="282">
        <v>6</v>
      </c>
      <c r="R104" s="277">
        <v>1.8599999999999998E-2</v>
      </c>
      <c r="S104" s="290"/>
    </row>
    <row r="105" spans="16:19">
      <c r="P105" s="276"/>
      <c r="Q105" s="282">
        <v>7</v>
      </c>
      <c r="R105" s="277">
        <v>1.54E-2</v>
      </c>
      <c r="S105" s="290"/>
    </row>
    <row r="106" spans="16:19">
      <c r="P106" s="276">
        <v>2022</v>
      </c>
      <c r="Q106" s="276">
        <v>8</v>
      </c>
      <c r="R106" s="277">
        <v>1.4800000000000001E-2</v>
      </c>
      <c r="S106" s="291">
        <f>IF(R106&lt;&gt;0,IF(SUM(R47:R106)/60&gt;4%,4%,SUM(R47:R106)/60),0)</f>
        <v>1.733333333333333E-3</v>
      </c>
    </row>
    <row r="107" spans="16:19">
      <c r="P107" s="276"/>
      <c r="Q107" s="282">
        <v>9</v>
      </c>
      <c r="R107" s="277">
        <v>2.2599999999999999E-2</v>
      </c>
      <c r="S107" s="290"/>
    </row>
    <row r="108" spans="16:19">
      <c r="P108" s="276"/>
      <c r="Q108" s="282">
        <v>10</v>
      </c>
      <c r="R108" s="277">
        <v>2.69E-2</v>
      </c>
      <c r="S108" s="290"/>
    </row>
    <row r="109" spans="16:19">
      <c r="P109" s="276"/>
      <c r="Q109" s="282">
        <v>11</v>
      </c>
      <c r="R109" s="277">
        <v>2.5600000000000001E-2</v>
      </c>
      <c r="S109" s="290"/>
    </row>
    <row r="110" spans="16:19">
      <c r="P110" s="276"/>
      <c r="Q110" s="282">
        <v>12</v>
      </c>
      <c r="R110" s="277">
        <v>2.53E-2</v>
      </c>
      <c r="S110" s="290"/>
    </row>
    <row r="111" spans="16:19">
      <c r="P111" s="276"/>
      <c r="Q111" s="282">
        <v>1</v>
      </c>
      <c r="R111" s="277">
        <v>2.6499999999999999E-2</v>
      </c>
      <c r="S111" s="290"/>
    </row>
    <row r="112" spans="16:19">
      <c r="P112" s="276"/>
      <c r="Q112" s="282">
        <v>2</v>
      </c>
      <c r="R112" s="277">
        <v>2.8199999999999999E-2</v>
      </c>
      <c r="S112" s="290"/>
    </row>
    <row r="113" spans="16:19">
      <c r="P113" s="276"/>
      <c r="Q113" s="282">
        <v>3</v>
      </c>
      <c r="R113" s="277">
        <v>2.8899999999999999E-2</v>
      </c>
      <c r="S113" s="290"/>
    </row>
    <row r="114" spans="16:19">
      <c r="P114" s="276"/>
      <c r="Q114" s="282">
        <v>4</v>
      </c>
      <c r="R114" s="277">
        <v>2.8400000000000002E-2</v>
      </c>
      <c r="S114" s="290"/>
    </row>
    <row r="115" spans="16:19">
      <c r="P115" s="276"/>
      <c r="Q115" s="282">
        <v>5</v>
      </c>
      <c r="R115" s="277">
        <v>2.8199999999999999E-2</v>
      </c>
      <c r="S115" s="290"/>
    </row>
    <row r="116" spans="16:19">
      <c r="P116" s="276"/>
      <c r="Q116" s="282">
        <v>6</v>
      </c>
      <c r="R116" s="277">
        <v>2.8799999999999999E-2</v>
      </c>
      <c r="S116" s="290"/>
    </row>
    <row r="117" spans="16:19">
      <c r="P117" s="276"/>
      <c r="Q117" s="282">
        <v>7</v>
      </c>
      <c r="R117" s="277">
        <v>2.9700000000000001E-2</v>
      </c>
      <c r="S117" s="290"/>
    </row>
    <row r="118" spans="16:19">
      <c r="P118" s="276">
        <v>2023</v>
      </c>
      <c r="Q118" s="276">
        <v>8</v>
      </c>
      <c r="R118" s="277">
        <v>3.0099999999999998E-2</v>
      </c>
      <c r="S118" s="291">
        <f>IF(R118&lt;&gt;0,IF(SUM(R59:R118)/60&gt;4%,4%,SUM(R59:R118)/60),0)</f>
        <v>6.4199999999999995E-3</v>
      </c>
    </row>
    <row r="119" spans="16:19">
      <c r="P119" s="282"/>
      <c r="Q119" s="282">
        <v>9</v>
      </c>
      <c r="R119" s="277">
        <v>3.1099999999999999E-2</v>
      </c>
      <c r="S119" s="282"/>
    </row>
    <row r="120" spans="16:19">
      <c r="P120" s="282"/>
      <c r="Q120" s="282">
        <v>10</v>
      </c>
      <c r="R120" s="277">
        <v>3.2500000000000001E-2</v>
      </c>
      <c r="S120" s="282"/>
    </row>
    <row r="121" spans="16:19">
      <c r="P121" s="282"/>
      <c r="Q121" s="282">
        <v>11</v>
      </c>
      <c r="R121" s="277">
        <v>3.0200000000000001E-2</v>
      </c>
      <c r="S121" s="282"/>
    </row>
    <row r="122" spans="16:19">
      <c r="P122" s="282"/>
      <c r="Q122" s="282">
        <v>12</v>
      </c>
      <c r="R122" s="277">
        <v>2.52E-2</v>
      </c>
      <c r="S122" s="282"/>
    </row>
    <row r="123" spans="16:19">
      <c r="P123" s="282"/>
      <c r="Q123" s="282">
        <v>1</v>
      </c>
      <c r="R123" s="277">
        <v>2.5700000000000001E-2</v>
      </c>
      <c r="S123" s="282"/>
    </row>
    <row r="124" spans="16:19">
      <c r="P124" s="282"/>
      <c r="Q124" s="282">
        <v>2</v>
      </c>
      <c r="R124" s="277">
        <v>2.7199999999999998E-2</v>
      </c>
      <c r="S124" s="282"/>
    </row>
    <row r="125" spans="16:19">
      <c r="P125" s="282"/>
      <c r="Q125" s="282">
        <v>3</v>
      </c>
      <c r="R125" s="277">
        <v>2.7300000000000001E-2</v>
      </c>
      <c r="S125" s="282"/>
    </row>
    <row r="126" spans="16:19">
      <c r="P126" s="282"/>
      <c r="Q126" s="282">
        <v>4</v>
      </c>
      <c r="R126" s="277">
        <v>2.81E-2</v>
      </c>
      <c r="S126" s="282"/>
    </row>
    <row r="127" spans="16:19">
      <c r="P127" s="282"/>
      <c r="Q127" s="282">
        <v>5</v>
      </c>
      <c r="R127" s="277">
        <v>2.8799999999999999E-2</v>
      </c>
      <c r="S127" s="282"/>
    </row>
    <row r="128" spans="16:19">
      <c r="P128" s="282"/>
      <c r="Q128" s="282">
        <v>6</v>
      </c>
      <c r="R128" s="277">
        <v>2.86E-2</v>
      </c>
      <c r="S128" s="282"/>
    </row>
    <row r="129" spans="16:19">
      <c r="P129" s="282"/>
      <c r="Q129" s="282">
        <v>7</v>
      </c>
      <c r="R129" s="277">
        <v>2.8000000000000001E-2</v>
      </c>
      <c r="S129" s="282"/>
    </row>
    <row r="130" spans="16:19">
      <c r="P130" s="276">
        <v>2024</v>
      </c>
      <c r="Q130" s="276">
        <v>8</v>
      </c>
      <c r="R130" s="277">
        <v>2.53E-2</v>
      </c>
      <c r="S130" s="291">
        <f>IF(R130&lt;&gt;0,IF(SUM(R71:R130)/60&gt;4%,4%,SUM(R71:R130)/60),0)</f>
        <v>1.1753333333333334E-2</v>
      </c>
    </row>
    <row r="131" spans="16:19">
      <c r="P131" s="282"/>
      <c r="Q131" s="282">
        <v>9</v>
      </c>
      <c r="R131" s="277">
        <v>2.46E-2</v>
      </c>
      <c r="S131" s="282"/>
    </row>
    <row r="132" spans="16:19">
      <c r="P132" s="282"/>
      <c r="Q132" s="282">
        <v>10</v>
      </c>
      <c r="R132" s="277">
        <v>2.4799999999999999E-2</v>
      </c>
      <c r="S132" s="282"/>
    </row>
    <row r="133" spans="16:19">
      <c r="P133" s="282"/>
      <c r="Q133" s="282">
        <v>11</v>
      </c>
      <c r="R133" s="277">
        <v>2.53E-2</v>
      </c>
      <c r="S133" s="282"/>
    </row>
    <row r="134" spans="16:19">
      <c r="P134" s="282"/>
      <c r="Q134" s="282">
        <v>12</v>
      </c>
      <c r="R134" s="277">
        <v>2.41E-2</v>
      </c>
      <c r="S134" s="282"/>
    </row>
    <row r="135" spans="16:19">
      <c r="P135" s="282"/>
      <c r="Q135" s="282">
        <v>1</v>
      </c>
      <c r="R135" s="277">
        <v>2.7000000000000003E-2</v>
      </c>
      <c r="S135" s="282"/>
    </row>
    <row r="136" spans="16:19">
      <c r="P136" s="282"/>
      <c r="Q136" s="282">
        <v>2</v>
      </c>
      <c r="R136" s="277">
        <v>2.5899999999999999E-2</v>
      </c>
      <c r="S136" s="282"/>
    </row>
    <row r="137" spans="16:19">
      <c r="P137" s="282"/>
      <c r="Q137" s="282">
        <v>3</v>
      </c>
      <c r="R137" s="277">
        <v>2.8500000000000001E-2</v>
      </c>
      <c r="S137" s="282"/>
    </row>
    <row r="138" spans="16:19">
      <c r="P138" s="282"/>
      <c r="Q138" s="282">
        <v>4</v>
      </c>
      <c r="R138" s="277">
        <v>2.64E-2</v>
      </c>
      <c r="S138" s="282"/>
    </row>
    <row r="139" spans="16:19">
      <c r="P139" s="282"/>
      <c r="Q139" s="282">
        <v>5</v>
      </c>
      <c r="R139" s="277">
        <v>2.6699999999999998E-2</v>
      </c>
      <c r="S139" s="282"/>
    </row>
    <row r="140" spans="16:19">
      <c r="P140" s="282"/>
      <c r="Q140" s="282">
        <v>6</v>
      </c>
      <c r="R140" s="277">
        <v>2.63E-2</v>
      </c>
      <c r="S140" s="282"/>
    </row>
    <row r="141" spans="16:19">
      <c r="P141" s="282"/>
      <c r="Q141" s="282">
        <v>7</v>
      </c>
      <c r="R141" s="277">
        <v>2.7000000000000003E-2</v>
      </c>
      <c r="S141" s="282"/>
    </row>
    <row r="142" spans="16:19">
      <c r="P142" s="276">
        <v>2025</v>
      </c>
      <c r="Q142" s="276">
        <v>8</v>
      </c>
      <c r="R142" s="277">
        <v>2.7400000000000001E-2</v>
      </c>
      <c r="S142" s="291">
        <f>IF(R142&lt;&gt;0,IF(SUM(R83:R142)/60&gt;4%,4%,SUM(R83:R142)/60),0)</f>
        <v>1.7320000000000002E-2</v>
      </c>
    </row>
    <row r="144" spans="16:19">
      <c r="P144" s="1111" t="s">
        <v>911</v>
      </c>
    </row>
  </sheetData>
  <sheetProtection algorithmName="SHA-512" hashValue="EfiGcd52VejIf29ZpwIjvDaVfelsrGvPktslPI5DBR4wKHBoGeC85hZ6DIkEIDkXaYUROreSNp6U4+tor6WcDw==" saltValue="zlZkSMpLk6z5ELY38XXqzw==" spinCount="100000" sheet="1" objects="1" scenarios="1"/>
  <mergeCells count="7">
    <mergeCell ref="U9:X9"/>
    <mergeCell ref="U11:W11"/>
    <mergeCell ref="H3:J3"/>
    <mergeCell ref="L3:S3"/>
    <mergeCell ref="B5:F5"/>
    <mergeCell ref="L6:N8"/>
    <mergeCell ref="P6:S8"/>
  </mergeCells>
  <hyperlinks>
    <hyperlink ref="H56" r:id="rId1" display="https://www-genesis.destatis.de/datenbank/online/statistic/61261/table/61261-0011" xr:uid="{4A1BF487-59D5-4F96-AB6F-75BA769D991F}"/>
    <hyperlink ref="P144" r:id="rId2" display="https://www.bundesbank.de/de/statistiken/geld-und-kapitalmaerkte/zinssaetze-und-renditen/taegliche-umlaufsrenditen-festverzinslicher-schuldverschreibungen-inlaendischer-emittenten-nach-wertpapierarten-650674" xr:uid="{8E17E463-F78A-4593-86D0-D4342FD6840B}"/>
    <hyperlink ref="A79" r:id="rId3" location="filter=JTdCJTIyaGlkZUVtcHR5Q29scyUyMiUzQWZhbHNlJTJDJTIyaGlkZUVtcHR5Um93cyUyMiUzQWZhbHNlJTJDJTIyY2FwdGlvbiUyMiUzQSU1QiU3QiUyMnZhcmlhYmxlSWQlMjIlM0ElMjI2MTI2MSUyMiUyQyUyMmlkJTIyJTNBJTIyZmlsdGVyLjAlMjIlMkMlMjJ2YWx1ZXNJZHMlMjIlM0ElNUIlMjI2MTI2MSUyMiU1RCUyQyUyMmNoaWxkcmVuJTIyJTNBJTVCJTdCJTIydmFyaWFibGVJZCUyMiUzQSUyMkRJTlNHJTIyJTJDJTIyaWQlMjIlM0ElMjJmaWx0ZXIuMC4wJTIyJTJDJTIydmFsdWVzSWRzJTIyJTNBJTVCJTIyREclMjIlNUQlMkMlMjJjaGlsZHJlbiUyMiUzQSU1QiU3QiUyMnZhcmlhYmxlSWQlMjIlM0ElMjJQUkUwMDIlMjIlMkMlMjJpZCUyMiUzQSUyMmZpbHRlci4wLjAuMCUyMiUyQyUyMnZhbHVlc0lkcyUyMiUzQSU1QiUyMlFNVSUyMiU1RCUyQyUyMmNoaWxkcmVuJTIyJTNBJTVCJTVEJTJDJTIyc2hvd0FzSW50ZXJsaW5lJTIyJTNBZmFsc2UlMkMlMjJpc0hpZGRlbiUyMiUzQWZhbHNlJTJDJTIyYmxvY2tDb2RlJTIyJTNBJTIyYzElMjIlMkMlMjJwb3NzaWJsZVBsYWNlcyUyMiUzQSU1QiU1RCU3RCU1RCUyQyUyMnNob3dBc0ludGVybGluZSUyMiUzQWZhbHNlJTJDJTIyc2hvd1ZhcmlhYmxlJTIyJTNBZmFsc2UlMkMlMjJzaG93VmFyaWFibGVWYWx1ZSUyMiUzQSU1QiUyMkxBQkVMJTIyJTVEJTJDJTIyc29ydCUyMiUzQSUyMk5hbWVBc2MlMjIlMkMlMjJpc0hpZGRlbiUyMiUzQWZhbHNlJTJDJTIyYmxvY2tDb2RlJTIyJTNBJTIydjElMjIlMkMlMjJwb3NzaWJsZVBsYWNlcyUyMiUzQSU1QiU1RCU3RCU1RCUyQyUyMnNob3dBc0ludGVybGluZSUyMiUzQWZhbHNlJTJDJTIyaXNIaWRkZW4lMjIlM0FmYWxzZSUyQyUyMmJsb2NrQ29kZSUyMiUzQSUyMnMxJTIyJTJDJTIycG9zc2libGVQbGFjZXMlMjIlM0ElNUIlNUQlN0QlNUQlMkMlMjJyb3dIZWFkZXIlMjIlM0ElNUIlN0IlMjJ2YXJpYWJsZUlkJTIyJTNBJTIyQkFVQVIxJTIyJTJDJTIyaWQlMjIlM0ElMjJyb3dUaXRsZS4wJTIyJTJDJTIydmFsdWVzSWRzJTIyJTNBJTVCJTIyQlBOQkslMjIlNUQlMkMlMjJjaGlsZHJlbiUyMiUzQSU1QiU3QiUyMnZhcmlhYmxlSWQlMjIlM0ElMjJCQVVBUjQlMjIlMkMlMjJpZCUyMiUzQSUyMnJvd1RpdGxlLjAuMCUyMiUyQyUyMnZhbHVlc0lkcyUyMiUzQSU1QiUyMkJBVUxFSVNUQlclMjIlNUQlMkMlMjJjaGlsZHJlbiUyMiUzQSU1QiU1RCUyQyUyMnNob3dBc0ludGVybGluZSUyMiUzQWZhbHNlJTJDJTIyc2hvd1ZhcmlhYmxlJTIyJTNBdHJ1ZSUyQyUyMnNob3dWYXJpYWJsZVZhbHVlJTIyJTNBJTVCJTIyTEFCRUwlMjIlNUQlMkMlMjJpc0hpZGRlbiUyMiUzQWZhbHNlJTJDJTIyYmxvY2tDb2RlJTIyJTNBJTIydjUlMjIlMkMlMjJwb3NzaWJsZVBsYWNlcyUyMiUzQSU1QiU3QiUyMnByZXZQYXJlbnQlMjIlM0ElN0IlMjJibG9ja0NvZGUlMjIlM0ElMjJ2NCUyMiUyQyUyMmlkJTIyJTNBJTIycm93VGl0bGUuMCUyMiU3R" xr:uid="{8CFD60C1-6313-47C6-99C5-97725EA19AF9}"/>
  </hyperlinks>
  <pageMargins left="0.7" right="0.7" top="0.78740157499999996" bottom="0.78740157499999996"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351F-2E5E-4D6A-8EF3-4B181697F31B}">
  <sheetPr>
    <tabColor rgb="FFFFFF00"/>
  </sheetPr>
  <dimension ref="A1:X69"/>
  <sheetViews>
    <sheetView zoomScaleNormal="100" workbookViewId="0">
      <selection activeCell="L6" sqref="L6"/>
    </sheetView>
  </sheetViews>
  <sheetFormatPr baseColWidth="10" defaultColWidth="11.42578125" defaultRowHeight="15"/>
  <cols>
    <col min="1" max="1" width="3.140625" customWidth="1"/>
    <col min="2" max="2" width="9.5703125" customWidth="1"/>
    <col min="3" max="3" width="23.7109375" customWidth="1"/>
    <col min="4" max="4" width="12.7109375" customWidth="1"/>
    <col min="5" max="5" width="14.5703125" customWidth="1"/>
    <col min="6" max="6" width="12.7109375" customWidth="1"/>
    <col min="7" max="7" width="12.5703125" customWidth="1"/>
    <col min="8" max="9" width="11.5703125" customWidth="1"/>
    <col min="10" max="10" width="12" customWidth="1"/>
    <col min="11" max="11" width="11.7109375" customWidth="1"/>
    <col min="12" max="12" width="12" customWidth="1"/>
    <col min="13" max="13" width="11.7109375" customWidth="1"/>
    <col min="14" max="14" width="12" customWidth="1"/>
    <col min="15" max="15" width="12.140625" customWidth="1"/>
    <col min="16" max="16" width="11.5703125" customWidth="1"/>
    <col min="17" max="23" width="12.7109375" customWidth="1"/>
    <col min="24" max="24" width="10.140625" customWidth="1"/>
    <col min="25" max="28" width="11.42578125" customWidth="1"/>
  </cols>
  <sheetData>
    <row r="1" spans="1:24" ht="19.5" thickBot="1">
      <c r="A1" s="1424" t="s">
        <v>40</v>
      </c>
      <c r="B1" s="1425"/>
      <c r="C1" s="1425"/>
      <c r="D1" s="1425"/>
      <c r="E1" s="1425"/>
      <c r="F1" s="1425"/>
      <c r="G1" s="1425"/>
      <c r="H1" s="1425"/>
      <c r="I1" s="1425"/>
      <c r="J1" s="1425"/>
      <c r="K1" s="1425"/>
      <c r="L1" s="1425"/>
      <c r="M1" s="1425"/>
      <c r="N1" s="1425"/>
      <c r="O1" s="1425"/>
      <c r="P1" s="1425"/>
      <c r="Q1" s="1425"/>
      <c r="R1" s="1425"/>
      <c r="S1" s="1425"/>
      <c r="T1" s="1425"/>
      <c r="U1" s="1426"/>
      <c r="V1" s="1331"/>
      <c r="W1" s="1332"/>
    </row>
    <row r="2" spans="1:24" ht="66" customHeight="1" thickBot="1">
      <c r="A2" s="1286" t="s">
        <v>41</v>
      </c>
      <c r="B2" s="1152" t="s">
        <v>42</v>
      </c>
      <c r="C2" s="1151" t="s">
        <v>43</v>
      </c>
      <c r="D2" s="1324" t="s">
        <v>45</v>
      </c>
      <c r="E2" s="1138" t="s">
        <v>46</v>
      </c>
      <c r="F2" s="1337" t="str">
        <f>"Stunden QA Std. Direkt: "
&amp; (DAZ*100) &amp; "%"</f>
        <v>Stunden QA Std. Direkt: 90%</v>
      </c>
      <c r="G2" s="1338" t="str">
        <f>"Stunden BA Std. Direkt: "&amp; (DAZ*100) &amp; "%"</f>
        <v>Stunden BA Std. Direkt: 90%</v>
      </c>
      <c r="H2" s="1157" t="s">
        <v>44</v>
      </c>
      <c r="I2" s="1137" t="s">
        <v>47</v>
      </c>
      <c r="J2" s="1139" t="s">
        <v>48</v>
      </c>
      <c r="K2" s="1156" t="s">
        <v>49</v>
      </c>
      <c r="L2" s="1137" t="s">
        <v>50</v>
      </c>
      <c r="M2" s="1157" t="s">
        <v>51</v>
      </c>
      <c r="N2" s="1156" t="s">
        <v>52</v>
      </c>
      <c r="O2" s="1137" t="s">
        <v>53</v>
      </c>
      <c r="P2" s="1157" t="s">
        <v>54</v>
      </c>
      <c r="Q2" s="1136" t="s">
        <v>55</v>
      </c>
      <c r="R2" s="1137" t="s">
        <v>56</v>
      </c>
      <c r="S2" s="1137" t="s">
        <v>57</v>
      </c>
      <c r="T2" s="1134" t="s">
        <v>58</v>
      </c>
      <c r="U2" s="1135" t="s">
        <v>59</v>
      </c>
    </row>
    <row r="3" spans="1:24" ht="20.100000000000001" customHeight="1">
      <c r="A3" s="1158">
        <v>1</v>
      </c>
      <c r="B3" s="1325">
        <f>+J17</f>
        <v>0</v>
      </c>
      <c r="C3" s="1242" t="str">
        <f>IF(I34&gt;60%,"A",IF(I34&gt;40%,"B",IF(SUM(I32:J32)&lt;&gt;0,"C","")))</f>
        <v/>
      </c>
      <c r="D3" s="1241">
        <f>ROUND(IF(E3="10+",H3,IF(H3&gt;0,VLOOKUP(H3,Zeitkorridore!$B$4:$E$20,3,1),0)),0)</f>
        <v>0</v>
      </c>
      <c r="E3" s="1328">
        <f>IF(H3&gt;0,VLOOKUP(H3,Zeitkorridore!$B$4:$E$20,2,1),0)</f>
        <v>0</v>
      </c>
      <c r="F3" s="1322">
        <f>+I37*DAZ</f>
        <v>0</v>
      </c>
      <c r="G3" s="781">
        <f>+J37*DAZ</f>
        <v>0</v>
      </c>
      <c r="H3" s="1153">
        <f>+G3+F3</f>
        <v>0</v>
      </c>
      <c r="I3" s="765">
        <f>IF(C3="A",+$R$33,IF(C3="B",$S$33,IF(C3="C",$T$33,0)))</f>
        <v>0</v>
      </c>
      <c r="J3" s="1339">
        <f>ROUND(IFERROR(IF(E3&gt;0,I3*D3*AnzWo/(365.25*AL),0),0),2)</f>
        <v>0</v>
      </c>
      <c r="K3" s="792">
        <f>IF(B3&gt;0,Njaz*DAZ/((D3)*AnzWo),0)</f>
        <v>0</v>
      </c>
      <c r="L3" s="762">
        <f>IFERROR(IF(B3&gt;0,M3/B3,0),0)</f>
        <v>0</v>
      </c>
      <c r="M3" s="793">
        <f>IFERROR(IF(B3&gt;0,B3/K3,0),0)</f>
        <v>0</v>
      </c>
      <c r="N3" s="792">
        <f>IF(B3&gt;0,(Njaz*DAZ)/((D3-1)*AnzWo),0)</f>
        <v>0</v>
      </c>
      <c r="O3" s="762">
        <f>IFERROR(IF(B3&gt;0,P3/B3,0),0)</f>
        <v>0</v>
      </c>
      <c r="P3" s="793">
        <f>IFERROR(IF(B3&gt;0,B3/N3,0),0)</f>
        <v>0</v>
      </c>
      <c r="Q3" s="796">
        <f>+M3-P3</f>
        <v>0</v>
      </c>
      <c r="R3" s="766">
        <f>+J3*B3*365.25</f>
        <v>0</v>
      </c>
      <c r="S3" s="766">
        <f>+R3-((SUMPRODUCT(I20:I31,$G$20:$G$31)+SUMPRODUCT(J20:J31,$G$20:$G$31))/AL*100%)</f>
        <v>0</v>
      </c>
      <c r="T3" s="766">
        <f>(+D3-H3)*B3*AnzWo</f>
        <v>0</v>
      </c>
      <c r="U3" s="778">
        <f>+T3/(Njaz*DAZ)</f>
        <v>0</v>
      </c>
    </row>
    <row r="4" spans="1:24" s="52" customFormat="1" ht="20.100000000000001" customHeight="1">
      <c r="A4" s="1158">
        <v>2</v>
      </c>
      <c r="B4" s="1326">
        <f>+L17</f>
        <v>0</v>
      </c>
      <c r="C4" s="1244" t="str">
        <f>IF(K34&gt;60%,"A",IF(K34&gt;40%,"B",IF(SUM(K32:L32)&lt;&gt;0,"C","")))</f>
        <v/>
      </c>
      <c r="D4" s="1243">
        <f>ROUND(IF(E4="10+",H4,IF(H4&gt;0,VLOOKUP(H4,Zeitkorridore!$B$4:$E$20,3,1),0)),0)</f>
        <v>0</v>
      </c>
      <c r="E4" s="1329">
        <f>IF(H4&gt;0,VLOOKUP(H4,Zeitkorridore!$B$4:$E$20,2,1),0)</f>
        <v>0</v>
      </c>
      <c r="F4" s="1322">
        <f>+K37*DAZ</f>
        <v>0</v>
      </c>
      <c r="G4" s="781">
        <f>+L37*DAZ</f>
        <v>0</v>
      </c>
      <c r="H4" s="1153">
        <f t="shared" ref="H4:H6" si="0">+G4+F4</f>
        <v>0</v>
      </c>
      <c r="I4" s="765">
        <f>IF(C4="A",+$R$33,IF(C4="B",$S$33,IF(C4="C",$T$33,0)))</f>
        <v>0</v>
      </c>
      <c r="J4" s="1339">
        <f>ROUND(IFERROR(IF(E4&gt;0,I4*D4*AnzWo/(365.25*AL),0),0),2)</f>
        <v>0</v>
      </c>
      <c r="K4" s="792">
        <f>IF(B4&gt;0,Njaz*DAZ/((D4)*AnzWo),0)</f>
        <v>0</v>
      </c>
      <c r="L4" s="762">
        <f>IFERROR(IF(B4&gt;0,M4/B4,0),0)</f>
        <v>0</v>
      </c>
      <c r="M4" s="793">
        <f>IFERROR(IF(B4&gt;0,B4/K4,0),0)</f>
        <v>0</v>
      </c>
      <c r="N4" s="792">
        <f>IF(B4&gt;0,(Njaz*DAZ)/((D4-1)*AnzWo),0)</f>
        <v>0</v>
      </c>
      <c r="O4" s="762">
        <f>IFERROR(IF(E4&gt;0,P4/B4,0),0)</f>
        <v>0</v>
      </c>
      <c r="P4" s="793">
        <f>IFERROR(IF(E4&gt;0,B4/N4,0),0)</f>
        <v>0</v>
      </c>
      <c r="Q4" s="796">
        <f>+M4-P4</f>
        <v>0</v>
      </c>
      <c r="R4" s="766">
        <f>+J4*B4*365.25</f>
        <v>0</v>
      </c>
      <c r="S4" s="766">
        <f>+R4-((SUMPRODUCT(K20:K31,$G$20:$G$31)+SUMPRODUCT(L20:L31,$G$20:$G$31))/AL*100%)</f>
        <v>0</v>
      </c>
      <c r="T4" s="766">
        <f>(+D4-H4)*B4*AnzWo</f>
        <v>0</v>
      </c>
      <c r="U4" s="778">
        <f>+T4/(Njaz*DAZ)</f>
        <v>0</v>
      </c>
    </row>
    <row r="5" spans="1:24" s="52" customFormat="1" ht="20.100000000000001" customHeight="1">
      <c r="A5" s="1158">
        <v>3</v>
      </c>
      <c r="B5" s="1326">
        <f>+N17</f>
        <v>0</v>
      </c>
      <c r="C5" s="1244" t="str">
        <f>IF(M34&gt;60%,"A",IF(M34&gt;40%,"B",IF(SUM(M32:N32)&lt;&gt;0,"C","")))</f>
        <v/>
      </c>
      <c r="D5" s="1243">
        <f>ROUND(IF(E5="10+",H5,IF(H5&gt;0,VLOOKUP(H5,Zeitkorridore!$B$4:$E$20,3,1),0)),0)</f>
        <v>0</v>
      </c>
      <c r="E5" s="1329">
        <f>IF(H5&gt;0,VLOOKUP(H5,Zeitkorridore!$B$4:$E$20,2,1),0)</f>
        <v>0</v>
      </c>
      <c r="F5" s="1322">
        <f>+M37*DAZ</f>
        <v>0</v>
      </c>
      <c r="G5" s="781">
        <f>+N37*DAZ</f>
        <v>0</v>
      </c>
      <c r="H5" s="1153">
        <f t="shared" si="0"/>
        <v>0</v>
      </c>
      <c r="I5" s="765">
        <f>IF(C5="A",+$R$33,IF(C5="B",$S$33,IF(C5="C",$T$33,0)))</f>
        <v>0</v>
      </c>
      <c r="J5" s="1339">
        <f>ROUND(IFERROR(IF(E5&gt;0,I5*D5*AnzWo/(365.25*AL),0),0),2)</f>
        <v>0</v>
      </c>
      <c r="K5" s="792">
        <f>IF(B5&gt;0,Njaz*DAZ/((D5)*AnzWo),0)</f>
        <v>0</v>
      </c>
      <c r="L5" s="762">
        <f>IFERROR(IF(B5&gt;0,M5/B5,0),0)</f>
        <v>0</v>
      </c>
      <c r="M5" s="793">
        <f>IFERROR(IF(B5&gt;0,B5/K5,0),0)</f>
        <v>0</v>
      </c>
      <c r="N5" s="792">
        <f>IF(B5&gt;0,(Njaz*DAZ)/((D5-1)*AnzWo),0)</f>
        <v>0</v>
      </c>
      <c r="O5" s="762">
        <f>IFERROR(IF(E5&gt;0,P5/B5,0),0)</f>
        <v>0</v>
      </c>
      <c r="P5" s="793">
        <f>IFERROR(IF(E5&gt;0,B5/N5,0),0)</f>
        <v>0</v>
      </c>
      <c r="Q5" s="796">
        <f>+M5-P5</f>
        <v>0</v>
      </c>
      <c r="R5" s="766">
        <f>+J5*B5*365.25</f>
        <v>0</v>
      </c>
      <c r="S5" s="766">
        <f>+R5-((SUMPRODUCT(M20:M31,$G$20:$G$31)+SUMPRODUCT(N20:N31,$G$20:$G$31))/AL*100%)</f>
        <v>0</v>
      </c>
      <c r="T5" s="766">
        <f>(+D5-H5)*B5*AnzWo</f>
        <v>0</v>
      </c>
      <c r="U5" s="778">
        <f>+T5/(Njaz*DAZ)</f>
        <v>0</v>
      </c>
    </row>
    <row r="6" spans="1:24" s="52" customFormat="1" ht="20.100000000000001" customHeight="1" thickBot="1">
      <c r="A6" s="1159">
        <v>4</v>
      </c>
      <c r="B6" s="1327">
        <f>+P17</f>
        <v>0</v>
      </c>
      <c r="C6" s="1246" t="str">
        <f>IF(O34&gt;60%,"A",IF(O34&gt;40%,"B",IF(SUM(O32:P32)&lt;&gt;0,"C","")))</f>
        <v/>
      </c>
      <c r="D6" s="1245">
        <f>ROUND(IF(E6="10+",H6,IF(H6&gt;0,VLOOKUP(H6,Zeitkorridore!$B$4:$E$20,3,1),0)),0)</f>
        <v>0</v>
      </c>
      <c r="E6" s="1330">
        <f>IF(H6&gt;0,VLOOKUP(H6,Zeitkorridore!$B$4:$E$20,2,1),0)</f>
        <v>0</v>
      </c>
      <c r="F6" s="1323">
        <f>+O37*DAZ</f>
        <v>0</v>
      </c>
      <c r="G6" s="782">
        <f>+P37*DAZ</f>
        <v>0</v>
      </c>
      <c r="H6" s="1154">
        <f t="shared" si="0"/>
        <v>0</v>
      </c>
      <c r="I6" s="821">
        <f>IF(C6="A",+$R$33,IF(C6="B",$S$33,IF(C6="C",$T$33,0)))</f>
        <v>0</v>
      </c>
      <c r="J6" s="1340">
        <f>ROUND(IFERROR(IF(E6&gt;0,I6*D6*AnzWo/(365.25*AL),0),0),2)</f>
        <v>0</v>
      </c>
      <c r="K6" s="822">
        <f>IF(B6&gt;0,Njaz*DAZ/((D6)*AnzWo),0)</f>
        <v>0</v>
      </c>
      <c r="L6" s="783">
        <f>IFERROR(IF(B6&gt;0,M6/B6,0),0)</f>
        <v>0</v>
      </c>
      <c r="M6" s="795">
        <f>IFERROR(IF(B6&gt;0,B6/K6,0),0)</f>
        <v>0</v>
      </c>
      <c r="N6" s="794">
        <f>IF(B6&gt;0,(Njaz*DAZ)/((D6-1)*AnzWo),0)</f>
        <v>0</v>
      </c>
      <c r="O6" s="783">
        <f>IFERROR(IF(E6&gt;0,P6/B6,0),0)</f>
        <v>0</v>
      </c>
      <c r="P6" s="795">
        <f>IFERROR(IF(E6&gt;0,B6/N6,0),0)</f>
        <v>0</v>
      </c>
      <c r="Q6" s="797">
        <f>+M6-P6</f>
        <v>0</v>
      </c>
      <c r="R6" s="1123">
        <f>+J6*B6*365.25</f>
        <v>0</v>
      </c>
      <c r="S6" s="784">
        <f>+R6-((SUMPRODUCT(O20:O31,$G$20:$G$31)+SUMPRODUCT(P20:P31,$G$20:$G$31))/AL*100%)</f>
        <v>0</v>
      </c>
      <c r="T6" s="784">
        <f>(+D6-H6)*B6*AnzWo</f>
        <v>0</v>
      </c>
      <c r="U6" s="785">
        <f>+T6/(Njaz*DAZ)</f>
        <v>0</v>
      </c>
    </row>
    <row r="7" spans="1:24" s="52" customFormat="1" ht="15.75" thickBot="1">
      <c r="B7" s="1133">
        <f>SUM(B3:B6)</f>
        <v>0</v>
      </c>
      <c r="H7"/>
      <c r="M7" s="798">
        <f>SUM(M3:M6)</f>
        <v>0</v>
      </c>
      <c r="N7" s="1303"/>
      <c r="O7" s="1304"/>
      <c r="P7" s="798">
        <f>SUM(P3:P6)</f>
        <v>0</v>
      </c>
      <c r="Q7" s="799">
        <f>SUM(Q3:Q6)</f>
        <v>0</v>
      </c>
      <c r="R7" s="786">
        <f>SUM(R3:R6)</f>
        <v>0</v>
      </c>
      <c r="S7" s="786">
        <f>SUM(S3:S6)</f>
        <v>0</v>
      </c>
      <c r="T7" s="786">
        <f>SUM(T3:T6)</f>
        <v>0</v>
      </c>
      <c r="U7" s="823">
        <f>+T7/(Njaz*DAZ)</f>
        <v>0</v>
      </c>
    </row>
    <row r="8" spans="1:24" s="52" customFormat="1" ht="15.75" thickBot="1">
      <c r="H8"/>
      <c r="J8" s="50"/>
      <c r="K8" s="1309"/>
      <c r="L8" s="758"/>
      <c r="O8" s="788"/>
      <c r="P8" s="789"/>
      <c r="Q8" s="789"/>
      <c r="R8" s="788"/>
      <c r="S8" s="788"/>
      <c r="T8" s="790"/>
      <c r="U8" s="790"/>
      <c r="V8" s="759"/>
      <c r="W8" s="759"/>
      <c r="X8" s="759"/>
    </row>
    <row r="9" spans="1:24" s="52" customFormat="1" ht="18" customHeight="1">
      <c r="B9" s="1427" t="s">
        <v>60</v>
      </c>
      <c r="C9" s="1428"/>
      <c r="D9" s="1428"/>
      <c r="E9" s="1429">
        <f>E32/AL*100%</f>
        <v>0</v>
      </c>
      <c r="F9" s="1430"/>
      <c r="G9" s="1431" t="str">
        <f>"  ← Budgetvergleich"</f>
        <v xml:space="preserve">  ← Budgetvergleich</v>
      </c>
      <c r="H9" s="1432"/>
      <c r="I9" s="787"/>
      <c r="K9" s="1309"/>
      <c r="L9" s="758"/>
      <c r="R9" s="1311"/>
      <c r="S9" s="1311"/>
      <c r="T9" s="1311"/>
      <c r="U9" s="759"/>
      <c r="V9" s="759"/>
      <c r="W9" s="759"/>
      <c r="X9" s="759"/>
    </row>
    <row r="10" spans="1:24" s="52" customFormat="1" ht="16.5" customHeight="1">
      <c r="B10" s="1437" t="s">
        <v>61</v>
      </c>
      <c r="C10" s="1438"/>
      <c r="D10" s="1438"/>
      <c r="E10" s="1439">
        <f>+R7</f>
        <v>0</v>
      </c>
      <c r="F10" s="1440"/>
      <c r="G10" s="1433"/>
      <c r="H10" s="1434"/>
      <c r="I10" s="787"/>
      <c r="K10" s="1309"/>
      <c r="L10" s="758"/>
      <c r="N10" s="1310"/>
    </row>
    <row r="11" spans="1:24" s="52" customFormat="1" ht="18.75" customHeight="1" thickBot="1">
      <c r="B11" s="1441" t="s">
        <v>62</v>
      </c>
      <c r="C11" s="1442"/>
      <c r="D11" s="1442"/>
      <c r="E11" s="1443">
        <f>+E10-E9</f>
        <v>0</v>
      </c>
      <c r="F11" s="1444"/>
      <c r="G11" s="1435"/>
      <c r="H11" s="1436"/>
      <c r="I11" s="787"/>
      <c r="J11" s="787"/>
      <c r="K11" s="1309"/>
      <c r="L11" s="758"/>
    </row>
    <row r="12" spans="1:24" ht="15.75" thickBot="1"/>
    <row r="13" spans="1:24" ht="20.25" customHeight="1" thickBot="1">
      <c r="B13" s="1447" t="s">
        <v>63</v>
      </c>
      <c r="C13" s="1448"/>
      <c r="D13" s="1449"/>
      <c r="E13" s="1449"/>
      <c r="F13" s="1449"/>
      <c r="G13" s="1449"/>
      <c r="H13" s="1449"/>
      <c r="I13" s="1449"/>
      <c r="J13" s="1449"/>
      <c r="K13" s="1449"/>
      <c r="L13" s="1449"/>
      <c r="M13" s="1449"/>
      <c r="N13" s="1449"/>
      <c r="O13" s="1449"/>
      <c r="P13" s="1450"/>
      <c r="R13" s="52"/>
      <c r="S13" s="52"/>
      <c r="T13" s="52"/>
    </row>
    <row r="14" spans="1:24" s="52" customFormat="1" ht="24.75" customHeight="1" thickTop="1" thickBot="1">
      <c r="B14" s="1140" t="s">
        <v>64</v>
      </c>
      <c r="C14" s="824"/>
      <c r="D14" s="1141" t="s">
        <v>65</v>
      </c>
      <c r="E14" s="1141"/>
      <c r="F14" s="1141"/>
      <c r="G14" s="1141"/>
      <c r="H14" s="1141"/>
      <c r="I14" s="1141"/>
      <c r="J14" s="1141"/>
      <c r="K14" s="1141"/>
      <c r="L14" s="1141"/>
      <c r="M14" s="1141"/>
      <c r="N14" s="1141"/>
      <c r="O14" s="1141"/>
      <c r="P14" s="1142"/>
    </row>
    <row r="15" spans="1:24" ht="15.75" thickBot="1"/>
    <row r="16" spans="1:24" ht="15.75" thickBot="1">
      <c r="B16" s="1451"/>
      <c r="C16" s="1452"/>
      <c r="D16" s="1248"/>
      <c r="E16" s="1249"/>
      <c r="F16" s="1250"/>
      <c r="G16" s="1250"/>
      <c r="H16" s="1251"/>
      <c r="I16" s="1453" t="s">
        <v>66</v>
      </c>
      <c r="J16" s="1453"/>
      <c r="K16" s="1453"/>
      <c r="L16" s="1453"/>
      <c r="M16" s="1453"/>
      <c r="N16" s="1453"/>
      <c r="O16" s="1453"/>
      <c r="P16" s="1454"/>
      <c r="R16" s="1451" t="s">
        <v>67</v>
      </c>
      <c r="S16" s="1455"/>
      <c r="T16" s="1452"/>
    </row>
    <row r="17" spans="2:23" ht="31.5" customHeight="1" thickTop="1" thickBot="1">
      <c r="B17" s="1456" t="s">
        <v>68</v>
      </c>
      <c r="C17" s="1457"/>
      <c r="D17" s="1252" t="s">
        <v>69</v>
      </c>
      <c r="E17" s="1252" t="s">
        <v>70</v>
      </c>
      <c r="F17" s="1252" t="s">
        <v>71</v>
      </c>
      <c r="G17" s="1252" t="s">
        <v>72</v>
      </c>
      <c r="H17" s="1253" t="s">
        <v>73</v>
      </c>
      <c r="I17" s="1234" t="s">
        <v>42</v>
      </c>
      <c r="J17" s="825"/>
      <c r="K17" s="1235" t="s">
        <v>42</v>
      </c>
      <c r="L17" s="825"/>
      <c r="M17" s="1236" t="s">
        <v>42</v>
      </c>
      <c r="N17" s="825"/>
      <c r="O17" s="1236" t="s">
        <v>42</v>
      </c>
      <c r="P17" s="825"/>
      <c r="Q17" s="1458"/>
      <c r="R17" s="808">
        <f>IF(C3="A",B3,0)+IF(C4="A",B4,0)+IF(C5="A",B5,0)+IF(C6="A",B6,0)</f>
        <v>0</v>
      </c>
      <c r="S17" s="809">
        <f>IF(C3="B",B3,0)+IF(C4="B",B4,0)+IF(C5="B",B5,0)+IF(C6="B",B6,0)</f>
        <v>0</v>
      </c>
      <c r="T17" s="810">
        <f>IF(C3="C",B3,0)+IF(C4="C",B4,0)+IF(C5="C",B5,0)+IF(C6="C",B6,0)</f>
        <v>0</v>
      </c>
      <c r="U17" s="817"/>
    </row>
    <row r="18" spans="2:23" ht="15.75" thickBot="1">
      <c r="B18" s="1460" t="s">
        <v>74</v>
      </c>
      <c r="C18" s="1461"/>
      <c r="D18" s="1464"/>
      <c r="E18" s="1465"/>
      <c r="F18" s="1465"/>
      <c r="G18" s="1465"/>
      <c r="H18" s="1466"/>
      <c r="I18" s="1467" t="s">
        <v>75</v>
      </c>
      <c r="J18" s="1468"/>
      <c r="K18" s="1467" t="s">
        <v>76</v>
      </c>
      <c r="L18" s="1469"/>
      <c r="M18" s="1467" t="s">
        <v>77</v>
      </c>
      <c r="N18" s="1469"/>
      <c r="O18" s="1467" t="s">
        <v>78</v>
      </c>
      <c r="P18" s="1469"/>
      <c r="Q18" s="1459"/>
      <c r="R18" s="811" t="s">
        <v>79</v>
      </c>
      <c r="S18" s="812" t="s">
        <v>80</v>
      </c>
      <c r="T18" s="813" t="s">
        <v>81</v>
      </c>
    </row>
    <row r="19" spans="2:23" ht="30" customHeight="1" thickBot="1">
      <c r="B19" s="1462"/>
      <c r="C19" s="1463"/>
      <c r="D19" s="1470" t="s">
        <v>82</v>
      </c>
      <c r="E19" s="1471"/>
      <c r="F19" s="1471"/>
      <c r="G19" s="1471"/>
      <c r="H19" s="1472"/>
      <c r="I19" s="1237" t="s">
        <v>83</v>
      </c>
      <c r="J19" s="1238" t="s">
        <v>84</v>
      </c>
      <c r="K19" s="1237" t="s">
        <v>83</v>
      </c>
      <c r="L19" s="1238" t="s">
        <v>84</v>
      </c>
      <c r="M19" s="1237" t="s">
        <v>83</v>
      </c>
      <c r="N19" s="1238" t="s">
        <v>84</v>
      </c>
      <c r="O19" s="1237" t="s">
        <v>83</v>
      </c>
      <c r="P19" s="1239" t="s">
        <v>84</v>
      </c>
      <c r="Q19" s="1240" t="s">
        <v>85</v>
      </c>
      <c r="R19" s="1255">
        <f>IFERROR((IF(J34="A",I32,0)+IF(L34="A",K32,0)+IF(N34="A",M32,0)+IF(P34="A",O32,0))/(IF(J34="A",SUM(I32:J32),0)+IF(L34="A",SUM(K32:L32),0)+IF(N34="A",SUM(M32:N32),0)+IF(P34="A",SUM(O32:P32),0)),0)</f>
        <v>0</v>
      </c>
      <c r="S19" s="1256">
        <f>IFERROR((IF(J34="B",I32,0)+IF(L34="B",K32,0)+IF(N34="B",M32,0)+IF(P34="B",O32,0))/(IF(J34="B",SUM(I32:J32),0)+IF(L34="B",SUM(K32:L32),0)+IF(N34="B",SUM(M32:N32),0)+IF(P34="B",SUM(O32:P32),0)),0)</f>
        <v>0</v>
      </c>
      <c r="T19" s="1257">
        <f>IFERROR((IF(J34="C",I32,0)+IF(L34="C",K32,0)+IF(N34="C",M32,0)+IF(P34="C",O32,0))/(IF(J34="C",SUM(I32:J32),0)+IF(L34="C",SUM(K32:L32),0)+IF(N34="C",SUM(M32:N32),0)+IF(P34="C",SUM(O32:P32),0)),0)</f>
        <v>0</v>
      </c>
      <c r="U19" s="818"/>
    </row>
    <row r="20" spans="2:23" ht="29.25" customHeight="1" thickTop="1">
      <c r="B20" s="1445" t="s">
        <v>86</v>
      </c>
      <c r="C20" s="826" t="s">
        <v>87</v>
      </c>
      <c r="D20" s="827"/>
      <c r="E20" s="828"/>
      <c r="F20" s="828">
        <v>0</v>
      </c>
      <c r="G20" s="829">
        <f>IF(ISERROR((E20+F20)/D20),0,(E20+F20)/D20)</f>
        <v>0</v>
      </c>
      <c r="H20" s="830" t="s">
        <v>88</v>
      </c>
      <c r="I20" s="831"/>
      <c r="J20" s="832"/>
      <c r="K20" s="831"/>
      <c r="L20" s="832"/>
      <c r="M20" s="833"/>
      <c r="N20" s="832"/>
      <c r="O20" s="831"/>
      <c r="P20" s="834"/>
      <c r="Q20" s="1130">
        <f>D20-SUM(I20:P20)</f>
        <v>0</v>
      </c>
      <c r="R20" s="1258">
        <f>IF($R$17&lt;&gt;0,IFERROR((IF($J$34="A",($I20+$J20),0))+(IF($L$34="A",($K20+$L20),0))+(IF($N$34="A",($M20+$N20),0))+(IF($P$34="A",($O20+$P20),0)),0)/IFERROR((IF($J$34="A",($I$32+$J$32),0))+(IF($L$34="A",($K$32+$L$32),0))+(IF($N$34="A",($M$32+$N$32),0))+(IF($P$34="A",($O$32+$P$32),0)),0),0)</f>
        <v>0</v>
      </c>
      <c r="S20" s="1259">
        <f>IF($S$17&lt;&gt;0,IFERROR((IF($J$34="B",($I20+$J20),0))+(IF($L$34="B",($K20+$L20),0))+(IF($N$34="B",($M20+$N20),0))+(IF($P$34="B",($O20+$P20),0)),0)/IFERROR((IF($J$34="B",($I$32+$J$32),0))+(IF($L$34="B",($K$32+$L$32),0))+(IF($N$34="B",($M$32+$N$32),0))+(IF($P$34="B",($O$32+$P$32),0)),0),0)</f>
        <v>0</v>
      </c>
      <c r="T20" s="1260">
        <f>IF($T$17&lt;&gt;0,IFERROR((IF($J$34="C",($I20+$J20),0))+(IF($L$34="C",($K20+$L20),0))+(IF($N$34="C",($M20+$N20),0))+(IF($P$34="C",($O20+$P20),0)),0)/IFERROR((IF($J$34="C",($I$32+$J$32),0))+(IF($L$34="C",($K$32+$L$32),0))+(IF($N$34="C",($M$32+$N$32),0))+(IF($P$34="C",($O$32+$P$32),0)),0),0)</f>
        <v>0</v>
      </c>
      <c r="W20" s="730"/>
    </row>
    <row r="21" spans="2:23" ht="27" customHeight="1">
      <c r="B21" s="1446"/>
      <c r="C21" s="826" t="s">
        <v>89</v>
      </c>
      <c r="D21" s="835"/>
      <c r="E21" s="642"/>
      <c r="F21" s="642">
        <v>0</v>
      </c>
      <c r="G21" s="503">
        <f t="shared" ref="G21:G31" si="1">IF(ISERROR((E21+F21)/D21),0,(E21+F21)/D21)</f>
        <v>0</v>
      </c>
      <c r="H21" s="471" t="s">
        <v>88</v>
      </c>
      <c r="I21" s="760"/>
      <c r="J21" s="583"/>
      <c r="K21" s="760"/>
      <c r="L21" s="583"/>
      <c r="M21" s="761"/>
      <c r="N21" s="583"/>
      <c r="O21" s="760"/>
      <c r="P21" s="836"/>
      <c r="Q21" s="1130">
        <f t="shared" ref="Q21:Q31" si="2">D21-SUM(I21:P21)</f>
        <v>0</v>
      </c>
      <c r="R21" s="1258">
        <f>IF($R$17&lt;&gt;0,IFERROR((IF($J$34="A",($I21+$J21),0))+(IF($L$34="A",($K21+$L21),0))+(IF($N$34="A",($M21+$N21),0))+(IF($P$34="A",($O21+$P21),0)),0)/IFERROR((IF($J$34="A",($I$32+$J$32),0))+(IF($L$34="A",($K$32+$L$32),0))+(IF($N$34="A",($M$32+$N$32),0))+(IF($P$34="A",($O$32+$P$32),0)),0),0)</f>
        <v>0</v>
      </c>
      <c r="S21" s="1259">
        <f t="shared" ref="S21:S31" si="3">IF($S$17&lt;&gt;0,IFERROR((IF($J$34="B",($I21+$J21),0))+(IF($L$34="B",($K21+$L21),0))+(IF($N$34="B",($M21+$N21),0))+(IF($P$34="B",($O21+$P21),0)),0)/IFERROR((IF($J$34="B",($I$32+$J$32),0))+(IF($L$34="B",($K$32+$L$32),0))+(IF($N$34="B",($M$32+$N$32),0))+(IF($P$34="B",($O$32+$P$32),0)),0),0)</f>
        <v>0</v>
      </c>
      <c r="T21" s="1260">
        <f t="shared" ref="T21:T31" si="4">IF($T$17&lt;&gt;0,IFERROR((IF($J$34="C",($I21+$J21),0))+(IF($L$34="C",($K21+$L21),0))+(IF($N$34="C",($M21+$N21),0))+(IF($P$34="C",($O21+$P21),0)),0)/IFERROR((IF($J$34="C",($I$32+$J$32),0))+(IF($L$34="C",($K$32+$L$32),0))+(IF($N$34="C",($M$32+$N$32),0))+(IF($P$34="C",($O$32+$P$32),0)),0),0)</f>
        <v>0</v>
      </c>
      <c r="W21" s="730"/>
    </row>
    <row r="22" spans="2:23" ht="37.9" customHeight="1">
      <c r="B22" s="1446"/>
      <c r="C22" s="826" t="s">
        <v>90</v>
      </c>
      <c r="D22" s="835"/>
      <c r="E22" s="642"/>
      <c r="F22" s="642">
        <v>0</v>
      </c>
      <c r="G22" s="503">
        <f t="shared" si="1"/>
        <v>0</v>
      </c>
      <c r="H22" s="471" t="s">
        <v>88</v>
      </c>
      <c r="I22" s="760"/>
      <c r="J22" s="583"/>
      <c r="K22" s="760"/>
      <c r="L22" s="583"/>
      <c r="M22" s="761"/>
      <c r="N22" s="583"/>
      <c r="O22" s="760"/>
      <c r="P22" s="836"/>
      <c r="Q22" s="1130">
        <f t="shared" si="2"/>
        <v>0</v>
      </c>
      <c r="R22" s="1258">
        <f t="shared" ref="R22:R31" si="5">IF($R$17&lt;&gt;0,IFERROR((IF($J$34="A",($I22+$J22),0))+(IF($L$34="A",($K22+$L22),0))+(IF($N$34="A",($M22+$N22),0))+(IF($P$34="A",($O22+$P22),0)),0)/IFERROR((IF($J$34="A",($I$32+$J$32),0))+(IF($L$34="A",($K$32+$L$32),0))+(IF($N$34="A",($M$32+$N$32),0))+(IF($P$34="A",($O$32+$P$32),0)),0),0)</f>
        <v>0</v>
      </c>
      <c r="S22" s="1259">
        <f t="shared" si="3"/>
        <v>0</v>
      </c>
      <c r="T22" s="1260">
        <f t="shared" si="4"/>
        <v>0</v>
      </c>
      <c r="W22" s="730"/>
    </row>
    <row r="23" spans="2:23" ht="111" customHeight="1">
      <c r="B23" s="1446"/>
      <c r="C23" s="837" t="s">
        <v>91</v>
      </c>
      <c r="D23" s="835"/>
      <c r="E23" s="642"/>
      <c r="F23" s="642">
        <v>0</v>
      </c>
      <c r="G23" s="504">
        <f t="shared" si="1"/>
        <v>0</v>
      </c>
      <c r="H23" s="472" t="s">
        <v>88</v>
      </c>
      <c r="I23" s="760"/>
      <c r="J23" s="583"/>
      <c r="K23" s="760"/>
      <c r="L23" s="583"/>
      <c r="M23" s="761"/>
      <c r="N23" s="583"/>
      <c r="O23" s="760"/>
      <c r="P23" s="836"/>
      <c r="Q23" s="1130">
        <f t="shared" si="2"/>
        <v>0</v>
      </c>
      <c r="R23" s="1258">
        <f t="shared" si="5"/>
        <v>0</v>
      </c>
      <c r="S23" s="1259">
        <f t="shared" si="3"/>
        <v>0</v>
      </c>
      <c r="T23" s="1260">
        <f t="shared" si="4"/>
        <v>0</v>
      </c>
      <c r="W23" s="730"/>
    </row>
    <row r="24" spans="2:23" ht="24.95" customHeight="1">
      <c r="B24" s="1446" t="s">
        <v>92</v>
      </c>
      <c r="C24" s="838" t="s">
        <v>93</v>
      </c>
      <c r="D24" s="835"/>
      <c r="E24" s="642"/>
      <c r="F24" s="642">
        <v>0</v>
      </c>
      <c r="G24" s="503">
        <f t="shared" si="1"/>
        <v>0</v>
      </c>
      <c r="H24" s="471" t="s">
        <v>88</v>
      </c>
      <c r="I24" s="760"/>
      <c r="J24" s="583"/>
      <c r="K24" s="760"/>
      <c r="L24" s="583"/>
      <c r="M24" s="761"/>
      <c r="N24" s="583"/>
      <c r="O24" s="760"/>
      <c r="P24" s="836"/>
      <c r="Q24" s="1130">
        <f t="shared" si="2"/>
        <v>0</v>
      </c>
      <c r="R24" s="1258">
        <f t="shared" si="5"/>
        <v>0</v>
      </c>
      <c r="S24" s="1259">
        <f t="shared" si="3"/>
        <v>0</v>
      </c>
      <c r="T24" s="1260">
        <f t="shared" si="4"/>
        <v>0</v>
      </c>
      <c r="W24" s="730"/>
    </row>
    <row r="25" spans="2:23" ht="24.95" customHeight="1">
      <c r="B25" s="1446"/>
      <c r="C25" s="826" t="s">
        <v>94</v>
      </c>
      <c r="D25" s="835"/>
      <c r="E25" s="642"/>
      <c r="F25" s="642">
        <v>0</v>
      </c>
      <c r="G25" s="503">
        <f t="shared" si="1"/>
        <v>0</v>
      </c>
      <c r="H25" s="471" t="s">
        <v>88</v>
      </c>
      <c r="I25" s="760"/>
      <c r="J25" s="583"/>
      <c r="K25" s="760"/>
      <c r="L25" s="583"/>
      <c r="M25" s="761"/>
      <c r="N25" s="583"/>
      <c r="O25" s="760"/>
      <c r="P25" s="836"/>
      <c r="Q25" s="1130">
        <f t="shared" si="2"/>
        <v>0</v>
      </c>
      <c r="R25" s="1258">
        <f t="shared" si="5"/>
        <v>0</v>
      </c>
      <c r="S25" s="1259">
        <f t="shared" si="3"/>
        <v>0</v>
      </c>
      <c r="T25" s="1260">
        <f t="shared" si="4"/>
        <v>0</v>
      </c>
      <c r="W25" s="730"/>
    </row>
    <row r="26" spans="2:23" ht="24.95" customHeight="1">
      <c r="B26" s="1446"/>
      <c r="C26" s="826" t="s">
        <v>95</v>
      </c>
      <c r="D26" s="835"/>
      <c r="E26" s="642"/>
      <c r="F26" s="642">
        <v>0</v>
      </c>
      <c r="G26" s="503">
        <f t="shared" si="1"/>
        <v>0</v>
      </c>
      <c r="H26" s="471" t="s">
        <v>88</v>
      </c>
      <c r="I26" s="760"/>
      <c r="J26" s="583"/>
      <c r="K26" s="760"/>
      <c r="L26" s="583"/>
      <c r="M26" s="761"/>
      <c r="N26" s="583"/>
      <c r="O26" s="760"/>
      <c r="P26" s="836"/>
      <c r="Q26" s="1130">
        <f t="shared" si="2"/>
        <v>0</v>
      </c>
      <c r="R26" s="1258">
        <f t="shared" si="5"/>
        <v>0</v>
      </c>
      <c r="S26" s="1259">
        <f t="shared" si="3"/>
        <v>0</v>
      </c>
      <c r="T26" s="1260">
        <f t="shared" si="4"/>
        <v>0</v>
      </c>
      <c r="W26" s="730"/>
    </row>
    <row r="27" spans="2:23" ht="24.95" customHeight="1">
      <c r="B27" s="1445" t="s">
        <v>96</v>
      </c>
      <c r="C27" s="837" t="s">
        <v>97</v>
      </c>
      <c r="D27" s="835"/>
      <c r="E27" s="642"/>
      <c r="F27" s="642">
        <v>0</v>
      </c>
      <c r="G27" s="503">
        <f t="shared" si="1"/>
        <v>0</v>
      </c>
      <c r="H27" s="471" t="s">
        <v>88</v>
      </c>
      <c r="I27" s="760"/>
      <c r="J27" s="583"/>
      <c r="K27" s="760"/>
      <c r="L27" s="583"/>
      <c r="M27" s="761"/>
      <c r="N27" s="583"/>
      <c r="O27" s="760"/>
      <c r="P27" s="836"/>
      <c r="Q27" s="1130">
        <f t="shared" si="2"/>
        <v>0</v>
      </c>
      <c r="R27" s="1258">
        <f t="shared" si="5"/>
        <v>0</v>
      </c>
      <c r="S27" s="1259">
        <f t="shared" si="3"/>
        <v>0</v>
      </c>
      <c r="T27" s="1260">
        <f t="shared" si="4"/>
        <v>0</v>
      </c>
      <c r="W27" s="730"/>
    </row>
    <row r="28" spans="2:23" ht="24.95" customHeight="1">
      <c r="B28" s="1446"/>
      <c r="C28" s="837" t="s">
        <v>98</v>
      </c>
      <c r="D28" s="835"/>
      <c r="E28" s="642"/>
      <c r="F28" s="642">
        <v>0</v>
      </c>
      <c r="G28" s="503">
        <f t="shared" si="1"/>
        <v>0</v>
      </c>
      <c r="H28" s="471" t="s">
        <v>88</v>
      </c>
      <c r="I28" s="760"/>
      <c r="J28" s="583"/>
      <c r="K28" s="760"/>
      <c r="L28" s="583"/>
      <c r="M28" s="761"/>
      <c r="N28" s="583"/>
      <c r="O28" s="760"/>
      <c r="P28" s="836"/>
      <c r="Q28" s="1130">
        <f t="shared" si="2"/>
        <v>0</v>
      </c>
      <c r="R28" s="1258">
        <f t="shared" si="5"/>
        <v>0</v>
      </c>
      <c r="S28" s="1259">
        <f t="shared" si="3"/>
        <v>0</v>
      </c>
      <c r="T28" s="1260">
        <f t="shared" si="4"/>
        <v>0</v>
      </c>
      <c r="W28" s="730"/>
    </row>
    <row r="29" spans="2:23" ht="24.95" customHeight="1">
      <c r="B29" s="1446"/>
      <c r="C29" s="826" t="s">
        <v>99</v>
      </c>
      <c r="D29" s="835"/>
      <c r="E29" s="642"/>
      <c r="F29" s="642">
        <v>0</v>
      </c>
      <c r="G29" s="503">
        <f t="shared" si="1"/>
        <v>0</v>
      </c>
      <c r="H29" s="471" t="s">
        <v>88</v>
      </c>
      <c r="I29" s="760"/>
      <c r="J29" s="583"/>
      <c r="K29" s="760"/>
      <c r="L29" s="583"/>
      <c r="M29" s="761"/>
      <c r="N29" s="583"/>
      <c r="O29" s="760"/>
      <c r="P29" s="836"/>
      <c r="Q29" s="1130">
        <f t="shared" si="2"/>
        <v>0</v>
      </c>
      <c r="R29" s="1258">
        <f t="shared" si="5"/>
        <v>0</v>
      </c>
      <c r="S29" s="1259">
        <f t="shared" si="3"/>
        <v>0</v>
      </c>
      <c r="T29" s="1260">
        <f t="shared" si="4"/>
        <v>0</v>
      </c>
      <c r="W29" s="730"/>
    </row>
    <row r="30" spans="2:23" ht="25.5">
      <c r="B30" s="737" t="s">
        <v>100</v>
      </c>
      <c r="C30" s="826" t="s">
        <v>101</v>
      </c>
      <c r="D30" s="835"/>
      <c r="E30" s="642"/>
      <c r="F30" s="642">
        <v>0</v>
      </c>
      <c r="G30" s="503">
        <f t="shared" si="1"/>
        <v>0</v>
      </c>
      <c r="H30" s="471" t="s">
        <v>88</v>
      </c>
      <c r="I30" s="760"/>
      <c r="J30" s="583"/>
      <c r="K30" s="760"/>
      <c r="L30" s="583"/>
      <c r="M30" s="761"/>
      <c r="N30" s="583"/>
      <c r="O30" s="760"/>
      <c r="P30" s="836"/>
      <c r="Q30" s="1130">
        <f t="shared" si="2"/>
        <v>0</v>
      </c>
      <c r="R30" s="1258">
        <f t="shared" si="5"/>
        <v>0</v>
      </c>
      <c r="S30" s="1259">
        <f t="shared" si="3"/>
        <v>0</v>
      </c>
      <c r="T30" s="1260">
        <f t="shared" si="4"/>
        <v>0</v>
      </c>
      <c r="W30" s="730"/>
    </row>
    <row r="31" spans="2:23" ht="24.95" customHeight="1" thickBot="1">
      <c r="B31" s="738"/>
      <c r="C31" s="839" t="s">
        <v>102</v>
      </c>
      <c r="D31" s="840"/>
      <c r="E31" s="841"/>
      <c r="F31" s="841">
        <v>0</v>
      </c>
      <c r="G31" s="842">
        <f t="shared" si="1"/>
        <v>0</v>
      </c>
      <c r="H31" s="843" t="s">
        <v>88</v>
      </c>
      <c r="I31" s="844"/>
      <c r="J31" s="845"/>
      <c r="K31" s="844"/>
      <c r="L31" s="845"/>
      <c r="M31" s="844"/>
      <c r="N31" s="845"/>
      <c r="O31" s="844"/>
      <c r="P31" s="846"/>
      <c r="Q31" s="1131">
        <f t="shared" si="2"/>
        <v>0</v>
      </c>
      <c r="R31" s="1261">
        <f t="shared" si="5"/>
        <v>0</v>
      </c>
      <c r="S31" s="1262">
        <f t="shared" si="3"/>
        <v>0</v>
      </c>
      <c r="T31" s="1263">
        <f t="shared" si="4"/>
        <v>0</v>
      </c>
      <c r="W31" s="730"/>
    </row>
    <row r="32" spans="2:23" ht="24.95" customHeight="1" thickBot="1">
      <c r="B32" s="763"/>
      <c r="C32" s="764" t="s">
        <v>103</v>
      </c>
      <c r="D32" s="665">
        <f>SUM(D20:D31)</f>
        <v>0</v>
      </c>
      <c r="E32" s="814">
        <f>SUM(E20:E31)</f>
        <v>0</v>
      </c>
      <c r="F32" s="814">
        <f>SUM(F20:F31)</f>
        <v>0</v>
      </c>
      <c r="G32" s="847" t="e">
        <f>+E32/D32</f>
        <v>#DIV/0!</v>
      </c>
      <c r="H32" s="1150"/>
      <c r="I32" s="848">
        <f>SUM(I20:I31)</f>
        <v>0</v>
      </c>
      <c r="J32" s="849">
        <f t="shared" ref="J32:P32" si="6">SUM(J20:J31)</f>
        <v>0</v>
      </c>
      <c r="K32" s="848">
        <f t="shared" si="6"/>
        <v>0</v>
      </c>
      <c r="L32" s="849">
        <f t="shared" si="6"/>
        <v>0</v>
      </c>
      <c r="M32" s="848">
        <f t="shared" si="6"/>
        <v>0</v>
      </c>
      <c r="N32" s="849">
        <f t="shared" si="6"/>
        <v>0</v>
      </c>
      <c r="O32" s="848">
        <f t="shared" si="6"/>
        <v>0</v>
      </c>
      <c r="P32" s="850">
        <f t="shared" si="6"/>
        <v>0</v>
      </c>
      <c r="Q32" s="802" t="s">
        <v>104</v>
      </c>
      <c r="R32" s="851">
        <f>SUM(R20:R31)</f>
        <v>0</v>
      </c>
      <c r="S32" s="852">
        <f>SUM(S20:S31)</f>
        <v>0</v>
      </c>
      <c r="T32" s="853">
        <f>SUM(T20:T31)</f>
        <v>0</v>
      </c>
      <c r="U32" s="819"/>
      <c r="W32" s="819"/>
    </row>
    <row r="33" spans="2:22" ht="15.75" thickBot="1">
      <c r="F33" s="791"/>
      <c r="G33" s="791"/>
      <c r="H33" s="804" t="s">
        <v>105</v>
      </c>
      <c r="I33" s="1473">
        <f>IFERROR((SUMPRODUCT(I20:I31,$G$20:$G$31)+SUMPRODUCT(J20:J31,$G$20:$G$31))/SUM(I32:J32),0)</f>
        <v>0</v>
      </c>
      <c r="J33" s="1473"/>
      <c r="K33" s="1473">
        <f>IFERROR((SUMPRODUCT(K20:K31,$G$20:$G$31)+SUMPRODUCT(L20:L31,$G$20:$G$31))/SUM(K32:L32),0)</f>
        <v>0</v>
      </c>
      <c r="L33" s="1473"/>
      <c r="M33" s="1473">
        <f>IFERROR((SUMPRODUCT(M20:M31,$G$20:$G$31)+SUMPRODUCT(N20:N31,$G$20:$G$31))/SUM(M32:N32),0)</f>
        <v>0</v>
      </c>
      <c r="N33" s="1473"/>
      <c r="O33" s="1473">
        <f>IFERROR((SUMPRODUCT(O20:O31,$G$20:$G$31)+SUMPRODUCT(P20:P31,$G$20:$G$31))/SUM(O32:P32),0)</f>
        <v>0</v>
      </c>
      <c r="P33" s="1474"/>
      <c r="Q33" s="803" t="s">
        <v>106</v>
      </c>
      <c r="R33" s="1341">
        <f>ROUND(+R34/(Njaz*DAZ),2)</f>
        <v>0</v>
      </c>
      <c r="S33" s="1342">
        <f>ROUND(+S34/(Njaz*DAZ),2)</f>
        <v>0</v>
      </c>
      <c r="T33" s="1343">
        <f>ROUND(+T34/(Njaz*DAZ),2)</f>
        <v>0</v>
      </c>
      <c r="V33" s="819"/>
    </row>
    <row r="34" spans="2:22" ht="15.75" thickBot="1">
      <c r="H34" s="1145" t="s">
        <v>107</v>
      </c>
      <c r="I34" s="1146">
        <f>IFERROR(+I32/(I32+J32),0)</f>
        <v>0</v>
      </c>
      <c r="J34" s="1147" t="str">
        <f>IF(I34&gt;60%,"A",IF(I34&gt;40%,"B",IF(I34&lt;&gt;0,"C","")))</f>
        <v/>
      </c>
      <c r="K34" s="1146">
        <f>IFERROR(+K32/(K32+L32),0)</f>
        <v>0</v>
      </c>
      <c r="L34" s="1147" t="str">
        <f>IF(K34&gt;60%,"A",IF(K34&gt;40%,"B",IF(K34&lt;&gt;0,"C","")))</f>
        <v/>
      </c>
      <c r="M34" s="1146">
        <f>IFERROR(+M32/(M32+N32),0)</f>
        <v>0</v>
      </c>
      <c r="N34" s="1147" t="str">
        <f>IF(M34&gt;60%,"A",IF(M34&gt;40%,"B",IF(M34&lt;&gt;0,"C","")))</f>
        <v/>
      </c>
      <c r="O34" s="1146">
        <f>IFERROR(+O32/(O32+P32),0)</f>
        <v>0</v>
      </c>
      <c r="P34" s="1148" t="str">
        <f>IF(O34&gt;60%,"A",IF(O34&gt;40%,"B",IF(O34&lt;&gt;0,"C","")))</f>
        <v/>
      </c>
      <c r="Q34" s="1349" t="s">
        <v>925</v>
      </c>
      <c r="R34" s="1346">
        <f>SUMPRODUCT(R20:R31,G20:G31)</f>
        <v>0</v>
      </c>
      <c r="S34" s="1347">
        <f>SUMPRODUCT(S20:S31,G20:G31)</f>
        <v>0</v>
      </c>
      <c r="T34" s="1348">
        <f>SUMPRODUCT(T20:T31,G20:G31)</f>
        <v>0</v>
      </c>
    </row>
    <row r="35" spans="2:22">
      <c r="H35" s="774"/>
      <c r="I35" s="1143" t="s">
        <v>916</v>
      </c>
      <c r="J35" s="1143" t="s">
        <v>109</v>
      </c>
      <c r="K35" s="1143" t="s">
        <v>916</v>
      </c>
      <c r="L35" s="1143" t="s">
        <v>109</v>
      </c>
      <c r="M35" s="1143" t="s">
        <v>916</v>
      </c>
      <c r="N35" s="1143" t="s">
        <v>109</v>
      </c>
      <c r="O35" s="1143" t="s">
        <v>916</v>
      </c>
      <c r="P35" s="1144" t="s">
        <v>109</v>
      </c>
      <c r="Q35" s="1344"/>
      <c r="R35" s="1345"/>
      <c r="S35" s="1345"/>
      <c r="T35" s="1345"/>
    </row>
    <row r="36" spans="2:22">
      <c r="E36" s="776"/>
      <c r="H36" s="774" t="s">
        <v>917</v>
      </c>
      <c r="I36" s="805">
        <f>IFERROR(((SUMPRODUCT(I20:I31,$G$20:$G$31)+SUMPRODUCT(J20:J31,$G$20:$G$31))/AL*100%)/(SUM(I32:J32)*Njaz*DAZ),0)</f>
        <v>0</v>
      </c>
      <c r="J36" s="805">
        <f>IFERROR((((I32+J32)*Njaz*DAZ)*I36)/(J17*365.25),0)</f>
        <v>0</v>
      </c>
      <c r="K36" s="805">
        <f>IFERROR(((SUMPRODUCT(K20:K31,$G$20:$G$31)+SUMPRODUCT(L20:L31,$G$20:$G$31))/AL*100%)/(SUM(K32:L32)*Njaz*DAZ),0)</f>
        <v>0</v>
      </c>
      <c r="L36" s="805">
        <f>IFERROR((((K32+L32)*Njaz*DAZ)*K36)/(L17*365.25),0)</f>
        <v>0</v>
      </c>
      <c r="M36" s="805">
        <f>IFERROR(((SUMPRODUCT(M20:M31,$G$20:$G$31)+SUMPRODUCT(N20:N31,$G$20:$G$31))/AL*100%)/(SUM(M32:N32)*Njaz*DAZ),0)</f>
        <v>0</v>
      </c>
      <c r="N36" s="805">
        <f>IFERROR((((M32+N32)*Njaz*DAZ)*M36)/(N17*365.25),0)</f>
        <v>0</v>
      </c>
      <c r="O36" s="805">
        <f>IFERROR(((SUMPRODUCT(O20:O31,$G$20:$G$31)+SUMPRODUCT(P20:P31,$G$20:$G$31))/AL*100%)/(SUM(O32:P32)*Njaz*DAZ),0)</f>
        <v>0</v>
      </c>
      <c r="P36" s="1350">
        <f>IFERROR((((O32+P32)*Njaz*DAZ)*O36)/(P17*365.25),0)</f>
        <v>0</v>
      </c>
      <c r="R36" s="776"/>
    </row>
    <row r="37" spans="2:22" ht="15.75" thickBot="1">
      <c r="E37" s="776"/>
      <c r="H37" s="806" t="s">
        <v>111</v>
      </c>
      <c r="I37" s="807">
        <f>IFERROR(((IFERROR(SUM(I32:J32)*Njaz,0))*I34)/(AnzWo*J17),0)</f>
        <v>0</v>
      </c>
      <c r="J37" s="807">
        <f>IFERROR((100%-I34)*(IFERROR(SUM(I32:J32)*Njaz,0))/(AnzWo*J17),0)</f>
        <v>0</v>
      </c>
      <c r="K37" s="807">
        <f>IFERROR(((IFERROR(SUM(K32:L32)*Njaz,0))*K34)/(AnzWo*L17),0)</f>
        <v>0</v>
      </c>
      <c r="L37" s="807">
        <f>IFERROR((100%-K34)*(IFERROR(SUM(K32:L32)*Njaz,0))/(AnzWo*L17),0)</f>
        <v>0</v>
      </c>
      <c r="M37" s="807">
        <f>IFERROR(((IFERROR(SUM(M32:N32)*Njaz,0))*M34)/(AnzWo*N17),0)</f>
        <v>0</v>
      </c>
      <c r="N37" s="807">
        <f>IFERROR((100%-M34)*(IFERROR(SUM(M32:N32)*Njaz,0))/(AnzWo*N17),0)</f>
        <v>0</v>
      </c>
      <c r="O37" s="807">
        <f>IFERROR(((IFERROR(SUM(O32:P32)*Njaz,0))*O34)/(AnzWo*P17),0)</f>
        <v>0</v>
      </c>
      <c r="P37" s="1149">
        <f>IFERROR((100%-O34)*(IFERROR(SUM(O32:P32)*Njaz,0))/(AnzWo*P17),0)</f>
        <v>0</v>
      </c>
      <c r="R37" s="1312"/>
      <c r="S37" s="1312"/>
      <c r="T37" s="1312"/>
      <c r="V37" s="815"/>
    </row>
    <row r="38" spans="2:22" ht="15.75" thickBot="1">
      <c r="E38" s="776"/>
      <c r="H38" s="806" t="s">
        <v>915</v>
      </c>
      <c r="I38" s="807">
        <f t="shared" ref="I38:P38" si="7">+I37/100%*DAZ</f>
        <v>0</v>
      </c>
      <c r="J38" s="807">
        <f t="shared" si="7"/>
        <v>0</v>
      </c>
      <c r="K38" s="807">
        <f t="shared" si="7"/>
        <v>0</v>
      </c>
      <c r="L38" s="807">
        <f t="shared" si="7"/>
        <v>0</v>
      </c>
      <c r="M38" s="807">
        <f t="shared" si="7"/>
        <v>0</v>
      </c>
      <c r="N38" s="807">
        <f t="shared" si="7"/>
        <v>0</v>
      </c>
      <c r="O38" s="807">
        <f t="shared" si="7"/>
        <v>0</v>
      </c>
      <c r="P38" s="1149">
        <f t="shared" si="7"/>
        <v>0</v>
      </c>
      <c r="R38" s="776"/>
    </row>
    <row r="39" spans="2:22" ht="15.75" thickBot="1">
      <c r="E39" s="776"/>
      <c r="H39" s="804" t="s">
        <v>918</v>
      </c>
      <c r="I39" s="1475">
        <f>+J36*J17*365.25</f>
        <v>0</v>
      </c>
      <c r="J39" s="1473"/>
      <c r="K39" s="1473">
        <f>+L36*L17*365.25</f>
        <v>0</v>
      </c>
      <c r="L39" s="1473"/>
      <c r="M39" s="1473">
        <f>+N36*N17*365.25</f>
        <v>0</v>
      </c>
      <c r="N39" s="1473"/>
      <c r="O39" s="1473">
        <f>+P36*P17*365.25</f>
        <v>0</v>
      </c>
      <c r="P39" s="1474"/>
      <c r="R39" s="776"/>
    </row>
    <row r="40" spans="2:22">
      <c r="E40" s="776"/>
      <c r="I40" s="779"/>
      <c r="J40" s="779"/>
      <c r="K40" s="779"/>
      <c r="L40" s="779"/>
      <c r="M40" s="779"/>
      <c r="N40" s="779"/>
      <c r="O40" s="816"/>
      <c r="P40" s="779"/>
      <c r="R40" s="776"/>
    </row>
    <row r="41" spans="2:22">
      <c r="E41" s="776"/>
      <c r="I41" s="779"/>
      <c r="J41" s="779"/>
      <c r="K41" s="779"/>
      <c r="L41" s="779"/>
      <c r="M41" s="779"/>
      <c r="N41" s="779"/>
      <c r="O41" s="816"/>
      <c r="P41" s="779"/>
      <c r="R41" s="776"/>
    </row>
    <row r="42" spans="2:22" ht="18.75">
      <c r="B42" s="1106"/>
      <c r="C42" s="1097"/>
      <c r="E42" s="776"/>
      <c r="I42" s="779"/>
      <c r="J42" s="779"/>
      <c r="K42" s="779"/>
      <c r="L42" s="779"/>
      <c r="M42" s="779"/>
      <c r="N42" s="779"/>
      <c r="O42" s="816"/>
      <c r="P42" s="779"/>
      <c r="R42" s="776"/>
      <c r="U42" s="776"/>
    </row>
    <row r="43" spans="2:22" ht="18.75">
      <c r="B43" s="1106"/>
      <c r="C43" s="1097"/>
      <c r="E43" s="776"/>
      <c r="I43" s="779"/>
      <c r="J43" s="779"/>
      <c r="K43" s="779"/>
      <c r="L43" s="779"/>
      <c r="M43" s="779"/>
      <c r="N43" s="779"/>
      <c r="O43" s="816"/>
      <c r="P43" s="779"/>
      <c r="R43" s="776"/>
    </row>
    <row r="44" spans="2:22">
      <c r="B44" s="1107"/>
      <c r="E44" s="776"/>
      <c r="M44" s="779"/>
      <c r="N44" s="779"/>
      <c r="O44" s="816"/>
      <c r="P44" s="779"/>
      <c r="R44" s="776"/>
    </row>
    <row r="45" spans="2:22">
      <c r="B45" s="1107"/>
      <c r="E45" s="776"/>
      <c r="M45" s="779"/>
      <c r="N45" s="779"/>
      <c r="O45" s="816"/>
      <c r="P45" s="779"/>
      <c r="R45" s="776"/>
    </row>
    <row r="46" spans="2:22">
      <c r="E46" s="776"/>
      <c r="M46" s="779"/>
      <c r="N46" s="779"/>
      <c r="O46" s="816"/>
      <c r="P46" s="779"/>
      <c r="R46" s="776"/>
      <c r="U46" s="776"/>
    </row>
    <row r="47" spans="2:22" ht="12.75" customHeight="1">
      <c r="M47" s="779"/>
      <c r="N47" s="779"/>
      <c r="O47" s="816"/>
      <c r="P47" s="779"/>
      <c r="R47" s="776"/>
      <c r="S47" s="730"/>
    </row>
    <row r="48" spans="2:22" s="52" customFormat="1">
      <c r="M48" s="779"/>
      <c r="N48" s="779"/>
      <c r="O48" s="816"/>
      <c r="P48" s="779"/>
      <c r="R48" s="776"/>
      <c r="S48" s="759"/>
    </row>
    <row r="49" spans="13:22" s="52" customFormat="1">
      <c r="M49" s="779"/>
      <c r="N49" s="779"/>
      <c r="O49" s="816"/>
      <c r="P49" s="779"/>
      <c r="R49" s="776"/>
      <c r="S49" s="759"/>
    </row>
    <row r="50" spans="13:22" s="52" customFormat="1">
      <c r="M50" s="779"/>
      <c r="N50" s="779"/>
      <c r="O50" s="816"/>
      <c r="P50" s="779"/>
      <c r="R50" s="776"/>
      <c r="S50" s="759"/>
    </row>
    <row r="51" spans="13:22" s="52" customFormat="1">
      <c r="M51" s="779"/>
      <c r="N51" s="779"/>
      <c r="O51" s="816"/>
      <c r="P51" s="779"/>
      <c r="R51" s="776"/>
      <c r="S51" s="759"/>
      <c r="U51" s="759"/>
    </row>
    <row r="52" spans="13:22" s="52" customFormat="1">
      <c r="M52" s="779"/>
      <c r="N52" s="779"/>
      <c r="P52" s="779"/>
      <c r="R52" s="776"/>
      <c r="S52" s="759"/>
    </row>
    <row r="53" spans="13:22" s="52" customFormat="1">
      <c r="M53" s="779"/>
      <c r="R53" s="776"/>
      <c r="S53" s="854"/>
      <c r="U53" s="758"/>
    </row>
    <row r="54" spans="13:22" s="52" customFormat="1">
      <c r="M54" s="779"/>
      <c r="R54" s="776"/>
    </row>
    <row r="55" spans="13:22" s="52" customFormat="1">
      <c r="M55" s="779"/>
      <c r="R55" s="776"/>
      <c r="U55" s="800"/>
    </row>
    <row r="56" spans="13:22" s="52" customFormat="1">
      <c r="M56" s="779"/>
      <c r="R56" s="776"/>
    </row>
    <row r="57" spans="13:22" s="52" customFormat="1">
      <c r="R57" s="776"/>
      <c r="U57" s="758"/>
    </row>
    <row r="58" spans="13:22" s="52" customFormat="1">
      <c r="R58" s="776"/>
    </row>
    <row r="59" spans="13:22" s="52" customFormat="1">
      <c r="R59" s="776"/>
    </row>
    <row r="60" spans="13:22" s="52" customFormat="1">
      <c r="R60" s="776"/>
    </row>
    <row r="61" spans="13:22" s="52" customFormat="1" ht="27" customHeight="1">
      <c r="R61" s="776"/>
      <c r="V61" s="800"/>
    </row>
    <row r="62" spans="13:22" s="52" customFormat="1" ht="27" customHeight="1">
      <c r="R62" s="776"/>
    </row>
    <row r="63" spans="13:22" s="52" customFormat="1"/>
    <row r="64" spans="13:22" s="52" customFormat="1">
      <c r="R64" s="758"/>
    </row>
    <row r="65" s="52" customFormat="1"/>
    <row r="66" s="52" customFormat="1"/>
    <row r="67" s="52" customFormat="1"/>
    <row r="68" s="52" customFormat="1"/>
    <row r="69" s="52" customFormat="1"/>
  </sheetData>
  <sheetProtection algorithmName="SHA-512" hashValue="H2vpWQLN/PJia+IY2lQi4eVKz4ZBulegM20tcxAGxJDIG/IL2NBIxKAHuAm+LIRjInqbLtbhI06Q/zdJq6kSfg==" saltValue="3bWvECdVuPetZnXKM+N3zg==" spinCount="100000" sheet="1" objects="1" scenarios="1"/>
  <mergeCells count="32">
    <mergeCell ref="I33:J33"/>
    <mergeCell ref="K33:L33"/>
    <mergeCell ref="M33:N33"/>
    <mergeCell ref="O33:P33"/>
    <mergeCell ref="I39:J39"/>
    <mergeCell ref="K39:L39"/>
    <mergeCell ref="M39:N39"/>
    <mergeCell ref="O39:P39"/>
    <mergeCell ref="B27:B29"/>
    <mergeCell ref="B13:P13"/>
    <mergeCell ref="B16:C16"/>
    <mergeCell ref="I16:P16"/>
    <mergeCell ref="R16:T16"/>
    <mergeCell ref="B17:C17"/>
    <mergeCell ref="Q17:Q18"/>
    <mergeCell ref="B18:C19"/>
    <mergeCell ref="D18:H18"/>
    <mergeCell ref="I18:J18"/>
    <mergeCell ref="K18:L18"/>
    <mergeCell ref="M18:N18"/>
    <mergeCell ref="O18:P18"/>
    <mergeCell ref="D19:H19"/>
    <mergeCell ref="B20:B23"/>
    <mergeCell ref="B24:B26"/>
    <mergeCell ref="A1:U1"/>
    <mergeCell ref="B9:D9"/>
    <mergeCell ref="E9:F9"/>
    <mergeCell ref="G9:H11"/>
    <mergeCell ref="B10:D10"/>
    <mergeCell ref="E10:F10"/>
    <mergeCell ref="B11:D11"/>
    <mergeCell ref="E11:F11"/>
  </mergeCells>
  <conditionalFormatting sqref="E11:F11">
    <cfRule type="expression" dxfId="19" priority="2">
      <formula>$E$11&lt;0</formula>
    </cfRule>
  </conditionalFormatting>
  <conditionalFormatting sqref="S3:U7 U8:X9">
    <cfRule type="expression" dxfId="18" priority="1">
      <formula>S3&lt;0</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6D00E-A2D5-4BAE-83DE-09D80DCE7326}">
  <sheetPr codeName="Tabelle1">
    <tabColor rgb="FFFFFF00"/>
  </sheetPr>
  <dimension ref="A1:O60"/>
  <sheetViews>
    <sheetView zoomScaleNormal="100" workbookViewId="0">
      <selection activeCell="B8" sqref="B8:C8"/>
    </sheetView>
  </sheetViews>
  <sheetFormatPr baseColWidth="10" defaultColWidth="11.42578125" defaultRowHeight="15"/>
  <cols>
    <col min="1" max="1" width="33.5703125" style="28" customWidth="1"/>
    <col min="2" max="3" width="19.7109375" style="4" customWidth="1"/>
    <col min="4" max="4" width="22.85546875" style="4" customWidth="1"/>
    <col min="5" max="5" width="30.7109375" style="4" customWidth="1"/>
    <col min="6" max="6" width="13.42578125" style="4" customWidth="1"/>
    <col min="7" max="7" width="14.85546875" style="4" customWidth="1"/>
  </cols>
  <sheetData>
    <row r="1" spans="1:7" s="52" customFormat="1" ht="15.75" thickBot="1">
      <c r="A1" s="757" t="s">
        <v>947</v>
      </c>
      <c r="B1" s="888"/>
      <c r="C1" s="889" t="s">
        <v>112</v>
      </c>
      <c r="D1" s="29"/>
      <c r="E1" s="29"/>
      <c r="F1" s="29"/>
      <c r="G1" s="29"/>
    </row>
    <row r="2" spans="1:7" s="52" customFormat="1" ht="50.25" customHeight="1" thickBot="1">
      <c r="A2" s="467"/>
      <c r="B2" s="1501" t="s">
        <v>113</v>
      </c>
      <c r="C2" s="1502"/>
      <c r="D2" s="1503"/>
      <c r="E2" s="29"/>
      <c r="F2" s="29"/>
      <c r="G2" s="29"/>
    </row>
    <row r="3" spans="1:7" s="52" customFormat="1">
      <c r="A3" s="855" t="s">
        <v>114</v>
      </c>
      <c r="B3" s="468">
        <v>2026</v>
      </c>
      <c r="C3" s="30"/>
      <c r="D3" s="31"/>
      <c r="E3" s="29"/>
      <c r="F3" s="29"/>
      <c r="G3" s="29"/>
    </row>
    <row r="4" spans="1:7" s="52" customFormat="1">
      <c r="A4" s="856" t="s">
        <v>115</v>
      </c>
      <c r="B4" s="1506"/>
      <c r="C4" s="1506"/>
      <c r="D4" s="1507"/>
      <c r="E4" s="29"/>
      <c r="F4" s="29"/>
      <c r="G4" s="29"/>
    </row>
    <row r="5" spans="1:7" s="52" customFormat="1">
      <c r="A5" s="354" t="s">
        <v>116</v>
      </c>
      <c r="B5" s="1508"/>
      <c r="C5" s="1509"/>
      <c r="D5" s="1510"/>
      <c r="E5" s="29"/>
      <c r="F5" s="29"/>
      <c r="G5" s="29"/>
    </row>
    <row r="6" spans="1:7" s="52" customFormat="1">
      <c r="A6" s="354" t="s">
        <v>117</v>
      </c>
      <c r="B6" s="1508"/>
      <c r="C6" s="1509"/>
      <c r="D6" s="1510"/>
      <c r="E6" s="29"/>
      <c r="F6" s="29"/>
      <c r="G6" s="29"/>
    </row>
    <row r="7" spans="1:7" s="52" customFormat="1">
      <c r="A7" s="354" t="s">
        <v>118</v>
      </c>
      <c r="B7" s="1511"/>
      <c r="C7" s="1509"/>
      <c r="D7" s="1510"/>
      <c r="E7" s="29"/>
      <c r="F7" s="29"/>
      <c r="G7" s="29"/>
    </row>
    <row r="8" spans="1:7" s="52" customFormat="1">
      <c r="A8" s="354" t="s">
        <v>119</v>
      </c>
      <c r="B8" s="1508"/>
      <c r="C8" s="1512"/>
      <c r="D8" s="32"/>
      <c r="E8" s="29"/>
      <c r="F8" s="29"/>
      <c r="G8" s="29"/>
    </row>
    <row r="9" spans="1:7" s="52" customFormat="1">
      <c r="A9" s="355" t="s">
        <v>120</v>
      </c>
      <c r="B9" s="1504"/>
      <c r="C9" s="1504"/>
      <c r="D9" s="1505"/>
      <c r="E9" s="29"/>
      <c r="F9" s="29"/>
      <c r="G9" s="29"/>
    </row>
    <row r="10" spans="1:7" s="52" customFormat="1" ht="15.75" thickBot="1">
      <c r="A10" s="356" t="s">
        <v>121</v>
      </c>
      <c r="B10" s="1513"/>
      <c r="C10" s="1514"/>
      <c r="D10" s="1515"/>
      <c r="E10" s="29"/>
      <c r="F10" s="29"/>
      <c r="G10" s="29"/>
    </row>
    <row r="11" spans="1:7" s="52" customFormat="1" ht="16.5" thickBot="1">
      <c r="A11" s="1519" t="s">
        <v>122</v>
      </c>
      <c r="B11" s="1520"/>
      <c r="C11" s="1520"/>
      <c r="D11" s="1521"/>
      <c r="E11" s="29"/>
      <c r="F11" s="29"/>
      <c r="G11" s="29"/>
    </row>
    <row r="12" spans="1:7" s="52" customFormat="1">
      <c r="A12" s="357" t="s">
        <v>116</v>
      </c>
      <c r="B12" s="1516"/>
      <c r="C12" s="1517"/>
      <c r="D12" s="1518"/>
      <c r="E12" s="29"/>
      <c r="F12" s="29"/>
      <c r="G12" s="29"/>
    </row>
    <row r="13" spans="1:7" s="52" customFormat="1">
      <c r="A13" s="354" t="s">
        <v>117</v>
      </c>
      <c r="B13" s="1508"/>
      <c r="C13" s="1509"/>
      <c r="D13" s="1510"/>
      <c r="E13" s="29"/>
      <c r="F13" s="29"/>
      <c r="G13" s="29"/>
    </row>
    <row r="14" spans="1:7" s="52" customFormat="1">
      <c r="A14" s="354" t="s">
        <v>118</v>
      </c>
      <c r="B14" s="1508"/>
      <c r="C14" s="1509"/>
      <c r="D14" s="1510"/>
      <c r="E14" s="29"/>
      <c r="F14" s="29"/>
      <c r="G14" s="29"/>
    </row>
    <row r="15" spans="1:7" s="52" customFormat="1">
      <c r="A15" s="354" t="s">
        <v>123</v>
      </c>
      <c r="B15" s="1508"/>
      <c r="C15" s="1512"/>
      <c r="D15" s="32"/>
      <c r="E15" s="29"/>
      <c r="F15" s="29"/>
      <c r="G15" s="29"/>
    </row>
    <row r="16" spans="1:7" s="52" customFormat="1">
      <c r="A16" s="358" t="s">
        <v>120</v>
      </c>
      <c r="B16" s="1504"/>
      <c r="C16" s="1504"/>
      <c r="D16" s="1505"/>
      <c r="E16" s="29"/>
      <c r="F16" s="29"/>
      <c r="G16" s="29"/>
    </row>
    <row r="17" spans="1:7" s="52" customFormat="1">
      <c r="A17" s="358" t="s">
        <v>124</v>
      </c>
      <c r="B17" s="1481"/>
      <c r="C17" s="1481"/>
      <c r="D17" s="1500"/>
      <c r="E17" s="29"/>
      <c r="F17" s="29"/>
      <c r="G17" s="29"/>
    </row>
    <row r="18" spans="1:7" s="52" customFormat="1" ht="15.75" thickBot="1">
      <c r="A18" s="867" t="s">
        <v>125</v>
      </c>
      <c r="B18" s="1478"/>
      <c r="C18" s="1478"/>
      <c r="D18" s="1479"/>
      <c r="E18" s="29"/>
      <c r="F18" s="29"/>
      <c r="G18" s="29"/>
    </row>
    <row r="19" spans="1:7" s="52" customFormat="1" ht="15.75" thickBot="1">
      <c r="A19" s="866"/>
      <c r="B19" s="1480"/>
      <c r="C19" s="1480"/>
      <c r="D19" s="1480"/>
      <c r="E19" s="29"/>
      <c r="F19" s="29"/>
      <c r="G19" s="29"/>
    </row>
    <row r="20" spans="1:7" s="52" customFormat="1" ht="15.75" thickBot="1">
      <c r="A20" s="868" t="s">
        <v>126</v>
      </c>
      <c r="B20" s="1481"/>
      <c r="C20" s="1482"/>
      <c r="D20" s="1483"/>
      <c r="E20" s="1008"/>
      <c r="F20" s="1008"/>
      <c r="G20" s="29"/>
    </row>
    <row r="21" spans="1:7" s="52" customFormat="1" ht="18.75" hidden="1" customHeight="1" thickBot="1">
      <c r="A21" s="1488" t="s">
        <v>127</v>
      </c>
      <c r="B21" s="1489"/>
      <c r="C21" s="1490"/>
      <c r="D21" s="456">
        <v>1</v>
      </c>
      <c r="E21" s="732"/>
      <c r="F21" s="732"/>
    </row>
    <row r="22" spans="1:7" s="52" customFormat="1" ht="15.75">
      <c r="A22" s="1491" t="s">
        <v>110</v>
      </c>
      <c r="B22" s="1492"/>
      <c r="C22" s="1492"/>
      <c r="D22" s="1492"/>
      <c r="E22" s="1009"/>
      <c r="F22" s="1002"/>
      <c r="G22" s="1002"/>
    </row>
    <row r="23" spans="1:7" s="52" customFormat="1" ht="29.45" customHeight="1">
      <c r="A23" s="857" t="s">
        <v>128</v>
      </c>
      <c r="B23" s="605"/>
      <c r="C23" s="864" t="s">
        <v>129</v>
      </c>
      <c r="D23" s="1003"/>
      <c r="E23" s="29"/>
      <c r="F23" s="29"/>
      <c r="G23" s="29"/>
    </row>
    <row r="24" spans="1:7" s="52" customFormat="1" ht="24.75" customHeight="1">
      <c r="A24" s="857" t="s">
        <v>130</v>
      </c>
      <c r="B24" s="605"/>
      <c r="C24" s="1493" t="s">
        <v>131</v>
      </c>
      <c r="D24" s="1494"/>
      <c r="E24" s="29"/>
    </row>
    <row r="25" spans="1:7" s="52" customFormat="1" ht="31.15" customHeight="1" thickBot="1">
      <c r="A25" s="858" t="s">
        <v>132</v>
      </c>
      <c r="B25" s="669">
        <v>1</v>
      </c>
      <c r="C25" s="1004"/>
      <c r="D25" s="1116"/>
      <c r="E25" s="1002"/>
      <c r="F25" s="1002"/>
      <c r="G25" s="1002"/>
    </row>
    <row r="26" spans="1:7" s="52" customFormat="1" ht="17.45" customHeight="1" thickBot="1">
      <c r="A26" s="492"/>
      <c r="B26" s="493"/>
      <c r="C26" s="494"/>
      <c r="D26" s="635"/>
      <c r="E26" s="1002"/>
      <c r="F26" s="1002"/>
      <c r="G26" s="1002"/>
    </row>
    <row r="27" spans="1:7" s="52" customFormat="1" ht="27.75" customHeight="1" thickBot="1">
      <c r="A27" s="887"/>
      <c r="B27" s="1105" t="s">
        <v>133</v>
      </c>
      <c r="C27" s="1397">
        <v>0.9</v>
      </c>
      <c r="D27" s="1117"/>
      <c r="E27" s="1009"/>
      <c r="F27" s="1002"/>
      <c r="G27" s="1002"/>
    </row>
    <row r="28" spans="1:7" s="52" customFormat="1" ht="25.15" customHeight="1" thickBot="1">
      <c r="A28" s="859"/>
      <c r="B28" s="880">
        <v>0</v>
      </c>
      <c r="C28" s="1118"/>
      <c r="D28" s="1119"/>
    </row>
    <row r="29" spans="1:7" s="52" customFormat="1" ht="6" customHeight="1" thickBot="1">
      <c r="A29" s="634"/>
      <c r="B29" s="636"/>
      <c r="C29" s="635"/>
      <c r="D29" s="744"/>
    </row>
    <row r="30" spans="1:7" s="52" customFormat="1">
      <c r="A30" s="860" t="s">
        <v>134</v>
      </c>
      <c r="B30" s="739">
        <v>39</v>
      </c>
      <c r="C30" s="1484" t="s">
        <v>135</v>
      </c>
      <c r="D30" s="1486">
        <f>'Netto JAZ'!C29</f>
        <v>1622.68</v>
      </c>
    </row>
    <row r="31" spans="1:7" s="52" customFormat="1">
      <c r="A31" s="861" t="s">
        <v>136</v>
      </c>
      <c r="B31" s="296">
        <v>30</v>
      </c>
      <c r="C31" s="1485"/>
      <c r="D31" s="1487"/>
      <c r="E31" s="29"/>
      <c r="F31" s="29"/>
      <c r="G31" s="29"/>
    </row>
    <row r="32" spans="1:7" s="52" customFormat="1" ht="7.9" customHeight="1">
      <c r="A32" s="863"/>
      <c r="B32" s="29"/>
      <c r="C32" s="29"/>
      <c r="D32" s="33"/>
      <c r="E32" s="29"/>
      <c r="F32" s="29"/>
      <c r="G32" s="29"/>
    </row>
    <row r="33" spans="1:15" s="52" customFormat="1" ht="22.5" customHeight="1" thickBot="1">
      <c r="A33" s="862" t="s">
        <v>137</v>
      </c>
      <c r="B33" s="37"/>
      <c r="C33" s="38"/>
      <c r="D33" s="39"/>
      <c r="E33" s="29"/>
      <c r="F33" s="29"/>
      <c r="G33" s="29"/>
    </row>
    <row r="34" spans="1:15" s="52" customFormat="1" ht="24" customHeight="1" thickTop="1" thickBot="1">
      <c r="A34" s="740" t="s">
        <v>138</v>
      </c>
      <c r="B34" s="741"/>
      <c r="C34" s="742" t="s">
        <v>139</v>
      </c>
      <c r="D34" s="743"/>
      <c r="F34" s="1496" t="s">
        <v>140</v>
      </c>
      <c r="G34" s="1497"/>
    </row>
    <row r="35" spans="1:15" s="52" customFormat="1" ht="27" customHeight="1" thickBot="1">
      <c r="A35" s="44"/>
      <c r="B35" s="29"/>
      <c r="C35" s="29"/>
      <c r="D35" s="29"/>
      <c r="F35" s="1498"/>
      <c r="G35" s="1499"/>
    </row>
    <row r="36" spans="1:15" s="52" customFormat="1" ht="29.45" customHeight="1">
      <c r="A36" s="952" t="s">
        <v>141</v>
      </c>
      <c r="B36" s="986" t="s">
        <v>142</v>
      </c>
      <c r="C36" s="986" t="s">
        <v>143</v>
      </c>
      <c r="D36" s="1351" t="s">
        <v>144</v>
      </c>
      <c r="E36" s="1005" t="s">
        <v>145</v>
      </c>
      <c r="F36" s="891" t="s">
        <v>146</v>
      </c>
      <c r="G36" s="892" t="s">
        <v>147</v>
      </c>
    </row>
    <row r="37" spans="1:15" s="52" customFormat="1">
      <c r="A37" s="890" t="s">
        <v>148</v>
      </c>
      <c r="B37" s="1098">
        <f>IF(Personal!O5&lt;&gt;0,(+Basisleistung!$K$3+Personal!O5),0)</f>
        <v>0</v>
      </c>
      <c r="C37" s="893"/>
      <c r="D37" s="1001">
        <f>IF(B37&gt;0,IFERROR((B37-C37)/C37,1),0)</f>
        <v>0</v>
      </c>
      <c r="E37" s="1099" t="str">
        <f>IF(Personal!M5="10+","Zeitkorridor "&amp;Personal!M5&amp;" "&amp;Personal!K5&amp;" (" &amp;Personal!L5 &amp; " Std.)","Zeitkorridor " &amp; Personal!M5 &amp; " " &amp; Personal!K5)</f>
        <v xml:space="preserve">Zeitkorridor  </v>
      </c>
      <c r="F37" s="894">
        <f>IF(Personal!K5="A",B37*Personal!$H$23,IF(Personal!K5="B",B37*Personal!$I$23,IF(Personal!K5="C",B37*Personal!$J$23,0)))</f>
        <v>0</v>
      </c>
      <c r="G37" s="1352">
        <f>IF(ISERROR(B37-F37),0,B37-F37)</f>
        <v>0</v>
      </c>
      <c r="H37" s="899"/>
      <c r="M37" s="1189"/>
      <c r="O37" s="1189"/>
    </row>
    <row r="38" spans="1:15" s="52" customFormat="1">
      <c r="A38" s="890" t="s">
        <v>149</v>
      </c>
      <c r="B38" s="1098">
        <f>IF(Personal!O6&lt;&gt;0,(+Basisleistung!$K$3+Personal!O6),0)</f>
        <v>0</v>
      </c>
      <c r="C38" s="893"/>
      <c r="D38" s="1001">
        <f t="shared" ref="D38:D40" si="0">IF(B38&gt;0,IFERROR((B38-C38)/C38,1),0)</f>
        <v>0</v>
      </c>
      <c r="E38" s="1099" t="str">
        <f>IF(Personal!M6="10+","Zeitkorridor "&amp;Personal!M6&amp;" "&amp;Personal!K6&amp;" (" &amp;Personal!L6 &amp; " Std.)","Zeitkorridor " &amp; Personal!M6 &amp; " " &amp; Personal!K6)</f>
        <v xml:space="preserve">Zeitkorridor  </v>
      </c>
      <c r="F38" s="894">
        <f>IF(Personal!K6="A",B38*Personal!$H$23,IF(Personal!K6="B",B38*Personal!$I$23,IF(Personal!K6="C",B38*Personal!$J$23,0)))</f>
        <v>0</v>
      </c>
      <c r="G38" s="1352">
        <f>IF(ISERROR(B38-F38),0,B38-F38)</f>
        <v>0</v>
      </c>
      <c r="H38" s="899"/>
      <c r="M38" s="1189"/>
      <c r="O38" s="1189"/>
    </row>
    <row r="39" spans="1:15" s="52" customFormat="1">
      <c r="A39" s="890" t="s">
        <v>150</v>
      </c>
      <c r="B39" s="1098">
        <f>IF(Personal!O7&lt;&gt;0,(+Basisleistung!$K$3+Personal!O7),0)</f>
        <v>0</v>
      </c>
      <c r="C39" s="893"/>
      <c r="D39" s="1001">
        <f t="shared" si="0"/>
        <v>0</v>
      </c>
      <c r="E39" s="1099" t="str">
        <f>IF(Personal!M7="10+","Zeitkorridor "&amp;Personal!M7&amp;" "&amp;Personal!K7&amp;" (" &amp;Personal!L7 &amp; " Std.)","Zeitkorridor " &amp; Personal!M7 &amp; " " &amp; Personal!K7)</f>
        <v xml:space="preserve">Zeitkorridor  </v>
      </c>
      <c r="F39" s="894">
        <f>IF(Personal!K6="A",B39*Personal!$H$23,IF(Personal!K6="B",B39*Personal!$I$23,IF(Personal!K6="C",B39*Personal!$J$23,0)))</f>
        <v>0</v>
      </c>
      <c r="G39" s="1352">
        <f>IF(ISERROR(B39-F39),0,B39-F39)</f>
        <v>0</v>
      </c>
      <c r="H39" s="899"/>
      <c r="M39" s="1189"/>
    </row>
    <row r="40" spans="1:15" s="52" customFormat="1" ht="17.45" customHeight="1" thickBot="1">
      <c r="A40" s="987" t="s">
        <v>151</v>
      </c>
      <c r="B40" s="1187">
        <f>IF(Personal!O8&lt;&gt;0,(+Basisleistung!$K$3+Personal!O8),0)</f>
        <v>0</v>
      </c>
      <c r="C40" s="988"/>
      <c r="D40" s="1001">
        <f t="shared" si="0"/>
        <v>0</v>
      </c>
      <c r="E40" s="1099" t="str">
        <f>IF(Personal!M8="10+","Zeitkorridor "&amp;Personal!M8&amp;" "&amp;Personal!K8&amp;" (" &amp;Personal!L8 &amp; " Std.)","Zeitkorridor " &amp; Personal!M8 &amp; " " &amp; Personal!K8)</f>
        <v xml:space="preserve">Zeitkorridor  </v>
      </c>
      <c r="F40" s="895">
        <f>IF(Personal!K8="A",B40*Personal!$H$23,IF(Personal!K8="B",B40*Personal!$I$23,IF(Personal!K8="C",B40*Personal!$J$23,0)))</f>
        <v>0</v>
      </c>
      <c r="G40" s="1353">
        <f>IF(ISERROR(B40-F40),0,B40-F40)</f>
        <v>0</v>
      </c>
      <c r="H40" s="899"/>
      <c r="M40" s="1189"/>
    </row>
    <row r="41" spans="1:15" s="52" customFormat="1" ht="16.5" thickTop="1" thickBot="1">
      <c r="A41" s="1120" t="s">
        <v>152</v>
      </c>
      <c r="B41" s="1188">
        <f>(B37*Personal!J5*365.25)+(B38*Personal!J6*365.25)+(B39*Personal!J7*365.25)+(B40*Personal!J8*365.25)</f>
        <v>0</v>
      </c>
      <c r="C41" s="127">
        <f>(C37*Personal!J5*365.25)+(C38*Personal!J6*365.25)+(C39*Personal!J7*365.25)+(C40*Personal!J8*365.25)</f>
        <v>0</v>
      </c>
      <c r="D41" s="989" t="str">
        <f>IF(ISERROR(B41/C41-100%),"",B41/C41-100%)</f>
        <v/>
      </c>
      <c r="E41" s="759"/>
    </row>
    <row r="42" spans="1:15" s="52" customFormat="1">
      <c r="A42" s="985"/>
      <c r="B42" s="985"/>
      <c r="C42" s="985"/>
      <c r="D42" s="985"/>
      <c r="E42" s="50"/>
    </row>
    <row r="43" spans="1:15" s="52" customFormat="1">
      <c r="A43" s="1495"/>
      <c r="B43" s="1495"/>
      <c r="C43" s="897"/>
      <c r="D43" s="897"/>
    </row>
    <row r="44" spans="1:15" s="52" customFormat="1">
      <c r="A44" s="1121"/>
      <c r="B44" s="1122"/>
      <c r="C44" s="898"/>
      <c r="D44" s="899"/>
      <c r="E44" s="50"/>
    </row>
    <row r="45" spans="1:15" s="52" customFormat="1" ht="15.75" thickBot="1">
      <c r="B45" s="896"/>
      <c r="C45" s="896"/>
      <c r="D45" s="896"/>
    </row>
    <row r="46" spans="1:15" s="52" customFormat="1" ht="15.75" thickBot="1">
      <c r="A46" s="900" t="s">
        <v>153</v>
      </c>
      <c r="B46" s="901" t="s">
        <v>142</v>
      </c>
      <c r="C46" s="902" t="s">
        <v>143</v>
      </c>
      <c r="D46" s="903" t="s">
        <v>144</v>
      </c>
    </row>
    <row r="47" spans="1:15" s="52" customFormat="1" ht="14.45" customHeight="1">
      <c r="A47" s="904" t="s">
        <v>154</v>
      </c>
      <c r="B47" s="905"/>
      <c r="C47" s="906"/>
      <c r="D47" s="907" t="str">
        <f t="shared" ref="D47:D49" si="1">IF(ISERROR(B47/C47-100%),"",B47/C47-100%)</f>
        <v/>
      </c>
    </row>
    <row r="48" spans="1:15" s="52" customFormat="1" ht="14.45" customHeight="1">
      <c r="A48" s="904" t="s">
        <v>154</v>
      </c>
      <c r="B48" s="908"/>
      <c r="C48" s="893"/>
      <c r="D48" s="907" t="str">
        <f t="shared" si="1"/>
        <v/>
      </c>
    </row>
    <row r="49" spans="1:7" s="52" customFormat="1" ht="15.75" thickBot="1">
      <c r="A49" s="909" t="s">
        <v>154</v>
      </c>
      <c r="B49" s="910"/>
      <c r="C49" s="911"/>
      <c r="D49" s="912" t="str">
        <f t="shared" si="1"/>
        <v/>
      </c>
    </row>
    <row r="50" spans="1:7" s="52" customFormat="1">
      <c r="A50" s="888"/>
      <c r="B50" s="29"/>
      <c r="C50" s="29"/>
      <c r="D50" s="29"/>
      <c r="E50" s="29"/>
      <c r="F50" s="29"/>
      <c r="G50" s="29"/>
    </row>
    <row r="51" spans="1:7" s="52" customFormat="1">
      <c r="A51" s="913" t="s">
        <v>155</v>
      </c>
      <c r="B51" s="914"/>
      <c r="C51" s="914"/>
      <c r="D51" s="914"/>
      <c r="E51" s="29"/>
      <c r="F51" s="29"/>
      <c r="G51" s="29"/>
    </row>
    <row r="52" spans="1:7" s="52" customFormat="1">
      <c r="A52" s="915" t="s">
        <v>156</v>
      </c>
      <c r="B52" s="914"/>
      <c r="C52" s="914"/>
      <c r="D52" s="914"/>
      <c r="E52" s="29"/>
      <c r="F52" s="29"/>
      <c r="G52" s="29"/>
    </row>
    <row r="53" spans="1:7" s="52" customFormat="1">
      <c r="A53" s="916" t="s">
        <v>157</v>
      </c>
      <c r="B53" s="914"/>
      <c r="C53" s="914"/>
      <c r="D53" s="914"/>
      <c r="E53" s="29"/>
      <c r="F53" s="29"/>
      <c r="G53" s="29"/>
    </row>
    <row r="54" spans="1:7" s="52" customFormat="1">
      <c r="A54" s="916" t="s">
        <v>158</v>
      </c>
      <c r="B54" s="914"/>
      <c r="C54" s="914"/>
      <c r="D54" s="914"/>
      <c r="E54" s="29"/>
      <c r="F54" s="29"/>
      <c r="G54" s="29"/>
    </row>
    <row r="55" spans="1:7" s="52" customFormat="1">
      <c r="B55" s="896"/>
      <c r="C55" s="896"/>
      <c r="D55" s="896"/>
      <c r="E55" s="29"/>
      <c r="F55" s="29"/>
      <c r="G55" s="29"/>
    </row>
    <row r="56" spans="1:7" s="52" customFormat="1" ht="45.75" customHeight="1" thickBot="1">
      <c r="A56" s="1476" t="s">
        <v>159</v>
      </c>
      <c r="B56" s="1477"/>
      <c r="C56" s="1477"/>
      <c r="D56" s="1477"/>
      <c r="E56" s="29"/>
      <c r="F56" s="29"/>
      <c r="G56" s="29"/>
    </row>
    <row r="57" spans="1:7">
      <c r="A57" s="865" t="s">
        <v>160</v>
      </c>
      <c r="B57" s="48"/>
      <c r="C57" s="436"/>
      <c r="D57" s="437"/>
    </row>
    <row r="58" spans="1:7" ht="43.5" customHeight="1">
      <c r="A58" s="49"/>
      <c r="B58" s="50"/>
      <c r="C58" s="50"/>
      <c r="D58" s="51"/>
    </row>
    <row r="59" spans="1:7">
      <c r="A59" s="49"/>
      <c r="B59" s="52"/>
      <c r="C59" s="52"/>
      <c r="D59" s="51"/>
    </row>
    <row r="60" spans="1:7">
      <c r="A60" s="53" t="s">
        <v>161</v>
      </c>
      <c r="B60" s="54"/>
      <c r="C60" s="54" t="s">
        <v>162</v>
      </c>
      <c r="D60" s="55"/>
    </row>
  </sheetData>
  <sheetProtection algorithmName="SHA-512" hashValue="fuDBR5eQCmtRr4fHmaJ6OCH3FH2iAPtkdtNSuEq3kKO9eIVxViBh9UbksDuL7I2dKQR0CahEHXlV3cwP92an5w==" saltValue="OQL8UjkEDNkbceYHy2h9mQ==" spinCount="100000" sheet="1" formatCells="0"/>
  <mergeCells count="26">
    <mergeCell ref="F34:G35"/>
    <mergeCell ref="B17:D17"/>
    <mergeCell ref="B2:D2"/>
    <mergeCell ref="B16:D16"/>
    <mergeCell ref="B4:D4"/>
    <mergeCell ref="B5:D5"/>
    <mergeCell ref="B6:D6"/>
    <mergeCell ref="B7:D7"/>
    <mergeCell ref="B8:C8"/>
    <mergeCell ref="B9:D9"/>
    <mergeCell ref="B10:D10"/>
    <mergeCell ref="B12:D12"/>
    <mergeCell ref="B13:D13"/>
    <mergeCell ref="B14:D14"/>
    <mergeCell ref="B15:C15"/>
    <mergeCell ref="A11:D11"/>
    <mergeCell ref="A56:D56"/>
    <mergeCell ref="B18:D18"/>
    <mergeCell ref="B19:D19"/>
    <mergeCell ref="B20:D20"/>
    <mergeCell ref="C30:C31"/>
    <mergeCell ref="D30:D31"/>
    <mergeCell ref="A21:C21"/>
    <mergeCell ref="A22:D22"/>
    <mergeCell ref="C24:D24"/>
    <mergeCell ref="A43:B43"/>
  </mergeCells>
  <phoneticPr fontId="86" type="noConversion"/>
  <pageMargins left="0.51181102362204722" right="0.5118110236220472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737-1BF1-4A63-A50D-C25A8ABD3A4D}">
  <sheetPr codeName="Tabelle5">
    <tabColor rgb="FFFFFF00"/>
  </sheetPr>
  <dimension ref="A1:O35"/>
  <sheetViews>
    <sheetView showGridLines="0" workbookViewId="0">
      <selection activeCell="B15" activeCellId="1" sqref="B5:I5 B15"/>
    </sheetView>
  </sheetViews>
  <sheetFormatPr baseColWidth="10" defaultColWidth="11.42578125" defaultRowHeight="15"/>
  <cols>
    <col min="1" max="1" width="7.5703125" style="27" customWidth="1"/>
    <col min="2" max="2" width="2.85546875" style="27" customWidth="1"/>
    <col min="3" max="3" width="4.42578125" style="27" customWidth="1"/>
    <col min="4" max="4" width="3.140625" style="27" customWidth="1"/>
    <col min="5" max="5" width="5.28515625" style="27" customWidth="1"/>
    <col min="6" max="6" width="3.85546875" style="27" customWidth="1"/>
    <col min="7" max="7" width="4.7109375" style="27" customWidth="1"/>
    <col min="8" max="8" width="3.140625" style="27" customWidth="1"/>
    <col min="9" max="9" width="3.5703125" style="27" customWidth="1"/>
    <col min="10" max="10" width="8.7109375" style="27" customWidth="1"/>
    <col min="11" max="11" width="7.140625" style="27" customWidth="1"/>
    <col min="12" max="12" width="8.5703125" style="27" customWidth="1"/>
    <col min="13" max="13" width="7.5703125" style="27" customWidth="1"/>
    <col min="14" max="14" width="12.28515625" style="27" customWidth="1"/>
    <col min="15" max="15" width="7.42578125" style="27" customWidth="1"/>
  </cols>
  <sheetData>
    <row r="1" spans="1:15" ht="15" customHeight="1" thickBot="1">
      <c r="A1" s="1538" t="str">
        <f>+Gesamtangebot!A1</f>
        <v>Stand: 10.12.2025</v>
      </c>
      <c r="B1" s="1538"/>
      <c r="C1" s="1538"/>
      <c r="D1" s="1538"/>
      <c r="E1" s="1538"/>
      <c r="F1" s="1538"/>
      <c r="G1" s="1538"/>
      <c r="H1" s="1538"/>
      <c r="I1" s="1538"/>
      <c r="J1" s="1538"/>
      <c r="K1" s="4"/>
      <c r="L1" s="1539" t="str">
        <f>+"Az.:"&amp;+Gesamtangebot!B4</f>
        <v>Az.:</v>
      </c>
      <c r="M1" s="1540"/>
      <c r="N1" s="1540"/>
      <c r="O1" s="1541"/>
    </row>
    <row r="2" spans="1:15">
      <c r="A2" s="5"/>
      <c r="B2" s="5"/>
      <c r="C2" s="5"/>
      <c r="D2" s="5"/>
      <c r="E2" s="5"/>
      <c r="F2" s="5"/>
      <c r="G2" s="5"/>
      <c r="H2" s="5"/>
      <c r="I2" s="5"/>
      <c r="J2" s="6"/>
      <c r="K2" s="5"/>
      <c r="L2" s="1542"/>
      <c r="M2" s="1543"/>
      <c r="N2" s="1543"/>
      <c r="O2" s="1543"/>
    </row>
    <row r="3" spans="1:15" ht="15.75">
      <c r="A3" s="1544" t="s">
        <v>163</v>
      </c>
      <c r="B3" s="1545"/>
      <c r="C3" s="1545"/>
      <c r="D3" s="1545"/>
      <c r="E3" s="1545"/>
      <c r="F3" s="1545"/>
      <c r="G3" s="1545"/>
      <c r="H3" s="1545"/>
      <c r="I3" s="1545"/>
      <c r="J3" s="1545"/>
      <c r="K3" s="1545"/>
      <c r="L3" s="1545"/>
      <c r="M3" s="1545"/>
      <c r="N3" s="1545"/>
      <c r="O3" s="1545"/>
    </row>
    <row r="4" spans="1:15" ht="15.75">
      <c r="A4" s="7" t="s">
        <v>164</v>
      </c>
      <c r="B4" s="1546" t="s">
        <v>165</v>
      </c>
      <c r="C4" s="1546"/>
      <c r="D4" s="1546"/>
      <c r="E4" s="1546"/>
      <c r="F4" s="1546"/>
      <c r="G4" s="1546"/>
      <c r="H4" s="1546"/>
      <c r="I4" s="1546"/>
      <c r="J4" s="1546"/>
      <c r="K4" s="1546"/>
      <c r="L4" s="1546"/>
      <c r="M4" s="1546"/>
      <c r="N4" s="1546"/>
      <c r="O4" s="1546"/>
    </row>
    <row r="5" spans="1:15">
      <c r="A5" s="8" t="s">
        <v>166</v>
      </c>
      <c r="B5" s="1547" t="s">
        <v>167</v>
      </c>
      <c r="C5" s="1547"/>
      <c r="D5" s="1547"/>
      <c r="E5" s="1547"/>
      <c r="F5" s="1547"/>
      <c r="G5" s="1547"/>
      <c r="H5" s="1547"/>
      <c r="I5" s="1547"/>
      <c r="J5" s="9"/>
      <c r="K5" s="9"/>
      <c r="L5" s="9"/>
      <c r="M5" s="9"/>
      <c r="N5" s="9"/>
      <c r="O5" s="10"/>
    </row>
    <row r="6" spans="1:15">
      <c r="A6" s="11" t="s">
        <v>168</v>
      </c>
      <c r="B6" s="1524" t="s">
        <v>169</v>
      </c>
      <c r="C6" s="1524"/>
      <c r="D6" s="1524"/>
      <c r="E6" s="1524"/>
      <c r="F6" s="1524"/>
      <c r="G6" s="1524"/>
      <c r="H6" s="1524"/>
      <c r="I6" s="1524"/>
      <c r="J6" s="1532">
        <f>Gesamtangebot!B12</f>
        <v>0</v>
      </c>
      <c r="K6" s="1533"/>
      <c r="L6" s="1533"/>
      <c r="M6" s="1533"/>
      <c r="N6" s="1533"/>
      <c r="O6" s="1534"/>
    </row>
    <row r="7" spans="1:15">
      <c r="A7" s="11" t="s">
        <v>170</v>
      </c>
      <c r="B7" s="1524" t="s">
        <v>171</v>
      </c>
      <c r="C7" s="1524"/>
      <c r="D7" s="1524"/>
      <c r="E7" s="1524"/>
      <c r="F7" s="1524"/>
      <c r="G7" s="1524"/>
      <c r="H7" s="1524"/>
      <c r="I7" s="1524"/>
      <c r="J7" s="1532">
        <f>Gesamtangebot!B13</f>
        <v>0</v>
      </c>
      <c r="K7" s="1533"/>
      <c r="L7" s="1533"/>
      <c r="M7" s="1533"/>
      <c r="N7" s="1533"/>
      <c r="O7" s="1534"/>
    </row>
    <row r="8" spans="1:15">
      <c r="A8" s="11" t="s">
        <v>172</v>
      </c>
      <c r="B8" s="1524" t="s">
        <v>173</v>
      </c>
      <c r="C8" s="1524"/>
      <c r="D8" s="1524"/>
      <c r="E8" s="1524"/>
      <c r="F8" s="1524"/>
      <c r="G8" s="1524"/>
      <c r="H8" s="1524"/>
      <c r="I8" s="1524"/>
      <c r="J8" s="1532">
        <f>Gesamtangebot!B14</f>
        <v>0</v>
      </c>
      <c r="K8" s="1533"/>
      <c r="L8" s="1533"/>
      <c r="M8" s="1533"/>
      <c r="N8" s="1533"/>
      <c r="O8" s="1534"/>
    </row>
    <row r="9" spans="1:15">
      <c r="A9" s="11" t="s">
        <v>174</v>
      </c>
      <c r="B9" s="1524" t="s">
        <v>175</v>
      </c>
      <c r="C9" s="1524"/>
      <c r="D9" s="1524"/>
      <c r="E9" s="1524"/>
      <c r="F9" s="1524"/>
      <c r="G9" s="1524"/>
      <c r="H9" s="1524"/>
      <c r="I9" s="1524"/>
      <c r="J9" s="1525">
        <f>Gesamtangebot!B17</f>
        <v>0</v>
      </c>
      <c r="K9" s="1526"/>
      <c r="L9" s="1526"/>
      <c r="M9" s="1526"/>
      <c r="N9" s="1526"/>
      <c r="O9" s="1527"/>
    </row>
    <row r="10" spans="1:15">
      <c r="A10" s="11" t="s">
        <v>176</v>
      </c>
      <c r="B10" s="1524" t="s">
        <v>177</v>
      </c>
      <c r="C10" s="1524"/>
      <c r="D10" s="1524"/>
      <c r="E10" s="1524"/>
      <c r="F10" s="1524"/>
      <c r="G10" s="1524"/>
      <c r="H10" s="1524"/>
      <c r="I10" s="1524"/>
      <c r="J10" s="1525">
        <f>Gesamtangebot!B15</f>
        <v>0</v>
      </c>
      <c r="K10" s="1526"/>
      <c r="L10" s="1526"/>
      <c r="M10" s="1526"/>
      <c r="N10" s="1526"/>
      <c r="O10" s="1527"/>
    </row>
    <row r="11" spans="1:15">
      <c r="A11" s="11" t="s">
        <v>178</v>
      </c>
      <c r="B11" s="1524" t="s">
        <v>179</v>
      </c>
      <c r="C11" s="1524"/>
      <c r="D11" s="1524"/>
      <c r="E11" s="1524"/>
      <c r="F11" s="1524"/>
      <c r="G11" s="1524"/>
      <c r="H11" s="1524"/>
      <c r="I11" s="1524"/>
      <c r="J11" s="1528">
        <f>Gesamtangebot!D15</f>
        <v>0</v>
      </c>
      <c r="K11" s="1550"/>
      <c r="L11" s="1550"/>
      <c r="M11" s="1550"/>
      <c r="N11" s="1550"/>
      <c r="O11" s="1551"/>
    </row>
    <row r="12" spans="1:15">
      <c r="A12" s="11" t="s">
        <v>180</v>
      </c>
      <c r="B12" s="1524" t="s">
        <v>181</v>
      </c>
      <c r="C12" s="1524"/>
      <c r="D12" s="1524"/>
      <c r="E12" s="1524"/>
      <c r="F12" s="1524"/>
      <c r="G12" s="1524"/>
      <c r="H12" s="1524"/>
      <c r="I12" s="1524"/>
      <c r="J12" s="1525">
        <f>Gesamtangebot!B16</f>
        <v>0</v>
      </c>
      <c r="K12" s="1526"/>
      <c r="L12" s="1526"/>
      <c r="M12" s="1526"/>
      <c r="N12" s="1526"/>
      <c r="O12" s="1527"/>
    </row>
    <row r="13" spans="1:15">
      <c r="A13" s="12" t="s">
        <v>182</v>
      </c>
      <c r="B13" s="1524" t="s">
        <v>125</v>
      </c>
      <c r="C13" s="1524"/>
      <c r="D13" s="1524"/>
      <c r="E13" s="1524"/>
      <c r="F13" s="1524"/>
      <c r="G13" s="1524"/>
      <c r="H13" s="1524"/>
      <c r="I13" s="1524"/>
      <c r="J13" s="1528">
        <f>Gesamtangebot!B18</f>
        <v>0</v>
      </c>
      <c r="K13" s="1529"/>
      <c r="L13" s="1529"/>
      <c r="M13" s="1529"/>
      <c r="N13" s="1529"/>
      <c r="O13" s="1530"/>
    </row>
    <row r="14" spans="1:15">
      <c r="A14" s="13"/>
      <c r="B14" s="5"/>
      <c r="C14" s="5"/>
      <c r="D14" s="5"/>
      <c r="E14" s="5"/>
      <c r="F14" s="5"/>
      <c r="G14" s="5"/>
      <c r="H14" s="5"/>
      <c r="I14" s="5"/>
      <c r="J14" s="5"/>
      <c r="K14" s="5"/>
      <c r="L14" s="5"/>
      <c r="M14" s="5"/>
      <c r="N14" s="5"/>
      <c r="O14" s="14"/>
    </row>
    <row r="15" spans="1:15">
      <c r="A15" s="8"/>
      <c r="B15" s="15" t="s">
        <v>183</v>
      </c>
      <c r="C15" s="16"/>
      <c r="D15" s="16"/>
      <c r="E15" s="16"/>
      <c r="F15" s="16"/>
      <c r="G15" s="16"/>
      <c r="H15" s="16"/>
      <c r="I15" s="16"/>
      <c r="J15" s="9"/>
      <c r="K15" s="9"/>
      <c r="L15" s="9"/>
      <c r="M15" s="9"/>
      <c r="N15" s="9"/>
      <c r="O15" s="10"/>
    </row>
    <row r="16" spans="1:15">
      <c r="A16" s="11" t="s">
        <v>184</v>
      </c>
      <c r="B16" s="4" t="s">
        <v>169</v>
      </c>
      <c r="C16" s="4"/>
      <c r="D16" s="4"/>
      <c r="E16" s="4"/>
      <c r="F16" s="4"/>
      <c r="G16" s="4"/>
      <c r="H16" s="4"/>
      <c r="I16" s="4"/>
      <c r="J16" s="1532">
        <f>Gesamtangebot!B5</f>
        <v>0</v>
      </c>
      <c r="K16" s="1533"/>
      <c r="L16" s="1533"/>
      <c r="M16" s="1533"/>
      <c r="N16" s="1533"/>
      <c r="O16" s="1534"/>
    </row>
    <row r="17" spans="1:15">
      <c r="A17" s="11" t="s">
        <v>185</v>
      </c>
      <c r="B17" s="4" t="s">
        <v>171</v>
      </c>
      <c r="C17" s="4"/>
      <c r="D17" s="4"/>
      <c r="E17" s="4"/>
      <c r="F17" s="4"/>
      <c r="G17" s="4"/>
      <c r="H17" s="4"/>
      <c r="I17" s="4"/>
      <c r="J17" s="1532">
        <f>Gesamtangebot!B6</f>
        <v>0</v>
      </c>
      <c r="K17" s="1533"/>
      <c r="L17" s="1533"/>
      <c r="M17" s="1533"/>
      <c r="N17" s="1533"/>
      <c r="O17" s="1534"/>
    </row>
    <row r="18" spans="1:15">
      <c r="A18" s="11" t="s">
        <v>186</v>
      </c>
      <c r="B18" s="4" t="s">
        <v>173</v>
      </c>
      <c r="C18" s="4"/>
      <c r="D18" s="4"/>
      <c r="E18" s="4"/>
      <c r="F18" s="4"/>
      <c r="G18" s="4"/>
      <c r="H18" s="4"/>
      <c r="I18" s="4"/>
      <c r="J18" s="1532">
        <f>Gesamtangebot!B7</f>
        <v>0</v>
      </c>
      <c r="K18" s="1533"/>
      <c r="L18" s="1533"/>
      <c r="M18" s="1533"/>
      <c r="N18" s="1533"/>
      <c r="O18" s="1534"/>
    </row>
    <row r="19" spans="1:15">
      <c r="A19" s="11" t="s">
        <v>187</v>
      </c>
      <c r="B19" s="4" t="s">
        <v>177</v>
      </c>
      <c r="C19" s="4"/>
      <c r="D19" s="4"/>
      <c r="E19" s="4"/>
      <c r="F19" s="4"/>
      <c r="G19" s="4"/>
      <c r="H19" s="4"/>
      <c r="I19" s="4"/>
      <c r="J19" s="1532">
        <f>Gesamtangebot!B8</f>
        <v>0</v>
      </c>
      <c r="K19" s="1533"/>
      <c r="L19" s="1533"/>
      <c r="M19" s="1533"/>
      <c r="N19" s="1533"/>
      <c r="O19" s="1534"/>
    </row>
    <row r="20" spans="1:15">
      <c r="A20" s="11" t="s">
        <v>188</v>
      </c>
      <c r="B20" s="4" t="s">
        <v>179</v>
      </c>
      <c r="C20" s="4"/>
      <c r="D20" s="4"/>
      <c r="E20" s="4"/>
      <c r="F20" s="4"/>
      <c r="G20" s="4"/>
      <c r="H20" s="4"/>
      <c r="I20" s="4"/>
      <c r="J20" s="1525">
        <f>Gesamtangebot!D8</f>
        <v>0</v>
      </c>
      <c r="K20" s="1526"/>
      <c r="L20" s="1526"/>
      <c r="M20" s="1526"/>
      <c r="N20" s="1526"/>
      <c r="O20" s="1527"/>
    </row>
    <row r="21" spans="1:15">
      <c r="A21" s="11" t="s">
        <v>189</v>
      </c>
      <c r="B21" s="4" t="s">
        <v>181</v>
      </c>
      <c r="C21" s="17"/>
      <c r="D21" s="17"/>
      <c r="E21" s="17"/>
      <c r="F21" s="17"/>
      <c r="G21" s="17"/>
      <c r="H21" s="17"/>
      <c r="I21" s="17"/>
      <c r="J21" s="1525">
        <f>Gesamtangebot!B9</f>
        <v>0</v>
      </c>
      <c r="K21" s="1526"/>
      <c r="L21" s="1526"/>
      <c r="M21" s="1526"/>
      <c r="N21" s="1526"/>
      <c r="O21" s="1527"/>
    </row>
    <row r="22" spans="1:15">
      <c r="A22" s="11" t="s">
        <v>190</v>
      </c>
      <c r="B22" s="18" t="s">
        <v>121</v>
      </c>
      <c r="C22" s="17"/>
      <c r="D22" s="17"/>
      <c r="E22" s="17"/>
      <c r="F22" s="17"/>
      <c r="G22" s="17"/>
      <c r="H22" s="17"/>
      <c r="I22" s="17"/>
      <c r="J22" s="1525">
        <f>Gesamtangebot!B10</f>
        <v>0</v>
      </c>
      <c r="K22" s="1526"/>
      <c r="L22" s="1526"/>
      <c r="M22" s="1526"/>
      <c r="N22" s="1526"/>
      <c r="O22" s="1527"/>
    </row>
    <row r="23" spans="1:15" ht="27.6" customHeight="1">
      <c r="A23" s="449" t="s">
        <v>191</v>
      </c>
      <c r="B23" s="1531" t="s">
        <v>192</v>
      </c>
      <c r="C23" s="1531"/>
      <c r="D23" s="1531"/>
      <c r="E23" s="1531"/>
      <c r="F23" s="1531"/>
      <c r="G23" s="1531"/>
      <c r="H23" s="1531"/>
      <c r="I23" s="1531"/>
      <c r="J23" s="1535"/>
      <c r="K23" s="1536"/>
      <c r="L23" s="1536"/>
      <c r="M23" s="1552"/>
      <c r="N23" s="1553"/>
      <c r="O23" s="1554"/>
    </row>
    <row r="24" spans="1:15" ht="16.149999999999999" customHeight="1">
      <c r="A24" s="12" t="s">
        <v>193</v>
      </c>
      <c r="B24" s="1537" t="s">
        <v>194</v>
      </c>
      <c r="C24" s="1537"/>
      <c r="D24" s="1537"/>
      <c r="E24" s="1537"/>
      <c r="F24" s="1537"/>
      <c r="G24" s="1537"/>
      <c r="H24" s="1537"/>
      <c r="I24" s="1537"/>
      <c r="J24" s="448"/>
      <c r="K24" s="1548" t="s">
        <v>195</v>
      </c>
      <c r="L24" s="1548"/>
      <c r="M24" s="671"/>
      <c r="N24" s="1549" t="s">
        <v>196</v>
      </c>
      <c r="O24" s="1549"/>
    </row>
    <row r="25" spans="1:15" ht="18" customHeight="1">
      <c r="A25" s="12"/>
      <c r="B25" s="670"/>
      <c r="C25" s="670"/>
      <c r="D25" s="670"/>
      <c r="E25" s="670"/>
      <c r="F25" s="670"/>
      <c r="G25" s="670"/>
      <c r="H25" s="670"/>
      <c r="I25" s="670"/>
      <c r="J25" s="448"/>
      <c r="K25" s="1548" t="s">
        <v>197</v>
      </c>
      <c r="L25" s="1548"/>
      <c r="M25" s="1549"/>
      <c r="N25" s="1549"/>
      <c r="O25" s="1549"/>
    </row>
    <row r="26" spans="1:15" ht="16.149999999999999" customHeight="1">
      <c r="A26" s="12" t="s">
        <v>198</v>
      </c>
      <c r="B26" s="1537" t="s">
        <v>199</v>
      </c>
      <c r="C26" s="1537"/>
      <c r="D26" s="1537"/>
      <c r="E26" s="1537"/>
      <c r="F26" s="1537"/>
      <c r="G26" s="1537"/>
      <c r="H26" s="1537"/>
      <c r="I26" s="1537"/>
      <c r="J26" s="1535"/>
      <c r="K26" s="1536"/>
      <c r="L26" s="1536"/>
      <c r="M26" s="450"/>
      <c r="N26" s="451"/>
      <c r="O26" s="452"/>
    </row>
    <row r="27" spans="1:15">
      <c r="A27" s="12" t="s">
        <v>200</v>
      </c>
      <c r="B27" s="18" t="s">
        <v>201</v>
      </c>
      <c r="C27" s="17"/>
      <c r="D27" s="17"/>
      <c r="E27" s="17"/>
      <c r="F27" s="17"/>
      <c r="G27" s="17"/>
      <c r="H27" s="17"/>
      <c r="I27" s="17"/>
      <c r="J27" s="5"/>
      <c r="K27" s="5"/>
      <c r="L27" s="5"/>
      <c r="M27" s="5"/>
      <c r="N27" s="5"/>
      <c r="O27" s="14"/>
    </row>
    <row r="28" spans="1:15">
      <c r="A28" s="19" t="s">
        <v>202</v>
      </c>
      <c r="B28" s="4" t="s">
        <v>203</v>
      </c>
      <c r="C28" s="4"/>
      <c r="D28" s="4"/>
      <c r="E28" s="4"/>
      <c r="F28" s="4"/>
      <c r="G28" s="4"/>
      <c r="H28" s="4"/>
      <c r="I28" s="4"/>
      <c r="J28" s="20"/>
      <c r="K28" s="5"/>
      <c r="L28" s="5"/>
      <c r="M28" s="5"/>
      <c r="N28" s="5"/>
      <c r="O28" s="14"/>
    </row>
    <row r="29" spans="1:15">
      <c r="A29" s="19" t="s">
        <v>204</v>
      </c>
      <c r="B29" s="4" t="s">
        <v>205</v>
      </c>
      <c r="C29" s="4"/>
      <c r="D29" s="4"/>
      <c r="E29" s="4"/>
      <c r="F29" s="4"/>
      <c r="G29" s="4"/>
      <c r="H29" s="4"/>
      <c r="I29" s="4"/>
      <c r="J29" s="20"/>
      <c r="K29" s="5"/>
      <c r="L29" s="5"/>
      <c r="M29" s="5"/>
      <c r="N29" s="5"/>
      <c r="O29" s="14"/>
    </row>
    <row r="30" spans="1:15" ht="14.45" customHeight="1">
      <c r="A30" s="19" t="s">
        <v>206</v>
      </c>
      <c r="B30" s="4" t="s">
        <v>207</v>
      </c>
      <c r="C30" s="4"/>
      <c r="D30" s="4"/>
      <c r="E30" s="4"/>
      <c r="F30" s="4"/>
      <c r="G30" s="4"/>
      <c r="H30" s="4"/>
      <c r="I30" s="4"/>
      <c r="J30" s="20"/>
      <c r="K30" s="5"/>
      <c r="L30" s="5"/>
      <c r="M30" s="5"/>
      <c r="N30" s="5"/>
      <c r="O30" s="14"/>
    </row>
    <row r="31" spans="1:15" ht="15" customHeight="1">
      <c r="A31" s="11" t="s">
        <v>208</v>
      </c>
      <c r="B31" s="4" t="s">
        <v>209</v>
      </c>
      <c r="C31" s="4"/>
      <c r="D31" s="4"/>
      <c r="E31" s="4"/>
      <c r="F31" s="4"/>
      <c r="G31" s="4"/>
      <c r="H31" s="4"/>
      <c r="I31" s="4"/>
      <c r="J31" s="5"/>
      <c r="K31" s="5"/>
      <c r="L31" s="5"/>
      <c r="M31" s="5"/>
      <c r="N31" s="5"/>
      <c r="O31" s="14"/>
    </row>
    <row r="32" spans="1:15" ht="15" customHeight="1">
      <c r="A32" s="11"/>
      <c r="B32" s="21"/>
      <c r="C32" s="4" t="s">
        <v>210</v>
      </c>
      <c r="D32" s="4"/>
      <c r="E32" s="20"/>
      <c r="F32" s="4" t="s">
        <v>211</v>
      </c>
      <c r="G32" s="5"/>
      <c r="H32" s="21"/>
      <c r="I32" s="4" t="s">
        <v>212</v>
      </c>
      <c r="J32" s="5"/>
      <c r="K32" s="21"/>
      <c r="L32" s="4" t="s">
        <v>213</v>
      </c>
      <c r="M32" s="5"/>
      <c r="N32" s="5"/>
      <c r="O32" s="14"/>
    </row>
    <row r="33" spans="1:15" ht="15" customHeight="1">
      <c r="A33" s="11"/>
      <c r="B33" s="21"/>
      <c r="C33" s="4" t="s">
        <v>214</v>
      </c>
      <c r="D33" s="4"/>
      <c r="E33" s="20"/>
      <c r="F33" s="4" t="s">
        <v>215</v>
      </c>
      <c r="G33" s="5"/>
      <c r="H33" s="21"/>
      <c r="I33" s="4" t="s">
        <v>216</v>
      </c>
      <c r="J33" s="5"/>
      <c r="K33" s="21"/>
      <c r="L33" s="4" t="s">
        <v>217</v>
      </c>
      <c r="M33" s="5"/>
      <c r="N33" s="5"/>
      <c r="O33" s="14"/>
    </row>
    <row r="34" spans="1:15" ht="20.45" customHeight="1">
      <c r="A34" s="11"/>
      <c r="B34" s="21"/>
      <c r="C34" s="18" t="s">
        <v>218</v>
      </c>
      <c r="D34" s="4"/>
      <c r="E34" s="4"/>
      <c r="F34" s="4"/>
      <c r="G34" s="4"/>
      <c r="H34" s="21"/>
      <c r="I34" s="4" t="s">
        <v>219</v>
      </c>
      <c r="J34" s="5"/>
      <c r="K34" s="1522"/>
      <c r="L34" s="1522"/>
      <c r="M34" s="1522"/>
      <c r="N34" s="1522"/>
      <c r="O34" s="1523"/>
    </row>
    <row r="35" spans="1:15">
      <c r="A35" s="22"/>
      <c r="B35" s="23" t="s">
        <v>220</v>
      </c>
      <c r="C35" s="24"/>
      <c r="D35" s="24"/>
      <c r="E35" s="24"/>
      <c r="F35" s="24"/>
      <c r="G35" s="24"/>
      <c r="H35" s="24"/>
      <c r="I35" s="23" t="s">
        <v>221</v>
      </c>
      <c r="J35" s="25"/>
      <c r="K35" s="25"/>
      <c r="L35" s="25"/>
      <c r="M35" s="25"/>
      <c r="N35" s="25"/>
      <c r="O35" s="26"/>
    </row>
  </sheetData>
  <sheetProtection algorithmName="SHA-512" hashValue="9gZ4A8tvQRzDo6EXTlMeenT/rig3frq1DWdtO+HH4QZq+qpF9PJkcwLkHQ0CgkQ3v6twz2h0OOlJzgY7hfZjlg==" saltValue="jX8D2vgADUkxybH8jVmqnw==" spinCount="100000" sheet="1" objects="1" scenarios="1"/>
  <mergeCells count="40">
    <mergeCell ref="B8:I8"/>
    <mergeCell ref="K25:L25"/>
    <mergeCell ref="M25:O25"/>
    <mergeCell ref="B11:I11"/>
    <mergeCell ref="J8:O8"/>
    <mergeCell ref="B9:I9"/>
    <mergeCell ref="J9:O9"/>
    <mergeCell ref="B10:I10"/>
    <mergeCell ref="J10:O10"/>
    <mergeCell ref="K24:L24"/>
    <mergeCell ref="N24:O24"/>
    <mergeCell ref="J11:O11"/>
    <mergeCell ref="J23:M23"/>
    <mergeCell ref="N23:O23"/>
    <mergeCell ref="B5:I5"/>
    <mergeCell ref="B6:I6"/>
    <mergeCell ref="J6:O6"/>
    <mergeCell ref="B7:I7"/>
    <mergeCell ref="J7:O7"/>
    <mergeCell ref="A1:J1"/>
    <mergeCell ref="L1:O1"/>
    <mergeCell ref="L2:O2"/>
    <mergeCell ref="A3:O3"/>
    <mergeCell ref="B4:O4"/>
    <mergeCell ref="K34:O34"/>
    <mergeCell ref="B12:I12"/>
    <mergeCell ref="J12:O12"/>
    <mergeCell ref="B13:I13"/>
    <mergeCell ref="J13:O13"/>
    <mergeCell ref="B23:I23"/>
    <mergeCell ref="J22:O22"/>
    <mergeCell ref="J16:O16"/>
    <mergeCell ref="J17:O17"/>
    <mergeCell ref="J18:O18"/>
    <mergeCell ref="J19:O19"/>
    <mergeCell ref="J20:O20"/>
    <mergeCell ref="J21:O21"/>
    <mergeCell ref="J26:L26"/>
    <mergeCell ref="B24:I24"/>
    <mergeCell ref="B26:I2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0</xdr:colOff>
                    <xdr:row>31</xdr:row>
                    <xdr:rowOff>180975</xdr:rowOff>
                  </from>
                  <to>
                    <xdr:col>2</xdr:col>
                    <xdr:colOff>104775</xdr:colOff>
                    <xdr:row>33</xdr:row>
                    <xdr:rowOff>19050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9525</xdr:colOff>
                    <xdr:row>31</xdr:row>
                    <xdr:rowOff>0</xdr:rowOff>
                  </from>
                  <to>
                    <xdr:col>2</xdr:col>
                    <xdr:colOff>133350</xdr:colOff>
                    <xdr:row>32</xdr:row>
                    <xdr:rowOff>38100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6</xdr:col>
                    <xdr:colOff>304800</xdr:colOff>
                    <xdr:row>32</xdr:row>
                    <xdr:rowOff>171450</xdr:rowOff>
                  </from>
                  <to>
                    <xdr:col>8</xdr:col>
                    <xdr:colOff>85725</xdr:colOff>
                    <xdr:row>33</xdr:row>
                    <xdr:rowOff>209550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4</xdr:col>
                    <xdr:colOff>66675</xdr:colOff>
                    <xdr:row>30</xdr:row>
                    <xdr:rowOff>171450</xdr:rowOff>
                  </from>
                  <to>
                    <xdr:col>5</xdr:col>
                    <xdr:colOff>0</xdr:colOff>
                    <xdr:row>32</xdr:row>
                    <xdr:rowOff>19050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0</xdr:col>
                    <xdr:colOff>514350</xdr:colOff>
                    <xdr:row>33</xdr:row>
                    <xdr:rowOff>38100</xdr:rowOff>
                  </from>
                  <to>
                    <xdr:col>2</xdr:col>
                    <xdr:colOff>95250</xdr:colOff>
                    <xdr:row>33</xdr:row>
                    <xdr:rowOff>171450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38100</xdr:colOff>
                    <xdr:row>27</xdr:row>
                    <xdr:rowOff>0</xdr:rowOff>
                  </from>
                  <to>
                    <xdr:col>9</xdr:col>
                    <xdr:colOff>257175</xdr:colOff>
                    <xdr:row>28</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38100</xdr:colOff>
                    <xdr:row>28</xdr:row>
                    <xdr:rowOff>9525</xdr:rowOff>
                  </from>
                  <to>
                    <xdr:col>9</xdr:col>
                    <xdr:colOff>361950</xdr:colOff>
                    <xdr:row>29</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28575</xdr:colOff>
                    <xdr:row>28</xdr:row>
                    <xdr:rowOff>171450</xdr:rowOff>
                  </from>
                  <to>
                    <xdr:col>9</xdr:col>
                    <xdr:colOff>352425</xdr:colOff>
                    <xdr:row>30</xdr:row>
                    <xdr:rowOff>28575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6</xdr:col>
                    <xdr:colOff>304800</xdr:colOff>
                    <xdr:row>30</xdr:row>
                    <xdr:rowOff>171450</xdr:rowOff>
                  </from>
                  <to>
                    <xdr:col>8</xdr:col>
                    <xdr:colOff>85725</xdr:colOff>
                    <xdr:row>32</xdr:row>
                    <xdr:rowOff>19050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6</xdr:col>
                    <xdr:colOff>304800</xdr:colOff>
                    <xdr:row>31</xdr:row>
                    <xdr:rowOff>180975</xdr:rowOff>
                  </from>
                  <to>
                    <xdr:col>8</xdr:col>
                    <xdr:colOff>85725</xdr:colOff>
                    <xdr:row>33</xdr:row>
                    <xdr:rowOff>19050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4</xdr:col>
                    <xdr:colOff>66675</xdr:colOff>
                    <xdr:row>31</xdr:row>
                    <xdr:rowOff>180975</xdr:rowOff>
                  </from>
                  <to>
                    <xdr:col>5</xdr:col>
                    <xdr:colOff>0</xdr:colOff>
                    <xdr:row>33</xdr:row>
                    <xdr:rowOff>19050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10</xdr:col>
                    <xdr:colOff>133350</xdr:colOff>
                    <xdr:row>30</xdr:row>
                    <xdr:rowOff>171450</xdr:rowOff>
                  </from>
                  <to>
                    <xdr:col>10</xdr:col>
                    <xdr:colOff>428625</xdr:colOff>
                    <xdr:row>32</xdr:row>
                    <xdr:rowOff>19050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10</xdr:col>
                    <xdr:colOff>133350</xdr:colOff>
                    <xdr:row>31</xdr:row>
                    <xdr:rowOff>180975</xdr:rowOff>
                  </from>
                  <to>
                    <xdr:col>10</xdr:col>
                    <xdr:colOff>428625</xdr:colOff>
                    <xdr:row>33</xdr:row>
                    <xdr:rowOff>19050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9</xdr:col>
                    <xdr:colOff>161925</xdr:colOff>
                    <xdr:row>23</xdr:row>
                    <xdr:rowOff>19050</xdr:rowOff>
                  </from>
                  <to>
                    <xdr:col>9</xdr:col>
                    <xdr:colOff>352425</xdr:colOff>
                    <xdr:row>23</xdr:row>
                    <xdr:rowOff>171450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12</xdr:col>
                    <xdr:colOff>161925</xdr:colOff>
                    <xdr:row>23</xdr:row>
                    <xdr:rowOff>19050</xdr:rowOff>
                  </from>
                  <to>
                    <xdr:col>12</xdr:col>
                    <xdr:colOff>352425</xdr:colOff>
                    <xdr:row>23</xdr:row>
                    <xdr:rowOff>171450</xdr:rowOff>
                  </to>
                </anchor>
              </controlPr>
            </control>
          </mc:Choice>
        </mc:AlternateContent>
        <mc:AlternateContent xmlns:mc="http://schemas.openxmlformats.org/markup-compatibility/2006">
          <mc:Choice Requires="x14">
            <control shapeId="5145" r:id="rId19" name="Check Box 25">
              <controlPr defaultSize="0" autoFill="0" autoLine="0" autoPict="0">
                <anchor moveWithCells="1">
                  <from>
                    <xdr:col>9</xdr:col>
                    <xdr:colOff>161925</xdr:colOff>
                    <xdr:row>23</xdr:row>
                    <xdr:rowOff>200025</xdr:rowOff>
                  </from>
                  <to>
                    <xdr:col>9</xdr:col>
                    <xdr:colOff>400050</xdr:colOff>
                    <xdr:row>24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6495180-212C-43BE-A734-20B7B25EF5AE}">
          <x14:formula1>
            <xm:f>Zeitkorridore!$G$3:$G$19</xm:f>
          </x14:formula1>
          <xm:sqref>J26:L26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F18B-3506-4459-86EA-1F07248912C8}">
  <sheetPr codeName="Tabelle19">
    <tabColor rgb="FFFFFF00"/>
    <pageSetUpPr fitToPage="1"/>
  </sheetPr>
  <dimension ref="A1:G29"/>
  <sheetViews>
    <sheetView workbookViewId="0">
      <selection activeCell="G27" sqref="G27"/>
    </sheetView>
  </sheetViews>
  <sheetFormatPr baseColWidth="10" defaultColWidth="11.5703125" defaultRowHeight="12.75"/>
  <cols>
    <col min="1" max="1" width="38.28515625" style="396" bestFit="1" customWidth="1"/>
    <col min="2" max="4" width="11.5703125" style="396"/>
    <col min="5" max="5" width="6.7109375" style="396" customWidth="1"/>
    <col min="6" max="6" width="37" style="396" customWidth="1"/>
    <col min="7" max="7" width="19.140625" style="396" customWidth="1"/>
    <col min="8" max="8" width="4" style="396" customWidth="1"/>
    <col min="9" max="9" width="5.85546875" style="396" customWidth="1"/>
    <col min="10" max="244" width="11.5703125" style="396"/>
    <col min="245" max="245" width="14.7109375" style="396" customWidth="1"/>
    <col min="246" max="247" width="11.5703125" style="396"/>
    <col min="248" max="248" width="6.7109375" style="396" customWidth="1"/>
    <col min="249" max="249" width="29.42578125" style="396" bestFit="1" customWidth="1"/>
    <col min="250" max="250" width="11.5703125" style="396"/>
    <col min="251" max="251" width="11.7109375" style="396" customWidth="1"/>
    <col min="252" max="16384" width="11.5703125" style="396"/>
  </cols>
  <sheetData>
    <row r="1" spans="1:7">
      <c r="A1" s="1555" t="s">
        <v>222</v>
      </c>
      <c r="B1" s="1556"/>
      <c r="C1" s="1556"/>
      <c r="D1" s="1557"/>
    </row>
    <row r="2" spans="1:7" ht="24" customHeight="1">
      <c r="A2" s="1558"/>
      <c r="B2" s="1559"/>
      <c r="C2" s="1559"/>
      <c r="D2" s="1560"/>
      <c r="F2" s="397" t="s">
        <v>223</v>
      </c>
      <c r="G2" s="399"/>
    </row>
    <row r="3" spans="1:7" ht="15.75">
      <c r="A3" s="400"/>
      <c r="F3" s="401"/>
      <c r="G3" s="403"/>
    </row>
    <row r="4" spans="1:7">
      <c r="A4" s="404"/>
      <c r="B4" s="398"/>
      <c r="C4" s="405"/>
      <c r="D4" s="399"/>
      <c r="F4" s="406" t="s">
        <v>224</v>
      </c>
      <c r="G4" s="403"/>
    </row>
    <row r="5" spans="1:7" ht="15">
      <c r="A5" s="407" t="s">
        <v>225</v>
      </c>
      <c r="B5" s="407" t="s">
        <v>226</v>
      </c>
      <c r="C5" s="407" t="s">
        <v>108</v>
      </c>
      <c r="D5" s="403"/>
      <c r="F5" s="406" t="s">
        <v>227</v>
      </c>
      <c r="G5" s="403"/>
    </row>
    <row r="6" spans="1:7">
      <c r="A6" s="402" t="s">
        <v>228</v>
      </c>
      <c r="B6" s="408">
        <v>365.25</v>
      </c>
      <c r="C6" s="408"/>
      <c r="D6" s="403"/>
      <c r="F6" s="406" t="s">
        <v>229</v>
      </c>
      <c r="G6" s="869">
        <v>1</v>
      </c>
    </row>
    <row r="7" spans="1:7">
      <c r="A7" s="406" t="s">
        <v>230</v>
      </c>
      <c r="B7" s="408">
        <v>5</v>
      </c>
      <c r="C7" s="408">
        <f>Gesamtangebot!B30</f>
        <v>39</v>
      </c>
      <c r="D7" s="403"/>
      <c r="F7" s="406" t="s">
        <v>231</v>
      </c>
      <c r="G7" s="869">
        <v>1</v>
      </c>
    </row>
    <row r="8" spans="1:7">
      <c r="A8" s="406" t="s">
        <v>232</v>
      </c>
      <c r="B8" s="408"/>
      <c r="C8" s="408">
        <f>C7/B7</f>
        <v>7.8</v>
      </c>
      <c r="D8" s="403" t="s">
        <v>108</v>
      </c>
      <c r="F8" s="406" t="s">
        <v>233</v>
      </c>
      <c r="G8" s="869">
        <v>1</v>
      </c>
    </row>
    <row r="9" spans="1:7">
      <c r="A9" s="406"/>
      <c r="B9" s="408"/>
      <c r="C9" s="408"/>
      <c r="D9" s="403"/>
      <c r="F9" s="406" t="s">
        <v>234</v>
      </c>
      <c r="G9" s="870">
        <v>1</v>
      </c>
    </row>
    <row r="10" spans="1:7">
      <c r="A10" s="410" t="s">
        <v>235</v>
      </c>
      <c r="B10" s="409"/>
      <c r="C10" s="409">
        <f>B6*C8</f>
        <v>2848.95</v>
      </c>
      <c r="D10" s="411" t="s">
        <v>108</v>
      </c>
      <c r="F10" s="412" t="s">
        <v>103</v>
      </c>
      <c r="G10" s="869">
        <f>SUM(G6:G9)</f>
        <v>4</v>
      </c>
    </row>
    <row r="11" spans="1:7">
      <c r="A11" s="402"/>
      <c r="B11" s="408"/>
      <c r="C11" s="408"/>
      <c r="D11" s="402"/>
      <c r="F11" s="406"/>
      <c r="G11" s="403"/>
    </row>
    <row r="12" spans="1:7">
      <c r="A12" s="404"/>
      <c r="B12" s="405"/>
      <c r="C12" s="405"/>
      <c r="D12" s="399"/>
      <c r="F12" s="406" t="s">
        <v>236</v>
      </c>
      <c r="G12" s="871"/>
    </row>
    <row r="13" spans="1:7" ht="15">
      <c r="A13" s="406"/>
      <c r="B13" s="407" t="s">
        <v>226</v>
      </c>
      <c r="C13" s="407" t="s">
        <v>108</v>
      </c>
      <c r="D13" s="403"/>
      <c r="F13" s="406" t="s">
        <v>237</v>
      </c>
      <c r="G13" s="403"/>
    </row>
    <row r="14" spans="1:7">
      <c r="A14" s="406" t="s">
        <v>238</v>
      </c>
      <c r="B14" s="408">
        <f>G24</f>
        <v>8.2839999999999989</v>
      </c>
      <c r="C14" s="408">
        <f>B14*$C$8</f>
        <v>64.615199999999987</v>
      </c>
      <c r="D14" s="403"/>
      <c r="F14" s="406" t="s">
        <v>239</v>
      </c>
      <c r="G14" s="872">
        <v>0.71399999999999997</v>
      </c>
    </row>
    <row r="15" spans="1:7">
      <c r="A15" s="406"/>
      <c r="B15" s="408"/>
      <c r="C15" s="408"/>
      <c r="D15" s="403"/>
      <c r="F15" s="406" t="s">
        <v>240</v>
      </c>
      <c r="G15" s="872">
        <v>0.71399999999999997</v>
      </c>
    </row>
    <row r="16" spans="1:7">
      <c r="A16" s="406" t="s">
        <v>241</v>
      </c>
      <c r="B16" s="408"/>
      <c r="C16" s="408"/>
      <c r="D16" s="403"/>
      <c r="F16" s="406" t="s">
        <v>242</v>
      </c>
      <c r="G16" s="872">
        <v>0.71399999999999997</v>
      </c>
    </row>
    <row r="17" spans="1:7" ht="15">
      <c r="A17" s="406" t="s">
        <v>243</v>
      </c>
      <c r="B17" s="502">
        <v>14.57</v>
      </c>
      <c r="C17" s="408">
        <f>B17*$C$8</f>
        <v>113.646</v>
      </c>
      <c r="D17" s="403"/>
      <c r="F17" s="406" t="s">
        <v>244</v>
      </c>
      <c r="G17" s="872">
        <v>0.71399999999999997</v>
      </c>
    </row>
    <row r="18" spans="1:7">
      <c r="A18" s="406" t="s">
        <v>245</v>
      </c>
      <c r="B18" s="414"/>
      <c r="C18" s="408"/>
      <c r="D18" s="403"/>
      <c r="F18" s="406" t="s">
        <v>246</v>
      </c>
      <c r="G18" s="873">
        <v>0</v>
      </c>
    </row>
    <row r="19" spans="1:7">
      <c r="A19" s="406"/>
      <c r="B19" s="408"/>
      <c r="C19" s="408"/>
      <c r="D19" s="403"/>
      <c r="F19" s="406" t="s">
        <v>247</v>
      </c>
      <c r="G19" s="872">
        <v>0.71399999999999997</v>
      </c>
    </row>
    <row r="20" spans="1:7" ht="15">
      <c r="A20" s="406" t="s">
        <v>248</v>
      </c>
      <c r="B20" s="413">
        <f>+AnzWo</f>
        <v>52.18</v>
      </c>
      <c r="C20" s="408">
        <f>B20*C8</f>
        <v>407.00399999999996</v>
      </c>
      <c r="D20" s="415"/>
      <c r="F20" s="406" t="s">
        <v>249</v>
      </c>
      <c r="G20" s="872">
        <v>0.71399999999999997</v>
      </c>
    </row>
    <row r="21" spans="1:7">
      <c r="A21" s="406" t="s">
        <v>250</v>
      </c>
      <c r="B21" s="408">
        <f>+AnzWo</f>
        <v>52.18</v>
      </c>
      <c r="C21" s="416">
        <f>B21*C8</f>
        <v>407.00399999999996</v>
      </c>
      <c r="D21" s="415"/>
      <c r="F21" s="406" t="s">
        <v>251</v>
      </c>
      <c r="G21" s="874">
        <v>0</v>
      </c>
    </row>
    <row r="22" spans="1:7">
      <c r="A22" s="406"/>
      <c r="B22" s="408"/>
      <c r="C22" s="408"/>
      <c r="D22" s="403"/>
      <c r="F22" s="412" t="s">
        <v>103</v>
      </c>
      <c r="G22" s="872">
        <f>SUM(G14:G21)</f>
        <v>4.2839999999999998</v>
      </c>
    </row>
    <row r="23" spans="1:7" ht="15">
      <c r="A23" s="417" t="s">
        <v>252</v>
      </c>
      <c r="B23" s="413">
        <f>Gesamtangebot!B31</f>
        <v>30</v>
      </c>
      <c r="C23" s="408">
        <f t="shared" ref="C23:C24" si="0">B23*$C$8</f>
        <v>234</v>
      </c>
      <c r="D23" s="403"/>
      <c r="F23" s="406"/>
      <c r="G23" s="875"/>
    </row>
    <row r="24" spans="1:7">
      <c r="A24" s="406" t="s">
        <v>253</v>
      </c>
      <c r="B24" s="501">
        <v>0</v>
      </c>
      <c r="C24" s="408">
        <f t="shared" si="0"/>
        <v>0</v>
      </c>
      <c r="D24" s="403"/>
      <c r="F24" s="418" t="s">
        <v>254</v>
      </c>
      <c r="G24" s="876">
        <f>G10+G22</f>
        <v>8.2839999999999989</v>
      </c>
    </row>
    <row r="25" spans="1:7">
      <c r="A25" s="406" t="s">
        <v>255</v>
      </c>
      <c r="B25" s="408"/>
      <c r="C25" s="408"/>
      <c r="D25" s="403"/>
      <c r="F25" s="1354" t="s">
        <v>258</v>
      </c>
      <c r="G25" s="1355">
        <f>ROUND(365.25/7,2)</f>
        <v>52.18</v>
      </c>
    </row>
    <row r="26" spans="1:7">
      <c r="A26" s="406"/>
      <c r="B26" s="408"/>
      <c r="C26" s="408"/>
      <c r="D26" s="403"/>
    </row>
    <row r="27" spans="1:7" ht="15">
      <c r="A27" s="419" t="s">
        <v>256</v>
      </c>
      <c r="B27" s="405">
        <f>B6-(SUM(B14:B24))</f>
        <v>208.036</v>
      </c>
      <c r="C27" s="408"/>
      <c r="D27" s="420"/>
      <c r="E27" s="421"/>
      <c r="G27" s="422"/>
    </row>
    <row r="28" spans="1:7">
      <c r="A28" s="406"/>
      <c r="B28" s="408"/>
      <c r="C28" s="409"/>
      <c r="D28" s="403"/>
      <c r="E28" s="421"/>
      <c r="F28" s="423"/>
      <c r="G28" s="423"/>
    </row>
    <row r="29" spans="1:7" ht="15.75">
      <c r="A29" s="424" t="s">
        <v>257</v>
      </c>
      <c r="B29" s="409"/>
      <c r="C29" s="425">
        <f>ROUND(C10-SUM(C14:C24),2)</f>
        <v>1622.68</v>
      </c>
      <c r="D29" s="426" t="s">
        <v>108</v>
      </c>
      <c r="E29" s="421"/>
    </row>
  </sheetData>
  <sheetProtection algorithmName="SHA-512" hashValue="DjO+3/EdN/iTuMI56XEF5QRDiiAe7OVuca2ewjoXOHTovKBl7LzlWJHbmnqFSROomIsRr2u/WrufbhXmAbBDgQ==" saltValue="S70T4D1d6RfKfPjHWmy8ng==" spinCount="100000" sheet="1" formatCells="0"/>
  <mergeCells count="1">
    <mergeCell ref="A1:D2"/>
  </mergeCells>
  <pageMargins left="0.7" right="0.7" top="0.78740157499999996" bottom="0.78740157499999996" header="0.3" footer="0.3"/>
  <pageSetup paperSize="9" scale="78" orientation="landscape" horizont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EB71-3355-4796-B6AD-5AD14BBCE237}">
  <sheetPr codeName="Tabelle20">
    <tabColor rgb="FFFFFF00"/>
    <pageSetUpPr fitToPage="1"/>
  </sheetPr>
  <dimension ref="A1:AI101"/>
  <sheetViews>
    <sheetView zoomScaleNormal="100" workbookViewId="0">
      <pane xSplit="4" ySplit="6" topLeftCell="E7" activePane="bottomRight" state="frozen"/>
      <selection pane="topRight" activeCell="K13" sqref="K13"/>
      <selection pane="bottomLeft" activeCell="K13" sqref="K13"/>
      <selection pane="bottomRight" activeCell="K14" sqref="K14"/>
    </sheetView>
  </sheetViews>
  <sheetFormatPr baseColWidth="10" defaultColWidth="11.5703125" defaultRowHeight="12.75"/>
  <cols>
    <col min="1" max="1" width="2" style="505" customWidth="1"/>
    <col min="2" max="2" width="51.5703125" style="505" customWidth="1"/>
    <col min="3" max="3" width="18.28515625" style="505" customWidth="1"/>
    <col min="4" max="4" width="16.42578125" style="505" customWidth="1"/>
    <col min="5" max="5" width="10.140625" style="505" customWidth="1"/>
    <col min="6" max="6" width="16.28515625" style="505" customWidth="1"/>
    <col min="7" max="7" width="17" style="505" customWidth="1"/>
    <col min="8" max="8" width="17.140625" style="505" customWidth="1"/>
    <col min="9" max="9" width="17.5703125" style="505" customWidth="1"/>
    <col min="10" max="10" width="14.85546875" style="505" customWidth="1"/>
    <col min="11" max="11" width="14.7109375" style="505" customWidth="1"/>
    <col min="12" max="12" width="14.85546875" style="505" customWidth="1"/>
    <col min="13" max="13" width="14.7109375" style="505" customWidth="1"/>
    <col min="14" max="14" width="14.85546875" style="505" customWidth="1"/>
    <col min="15" max="15" width="14.7109375" style="505" customWidth="1"/>
    <col min="16" max="16" width="14.85546875" style="505" customWidth="1"/>
    <col min="17" max="17" width="14.7109375" style="505" customWidth="1"/>
    <col min="18" max="18" width="14.85546875" style="505" customWidth="1"/>
    <col min="19" max="19" width="14.7109375" style="505" customWidth="1"/>
    <col min="20" max="20" width="14.85546875" style="505" customWidth="1"/>
    <col min="21" max="21" width="14.7109375" style="505" customWidth="1"/>
    <col min="22" max="22" width="14.85546875" style="505" customWidth="1"/>
    <col min="23" max="23" width="14.7109375" style="505" customWidth="1"/>
    <col min="24" max="24" width="14.85546875" style="505" customWidth="1"/>
    <col min="25" max="25" width="14.7109375" style="505" customWidth="1"/>
    <col min="26" max="26" width="14.85546875" style="505" customWidth="1"/>
    <col min="27" max="27" width="14.7109375" style="505" customWidth="1"/>
    <col min="28" max="28" width="14.85546875" style="505" customWidth="1"/>
    <col min="29" max="29" width="14.7109375" style="505" customWidth="1"/>
    <col min="30" max="30" width="12.85546875" style="505" bestFit="1" customWidth="1"/>
    <col min="31" max="32" width="18.28515625" style="505" hidden="1" customWidth="1"/>
    <col min="33" max="33" width="19.85546875" style="505" hidden="1" customWidth="1"/>
    <col min="34" max="34" width="11.5703125" style="505" hidden="1" customWidth="1"/>
    <col min="35" max="35" width="13.28515625" style="505" hidden="1" customWidth="1"/>
    <col min="36" max="16384" width="11.5703125" style="505"/>
  </cols>
  <sheetData>
    <row r="1" spans="1:35" ht="33.75" customHeight="1">
      <c r="B1" s="1564" t="s">
        <v>329</v>
      </c>
      <c r="C1" s="1565"/>
      <c r="D1" s="1565"/>
      <c r="E1" s="1565"/>
      <c r="F1" s="1565"/>
      <c r="G1" s="1565"/>
      <c r="H1" s="1565"/>
      <c r="I1" s="1565"/>
      <c r="J1" s="1565"/>
      <c r="K1" s="1565"/>
      <c r="L1" s="1565"/>
      <c r="M1" s="1565"/>
      <c r="N1" s="1565"/>
      <c r="O1" s="1565"/>
      <c r="P1" s="1565"/>
      <c r="Q1" s="1565"/>
      <c r="R1" s="1565"/>
      <c r="S1" s="1565"/>
      <c r="T1" s="1565"/>
      <c r="U1" s="1565"/>
      <c r="V1" s="1565"/>
      <c r="W1" s="1565"/>
      <c r="X1" s="1565"/>
      <c r="Y1" s="1565"/>
      <c r="Z1" s="1565"/>
      <c r="AA1" s="1565"/>
      <c r="AB1" s="1565"/>
      <c r="AC1" s="1566"/>
    </row>
    <row r="2" spans="1:35" ht="43.9" customHeight="1">
      <c r="B2" s="1561" t="s">
        <v>330</v>
      </c>
      <c r="C2" s="1562"/>
      <c r="D2" s="1562"/>
      <c r="E2" s="1562"/>
      <c r="F2" s="1562"/>
      <c r="G2" s="1562"/>
      <c r="H2" s="1562"/>
      <c r="I2" s="1562"/>
      <c r="J2" s="1562"/>
      <c r="K2" s="1562"/>
      <c r="L2" s="1562"/>
      <c r="M2" s="1562"/>
      <c r="N2" s="1562"/>
      <c r="O2" s="1562"/>
      <c r="P2" s="1562"/>
      <c r="Q2" s="1562"/>
      <c r="R2" s="1562"/>
      <c r="S2" s="1562"/>
      <c r="T2" s="1562"/>
      <c r="U2" s="1562"/>
      <c r="V2" s="1562"/>
      <c r="W2" s="1562"/>
      <c r="X2" s="1562"/>
      <c r="Y2" s="1562"/>
      <c r="Z2" s="1562"/>
      <c r="AA2" s="1562"/>
      <c r="AB2" s="1562"/>
      <c r="AC2" s="1563"/>
    </row>
    <row r="3" spans="1:35" s="508" customFormat="1" ht="17.45" customHeight="1">
      <c r="B3" s="1072" t="s">
        <v>331</v>
      </c>
      <c r="C3" s="1585" t="s">
        <v>332</v>
      </c>
      <c r="D3" s="1073">
        <f>Gesamtangebot!B23</f>
        <v>0</v>
      </c>
      <c r="E3" s="1583" t="s">
        <v>333</v>
      </c>
      <c r="F3" s="1388"/>
      <c r="G3" s="1074"/>
      <c r="H3" s="1388"/>
      <c r="I3" s="1074"/>
      <c r="J3" s="1388">
        <v>0</v>
      </c>
      <c r="K3" s="1074"/>
      <c r="L3" s="1388">
        <v>0</v>
      </c>
      <c r="M3" s="1074"/>
      <c r="N3" s="1388">
        <v>0</v>
      </c>
      <c r="O3" s="1074"/>
      <c r="P3" s="1388">
        <v>0</v>
      </c>
      <c r="Q3" s="1074"/>
      <c r="R3" s="1388">
        <v>0</v>
      </c>
      <c r="S3" s="1074"/>
      <c r="T3" s="1388">
        <v>0</v>
      </c>
      <c r="U3" s="1074"/>
      <c r="V3" s="1388">
        <v>0</v>
      </c>
      <c r="W3" s="1074"/>
      <c r="X3" s="1388">
        <v>0</v>
      </c>
      <c r="Y3" s="1074"/>
      <c r="Z3" s="1388">
        <v>0</v>
      </c>
      <c r="AA3" s="1074"/>
      <c r="AB3" s="1388">
        <v>0</v>
      </c>
      <c r="AC3" s="1074"/>
    </row>
    <row r="4" spans="1:35" s="508" customFormat="1" ht="26.45" customHeight="1">
      <c r="B4" s="1016" t="s">
        <v>334</v>
      </c>
      <c r="C4" s="1585"/>
      <c r="D4" s="1356" t="s">
        <v>913</v>
      </c>
      <c r="E4" s="1583"/>
      <c r="F4" s="1602"/>
      <c r="G4" s="1603"/>
      <c r="H4" s="1602"/>
      <c r="I4" s="1603"/>
      <c r="J4" s="1602"/>
      <c r="K4" s="1603"/>
      <c r="L4" s="1602"/>
      <c r="M4" s="1603"/>
      <c r="N4" s="1602"/>
      <c r="O4" s="1603"/>
      <c r="P4" s="1602"/>
      <c r="Q4" s="1603"/>
      <c r="R4" s="1602"/>
      <c r="S4" s="1603"/>
      <c r="T4" s="1602"/>
      <c r="U4" s="1603"/>
      <c r="V4" s="1602"/>
      <c r="W4" s="1603"/>
      <c r="X4" s="1602"/>
      <c r="Y4" s="1603"/>
      <c r="Z4" s="1602"/>
      <c r="AA4" s="1603"/>
      <c r="AB4" s="1602"/>
      <c r="AC4" s="1603"/>
      <c r="AE4" s="1389"/>
      <c r="AF4" s="1389"/>
      <c r="AG4" s="1389"/>
      <c r="AH4" s="1389"/>
      <c r="AI4" s="1389"/>
    </row>
    <row r="5" spans="1:35" s="508" customFormat="1" ht="26.45" customHeight="1">
      <c r="B5" s="1016"/>
      <c r="C5" s="1585"/>
      <c r="D5" s="1308"/>
      <c r="E5" s="1583"/>
      <c r="F5" s="1068" t="str">
        <f>IFERROR(LEFT(F6,FIND("-",F6)-1),"")</f>
        <v/>
      </c>
      <c r="G5" s="1071"/>
      <c r="H5" s="1068" t="str">
        <f>IFERROR(LEFT(H6,FIND("-",H6)-1),"")</f>
        <v/>
      </c>
      <c r="I5" s="1071"/>
      <c r="J5" s="1068" t="str">
        <f>IFERROR(LEFT(J6,FIND("-",J6)-1),"")</f>
        <v/>
      </c>
      <c r="K5" s="1071"/>
      <c r="L5" s="1068" t="str">
        <f>IFERROR(LEFT(L6,FIND("-",L6)-1),"")</f>
        <v/>
      </c>
      <c r="M5" s="1071">
        <v>0</v>
      </c>
      <c r="N5" s="1068" t="str">
        <f>IFERROR(LEFT(N6,FIND("-",N6)-1),"")</f>
        <v/>
      </c>
      <c r="O5" s="1071">
        <v>0</v>
      </c>
      <c r="P5" s="1068" t="str">
        <f>IFERROR(LEFT(P6,FIND("-",P6)-1),"")</f>
        <v/>
      </c>
      <c r="Q5" s="1071">
        <v>0</v>
      </c>
      <c r="R5" s="1068" t="str">
        <f>IFERROR(LEFT(R6,FIND("-",R6)-1),"")</f>
        <v/>
      </c>
      <c r="S5" s="1071">
        <v>0</v>
      </c>
      <c r="T5" s="1068" t="str">
        <f>IFERROR(LEFT(T6,FIND("-",T6)-1),"")</f>
        <v/>
      </c>
      <c r="U5" s="1071">
        <v>0</v>
      </c>
      <c r="V5" s="1068" t="str">
        <f>IFERROR(LEFT(V6,FIND("-",V6)-1),"")</f>
        <v/>
      </c>
      <c r="W5" s="1071">
        <v>0</v>
      </c>
      <c r="X5" s="1068" t="str">
        <f>IFERROR(LEFT(X6,FIND("-",X6)-1),"")</f>
        <v/>
      </c>
      <c r="Y5" s="1071">
        <v>0</v>
      </c>
      <c r="Z5" s="1068" t="str">
        <f>IFERROR(LEFT(Z6,FIND("-",Z6)-1),"")</f>
        <v/>
      </c>
      <c r="AA5" s="1071">
        <v>0</v>
      </c>
      <c r="AB5" s="1068" t="str">
        <f>IFERROR(LEFT(AB6,FIND("-",AB6)-1),"")</f>
        <v/>
      </c>
      <c r="AC5" s="1071">
        <v>0</v>
      </c>
      <c r="AE5" s="1567" t="s">
        <v>335</v>
      </c>
      <c r="AF5" s="1567"/>
      <c r="AG5" s="1567"/>
      <c r="AH5" s="1567"/>
      <c r="AI5" s="1389"/>
    </row>
    <row r="6" spans="1:35" s="508" customFormat="1" ht="40.5" customHeight="1" thickBot="1">
      <c r="B6" s="521" t="s">
        <v>336</v>
      </c>
      <c r="C6" s="1586"/>
      <c r="D6" s="1302" t="s">
        <v>912</v>
      </c>
      <c r="E6" s="1584"/>
      <c r="F6" s="1395"/>
      <c r="G6" s="1076" t="s">
        <v>338</v>
      </c>
      <c r="H6" s="1395"/>
      <c r="I6" s="1076" t="s">
        <v>338</v>
      </c>
      <c r="J6" s="1395"/>
      <c r="K6" s="1076" t="s">
        <v>338</v>
      </c>
      <c r="L6" s="1395"/>
      <c r="M6" s="1076" t="s">
        <v>338</v>
      </c>
      <c r="N6" s="1395"/>
      <c r="O6" s="1076" t="s">
        <v>338</v>
      </c>
      <c r="P6" s="1395"/>
      <c r="Q6" s="1076" t="s">
        <v>338</v>
      </c>
      <c r="R6" s="1395"/>
      <c r="S6" s="1076" t="s">
        <v>338</v>
      </c>
      <c r="T6" s="1395"/>
      <c r="U6" s="1076" t="s">
        <v>338</v>
      </c>
      <c r="V6" s="1395"/>
      <c r="W6" s="1076" t="s">
        <v>338</v>
      </c>
      <c r="X6" s="1395"/>
      <c r="Y6" s="1076" t="s">
        <v>338</v>
      </c>
      <c r="Z6" s="1395"/>
      <c r="AA6" s="1076" t="s">
        <v>338</v>
      </c>
      <c r="AB6" s="1395"/>
      <c r="AC6" s="1076" t="s">
        <v>338</v>
      </c>
      <c r="AE6" s="1390" t="s">
        <v>342</v>
      </c>
      <c r="AF6" s="1390" t="s">
        <v>343</v>
      </c>
      <c r="AG6" s="1390" t="s">
        <v>344</v>
      </c>
      <c r="AH6" s="1390" t="s">
        <v>345</v>
      </c>
      <c r="AI6" s="1391" t="s">
        <v>346</v>
      </c>
    </row>
    <row r="7" spans="1:35" s="508" customFormat="1" ht="19.899999999999999" customHeight="1">
      <c r="B7" s="1596" t="s">
        <v>347</v>
      </c>
      <c r="C7" s="1597"/>
      <c r="D7" s="551">
        <f>SUM(G7:AC7)</f>
        <v>0</v>
      </c>
      <c r="E7" s="1017"/>
      <c r="F7" s="1060"/>
      <c r="G7" s="1059">
        <f>SUMIF(Investdaten!$A8:$A57,KdU!F6,Investdaten!$AA8:$AA57)</f>
        <v>0</v>
      </c>
      <c r="H7" s="1058"/>
      <c r="I7" s="1059">
        <f>SUMIF(Investdaten!$A8:$A57,KdU!H6,Investdaten!$AA8:$AA57)</f>
        <v>0</v>
      </c>
      <c r="J7" s="1058"/>
      <c r="K7" s="1059">
        <f>SUMIF(Investdaten!$A8:$A57,KdU!J6,Investdaten!$AA8:$AA57)</f>
        <v>0</v>
      </c>
      <c r="L7" s="1058"/>
      <c r="M7" s="1059">
        <f>SUMIF(Investdaten!$A8:$A57,KdU!L6,Investdaten!$AA8:$AA57)</f>
        <v>0</v>
      </c>
      <c r="N7" s="1058"/>
      <c r="O7" s="1059">
        <f>SUMIF(Investdaten!$A8:$A57,KdU!N6,Investdaten!$AA8:$AA57)</f>
        <v>0</v>
      </c>
      <c r="P7" s="1058"/>
      <c r="Q7" s="1059">
        <f>SUMIF(Investdaten!$A8:$A57,KdU!P6,Investdaten!$AA8:$AA57)</f>
        <v>0</v>
      </c>
      <c r="R7" s="1058"/>
      <c r="S7" s="1059">
        <f>SUMIF(Investdaten!$A8:$A57,KdU!R6,Investdaten!$AA8:$AA57)</f>
        <v>0</v>
      </c>
      <c r="T7" s="1058"/>
      <c r="U7" s="1059">
        <f>SUMIF(Investdaten!$A8:$A57,KdU!T6,Investdaten!$AA8:$AA57)</f>
        <v>0</v>
      </c>
      <c r="V7" s="1058"/>
      <c r="W7" s="1059">
        <f>SUMIF(Investdaten!$A8:$A57,KdU!V6,Investdaten!$AA8:$AA57)</f>
        <v>0</v>
      </c>
      <c r="X7" s="1058"/>
      <c r="Y7" s="1059">
        <f>SUMIF(Investdaten!$A8:$A57,KdU!X6,Investdaten!$AA8:$AA57)</f>
        <v>0</v>
      </c>
      <c r="Z7" s="1058"/>
      <c r="AA7" s="1059">
        <f>SUMIF(Investdaten!$A8:$A57,KdU!Z6,Investdaten!$AA8:$AA57)</f>
        <v>0</v>
      </c>
      <c r="AB7" s="1058"/>
      <c r="AC7" s="1059">
        <f>SUMIF(Investdaten!$A8:$A57,KdU!AB6,Investdaten!$AA8:$AA57)</f>
        <v>0</v>
      </c>
      <c r="AE7" s="1398" t="s">
        <v>348</v>
      </c>
      <c r="AF7" s="1398" t="str">
        <f>F5</f>
        <v/>
      </c>
      <c r="AG7" s="1399">
        <f>+F6</f>
        <v>0</v>
      </c>
      <c r="AH7" s="1400">
        <f>+G5</f>
        <v>0</v>
      </c>
      <c r="AI7" s="1398" t="str">
        <f>IF(AF7="Gebäude",AG7,"")</f>
        <v/>
      </c>
    </row>
    <row r="8" spans="1:35" s="508" customFormat="1" ht="30.75" customHeight="1">
      <c r="B8" s="1598" t="s">
        <v>349</v>
      </c>
      <c r="C8" s="1599"/>
      <c r="D8" s="551">
        <f>SUM(G8:AC8)</f>
        <v>0</v>
      </c>
      <c r="E8" s="1018"/>
      <c r="F8" s="1060"/>
      <c r="G8" s="1061">
        <f>SUMIF('Miete-Pacht-Leasing'!$A$9:$A$37,KdU!F6,'Miete-Pacht-Leasing'!$I$9:$I$37)</f>
        <v>0</v>
      </c>
      <c r="H8" s="1060"/>
      <c r="I8" s="1061">
        <f>SUMIF('Miete-Pacht-Leasing'!$A$9:$A$37,KdU!H6,'Miete-Pacht-Leasing'!$I$9:$I$37)</f>
        <v>0</v>
      </c>
      <c r="J8" s="1060"/>
      <c r="K8" s="1061">
        <f>SUMIF('Miete-Pacht-Leasing'!$A$9:$A$37,KdU!J6,'Miete-Pacht-Leasing'!$I$9:$I$37)</f>
        <v>0</v>
      </c>
      <c r="L8" s="1060"/>
      <c r="M8" s="1061">
        <f>SUMIF('Miete-Pacht-Leasing'!$A$9:$A$37,KdU!L6,'Miete-Pacht-Leasing'!$I$9:$I$37)</f>
        <v>0</v>
      </c>
      <c r="N8" s="1060"/>
      <c r="O8" s="1061">
        <f>SUMIF('Miete-Pacht-Leasing'!$A$9:$A$37,KdU!N6,'Miete-Pacht-Leasing'!$I$9:$I$37)</f>
        <v>0</v>
      </c>
      <c r="P8" s="1060"/>
      <c r="Q8" s="1061">
        <f>SUMIF('Miete-Pacht-Leasing'!$A$9:$A$37,KdU!P6,'Miete-Pacht-Leasing'!$I$9:$I$37)</f>
        <v>0</v>
      </c>
      <c r="R8" s="1060"/>
      <c r="S8" s="1061">
        <f>SUMIF('Miete-Pacht-Leasing'!$A$9:$A$37,KdU!R6,'Miete-Pacht-Leasing'!$I$9:$I$37)</f>
        <v>0</v>
      </c>
      <c r="T8" s="1060"/>
      <c r="U8" s="1061">
        <f>SUMIF('Miete-Pacht-Leasing'!$A$9:$A$37,KdU!T6,'Miete-Pacht-Leasing'!$I$9:$I$37)</f>
        <v>0</v>
      </c>
      <c r="V8" s="1060"/>
      <c r="W8" s="1061">
        <f>SUMIF('Miete-Pacht-Leasing'!$A$9:$A$37,KdU!V6,'Miete-Pacht-Leasing'!$I$9:$I$37)</f>
        <v>0</v>
      </c>
      <c r="X8" s="1060"/>
      <c r="Y8" s="1061">
        <f>SUMIF('Miete-Pacht-Leasing'!$A$9:$A$37,KdU!X6,'Miete-Pacht-Leasing'!$I$9:$I$37)</f>
        <v>0</v>
      </c>
      <c r="Z8" s="1060"/>
      <c r="AA8" s="1061">
        <f>SUMIF('Miete-Pacht-Leasing'!$A$9:$A$37,KdU!Z6,'Miete-Pacht-Leasing'!$I$9:$I$37)</f>
        <v>0</v>
      </c>
      <c r="AB8" s="1060"/>
      <c r="AC8" s="1061">
        <f>SUMIF('Miete-Pacht-Leasing'!$A$9:$A$37,KdU!AB6,'Miete-Pacht-Leasing'!$I$9:$I$37)</f>
        <v>0</v>
      </c>
      <c r="AE8" s="1398" t="s">
        <v>350</v>
      </c>
      <c r="AF8" s="1398" t="str">
        <f>+H5</f>
        <v/>
      </c>
      <c r="AG8" s="1399">
        <f>+H6</f>
        <v>0</v>
      </c>
      <c r="AH8" s="1400">
        <f>+I5</f>
        <v>0</v>
      </c>
      <c r="AI8" s="1398" t="str">
        <f t="shared" ref="AI8:AI18" si="0">IF(AF8="Gebäude",AG8,"")</f>
        <v/>
      </c>
    </row>
    <row r="9" spans="1:35" s="508" customFormat="1" ht="16.5" customHeight="1">
      <c r="B9" s="1600" t="s">
        <v>351</v>
      </c>
      <c r="C9" s="1601"/>
      <c r="D9" s="1075">
        <f>SUM(D7:D8)</f>
        <v>0</v>
      </c>
      <c r="E9" s="1018"/>
      <c r="F9" s="1062"/>
      <c r="G9" s="1063">
        <f>G7+G8</f>
        <v>0</v>
      </c>
      <c r="H9" s="1062"/>
      <c r="I9" s="1063">
        <f>I7+I8</f>
        <v>0</v>
      </c>
      <c r="J9" s="1062"/>
      <c r="K9" s="1063">
        <f>K7+K8</f>
        <v>0</v>
      </c>
      <c r="L9" s="1062"/>
      <c r="M9" s="1063">
        <f>M7+M8</f>
        <v>0</v>
      </c>
      <c r="N9" s="1062"/>
      <c r="O9" s="1063">
        <f>O7+O8</f>
        <v>0</v>
      </c>
      <c r="P9" s="1062"/>
      <c r="Q9" s="1063">
        <f>Q7+Q8</f>
        <v>0</v>
      </c>
      <c r="R9" s="1062"/>
      <c r="S9" s="1063">
        <f>S7+S8</f>
        <v>0</v>
      </c>
      <c r="T9" s="1062"/>
      <c r="U9" s="1063">
        <f>U7+U8</f>
        <v>0</v>
      </c>
      <c r="V9" s="1062"/>
      <c r="W9" s="1063">
        <f>W7+W8</f>
        <v>0</v>
      </c>
      <c r="X9" s="1062"/>
      <c r="Y9" s="1063">
        <f>Y7+Y8</f>
        <v>0</v>
      </c>
      <c r="Z9" s="1062"/>
      <c r="AA9" s="1063">
        <f>AA7+AA8</f>
        <v>0</v>
      </c>
      <c r="AB9" s="1062"/>
      <c r="AC9" s="1063">
        <f>AC7+AC8</f>
        <v>0</v>
      </c>
      <c r="AE9" s="1398"/>
      <c r="AF9" s="1398" t="str">
        <f>+J5</f>
        <v/>
      </c>
      <c r="AG9" s="1399">
        <f>+J6</f>
        <v>0</v>
      </c>
      <c r="AH9" s="1400">
        <f>+K5</f>
        <v>0</v>
      </c>
      <c r="AI9" s="1398" t="str">
        <f t="shared" si="0"/>
        <v/>
      </c>
    </row>
    <row r="10" spans="1:35" ht="13.15" customHeight="1">
      <c r="B10" s="1026"/>
      <c r="C10" s="1027"/>
      <c r="D10" s="1027"/>
      <c r="E10" s="1027"/>
      <c r="F10" s="1034"/>
      <c r="G10" s="1035"/>
      <c r="H10" s="1034"/>
      <c r="I10" s="1035"/>
      <c r="J10" s="1034"/>
      <c r="K10" s="1035"/>
      <c r="L10" s="1034"/>
      <c r="M10" s="1035"/>
      <c r="N10" s="1034"/>
      <c r="O10" s="1035"/>
      <c r="P10" s="1034"/>
      <c r="Q10" s="1035"/>
      <c r="R10" s="1034"/>
      <c r="S10" s="1035"/>
      <c r="T10" s="1034"/>
      <c r="U10" s="1035"/>
      <c r="V10" s="1034"/>
      <c r="W10" s="1035"/>
      <c r="X10" s="1034"/>
      <c r="Y10" s="1035"/>
      <c r="Z10" s="1034"/>
      <c r="AA10" s="1035"/>
      <c r="AB10" s="1034"/>
      <c r="AC10" s="1035"/>
      <c r="AE10" s="1401"/>
      <c r="AF10" s="1401" t="str">
        <f>+L5</f>
        <v/>
      </c>
      <c r="AG10" s="1402">
        <f>+L6</f>
        <v>0</v>
      </c>
      <c r="AH10" s="1400">
        <f>+M5</f>
        <v>0</v>
      </c>
      <c r="AI10" s="1398" t="str">
        <f t="shared" si="0"/>
        <v/>
      </c>
    </row>
    <row r="11" spans="1:35" s="508" customFormat="1" ht="17.100000000000001" customHeight="1">
      <c r="A11" s="1590" t="s">
        <v>352</v>
      </c>
      <c r="B11" s="1015" t="s">
        <v>352</v>
      </c>
      <c r="D11" s="525"/>
      <c r="F11" s="1036"/>
      <c r="G11" s="1037"/>
      <c r="H11" s="1036"/>
      <c r="I11" s="1037"/>
      <c r="J11" s="1036"/>
      <c r="K11" s="1037"/>
      <c r="L11" s="1036"/>
      <c r="M11" s="1037"/>
      <c r="N11" s="1036"/>
      <c r="O11" s="1037"/>
      <c r="P11" s="1036"/>
      <c r="Q11" s="1037"/>
      <c r="R11" s="1036"/>
      <c r="S11" s="1037"/>
      <c r="T11" s="1036"/>
      <c r="U11" s="1037"/>
      <c r="V11" s="1036"/>
      <c r="W11" s="1037"/>
      <c r="X11" s="1036"/>
      <c r="Y11" s="1037"/>
      <c r="Z11" s="1036"/>
      <c r="AA11" s="1037"/>
      <c r="AB11" s="1036"/>
      <c r="AC11" s="1037"/>
      <c r="AE11" s="1398"/>
      <c r="AF11" s="1398" t="str">
        <f>+N5</f>
        <v/>
      </c>
      <c r="AG11" s="1399">
        <f>+N6</f>
        <v>0</v>
      </c>
      <c r="AH11" s="1400">
        <f>+O5</f>
        <v>0</v>
      </c>
      <c r="AI11" s="1398" t="str">
        <f t="shared" si="0"/>
        <v/>
      </c>
    </row>
    <row r="12" spans="1:35" s="508" customFormat="1" ht="17.100000000000001" customHeight="1">
      <c r="A12" s="1590"/>
      <c r="B12" s="620" t="s">
        <v>353</v>
      </c>
      <c r="C12" s="617">
        <f>+F12+H12+J12+L12+N12+P12+R12+T12+V12+X12+Z12+AB12</f>
        <v>0</v>
      </c>
      <c r="D12" s="617">
        <f>+G12+I12+K12+M12+O12+Q12+S12+U12+W12+Y12+AA12+AC12</f>
        <v>0</v>
      </c>
      <c r="E12" s="1394" t="s">
        <v>350</v>
      </c>
      <c r="F12" s="1019"/>
      <c r="G12" s="1020">
        <f>IF($D$3=0,0,IF($E12="LB",F12*(F$3/$D$3),IF($E12="Fläche",F12*G$5,0)))</f>
        <v>0</v>
      </c>
      <c r="H12" s="1019"/>
      <c r="I12" s="1020">
        <f t="shared" ref="I12:I13" si="1">IF($D$3=0,0,IF($E12="LB",H12*(H$3/$D$3),IF($E12="Fläche",H12*I$5,0)))</f>
        <v>0</v>
      </c>
      <c r="J12" s="1019"/>
      <c r="K12" s="1020">
        <f t="shared" ref="K12:K13" si="2">IF($D$3=0,0,IF($E12="LB",J12*(J$3/$D$3),IF($E12="Fläche",J12*K$5,0)))</f>
        <v>0</v>
      </c>
      <c r="L12" s="1019"/>
      <c r="M12" s="1020">
        <f t="shared" ref="M12:M13" si="3">IF($D$3=0,0,IF($E12="LB",L12*(L$3/$D$3),IF($E12="Fläche",L12*M$5,0)))</f>
        <v>0</v>
      </c>
      <c r="N12" s="1019"/>
      <c r="O12" s="1020">
        <f t="shared" ref="O12:O13" si="4">IF($D$3=0,0,IF($E12="LB",N12*(N$3/$D$3),IF($E12="Fläche",N12*O$5,0)))</f>
        <v>0</v>
      </c>
      <c r="P12" s="1019"/>
      <c r="Q12" s="1020">
        <f t="shared" ref="Q12:Q13" si="5">IF($D$3=0,0,IF($E12="LB",P12*(P$3/$D$3),IF($E12="Fläche",P12*Q$5,0)))</f>
        <v>0</v>
      </c>
      <c r="R12" s="1019"/>
      <c r="S12" s="1020">
        <f t="shared" ref="S12:S13" si="6">IF($D$3=0,0,IF($E12="LB",R12*(R$3/$D$3),IF($E12="Fläche",R12*S$5,0)))</f>
        <v>0</v>
      </c>
      <c r="T12" s="1019"/>
      <c r="U12" s="1020">
        <f t="shared" ref="U12:U13" si="7">IF($D$3=0,0,IF($E12="LB",T12*(T$3/$D$3),IF($E12="Fläche",T12*U$5,0)))</f>
        <v>0</v>
      </c>
      <c r="V12" s="1019"/>
      <c r="W12" s="1020">
        <f t="shared" ref="W12:W13" si="8">IF($D$3=0,0,IF($E12="LB",V12*(V$3/$D$3),IF($E12="Fläche",V12*W$5,0)))</f>
        <v>0</v>
      </c>
      <c r="X12" s="1019"/>
      <c r="Y12" s="1020">
        <f t="shared" ref="Y12:Y13" si="9">IF($D$3=0,0,IF($E12="LB",X12*(X$3/$D$3),IF($E12="Fläche",X12*Y$5,0)))</f>
        <v>0</v>
      </c>
      <c r="Z12" s="1019"/>
      <c r="AA12" s="1020">
        <f t="shared" ref="AA12:AA13" si="10">IF($D$3=0,0,IF($E12="LB",Z12*(Z$3/$D$3),IF($E12="Fläche",Z12*AA$5,0)))</f>
        <v>0</v>
      </c>
      <c r="AB12" s="1019"/>
      <c r="AC12" s="1020">
        <f t="shared" ref="AC12:AC13" si="11">IF($D$3=0,0,IF($E12="LB",AB12*(AB$3/$D$3),IF($E12="Fläche",AB12*AC$5,0)))</f>
        <v>0</v>
      </c>
      <c r="AE12" s="1398"/>
      <c r="AF12" s="1398" t="str">
        <f>+P5</f>
        <v/>
      </c>
      <c r="AG12" s="1399">
        <f>+P6</f>
        <v>0</v>
      </c>
      <c r="AH12" s="1400">
        <f>+Q5</f>
        <v>0</v>
      </c>
      <c r="AI12" s="1398" t="str">
        <f t="shared" si="0"/>
        <v/>
      </c>
    </row>
    <row r="13" spans="1:35" s="508" customFormat="1" ht="17.100000000000001" customHeight="1">
      <c r="A13" s="1590"/>
      <c r="B13" s="620" t="s">
        <v>354</v>
      </c>
      <c r="C13" s="617">
        <f>+F13+H13+J13+L13+N13+P13+R13+T13+V13+X13+Z13+AB13</f>
        <v>0</v>
      </c>
      <c r="D13" s="617">
        <f t="shared" ref="D13:D22" si="12">+G13+I13+K13+M13+O13+Q13+S13+U13+W13+Y13+AA13+AC13</f>
        <v>0</v>
      </c>
      <c r="E13" s="1394" t="s">
        <v>350</v>
      </c>
      <c r="F13" s="1019"/>
      <c r="G13" s="1020">
        <f>IF($D$3=0,0,IF($E13="LB",F13*(F$3/$D$3),IF($E13="Fläche",F13*G$5,0)))</f>
        <v>0</v>
      </c>
      <c r="H13" s="1019"/>
      <c r="I13" s="1020">
        <f t="shared" si="1"/>
        <v>0</v>
      </c>
      <c r="J13" s="1019"/>
      <c r="K13" s="1020">
        <f t="shared" si="2"/>
        <v>0</v>
      </c>
      <c r="L13" s="1019"/>
      <c r="M13" s="1020">
        <f t="shared" si="3"/>
        <v>0</v>
      </c>
      <c r="N13" s="1019"/>
      <c r="O13" s="1020">
        <f t="shared" si="4"/>
        <v>0</v>
      </c>
      <c r="P13" s="1019"/>
      <c r="Q13" s="1020">
        <f t="shared" si="5"/>
        <v>0</v>
      </c>
      <c r="R13" s="1019"/>
      <c r="S13" s="1020">
        <f t="shared" si="6"/>
        <v>0</v>
      </c>
      <c r="T13" s="1019"/>
      <c r="U13" s="1020">
        <f t="shared" si="7"/>
        <v>0</v>
      </c>
      <c r="V13" s="1019"/>
      <c r="W13" s="1020">
        <f t="shared" si="8"/>
        <v>0</v>
      </c>
      <c r="X13" s="1019"/>
      <c r="Y13" s="1020">
        <f t="shared" si="9"/>
        <v>0</v>
      </c>
      <c r="Z13" s="1019"/>
      <c r="AA13" s="1020">
        <f t="shared" si="10"/>
        <v>0</v>
      </c>
      <c r="AB13" s="1019"/>
      <c r="AC13" s="1020">
        <f t="shared" si="11"/>
        <v>0</v>
      </c>
      <c r="AE13" s="1398"/>
      <c r="AF13" s="1398" t="str">
        <f>+R5</f>
        <v/>
      </c>
      <c r="AG13" s="1399">
        <f>+R6</f>
        <v>0</v>
      </c>
      <c r="AH13" s="1400">
        <f>+S5</f>
        <v>0</v>
      </c>
      <c r="AI13" s="1398" t="str">
        <f t="shared" si="0"/>
        <v/>
      </c>
    </row>
    <row r="14" spans="1:35" s="508" customFormat="1" ht="28.5" customHeight="1">
      <c r="A14" s="1590"/>
      <c r="B14" s="620" t="s">
        <v>355</v>
      </c>
      <c r="C14" s="617">
        <f t="shared" ref="C14:C22" si="13">+F14+H14+J14+L14+N14+P14+R14+T14+V14+X14+Z14+AB14</f>
        <v>0</v>
      </c>
      <c r="D14" s="617">
        <f t="shared" si="12"/>
        <v>0</v>
      </c>
      <c r="E14" s="1394" t="s">
        <v>350</v>
      </c>
      <c r="F14" s="1019"/>
      <c r="G14" s="1020">
        <f>IF($D$3=0,0,IF($E14="LB",F14*(F$3/$D$3),IF($E14="Fläche",F14*G$5,0)))</f>
        <v>0</v>
      </c>
      <c r="H14" s="1019"/>
      <c r="I14" s="1020">
        <f>IF($D$3=0,0,IF($E14="LB",H14*(H$3/$D$3),IF($E14="Fläche",H14*I$5,0)))</f>
        <v>0</v>
      </c>
      <c r="J14" s="1019"/>
      <c r="K14" s="1020">
        <f>IF($D$3=0,0,IF($E14="LB",J14*(J$3/$D$3),IF($E14="Fläche",J14*K$5,0)))</f>
        <v>0</v>
      </c>
      <c r="L14" s="1019"/>
      <c r="M14" s="1020">
        <f>IF($D$3=0,0,IF($E14="LB",L14*(L$3/$D$3),IF($E14="Fläche",L14*M$5,0)))</f>
        <v>0</v>
      </c>
      <c r="N14" s="1019"/>
      <c r="O14" s="1020">
        <f>IF($D$3=0,0,IF($E14="LB",N14*(N$3/$D$3),IF($E14="Fläche",N14*O$5,0)))</f>
        <v>0</v>
      </c>
      <c r="P14" s="1019"/>
      <c r="Q14" s="1020">
        <f>IF($D$3=0,0,IF($E14="LB",P14*(P$3/$D$3),IF($E14="Fläche",P14*Q$5,0)))</f>
        <v>0</v>
      </c>
      <c r="R14" s="1019"/>
      <c r="S14" s="1020">
        <f>IF($D$3=0,0,IF($E14="LB",R14*(R$3/$D$3),IF($E14="Fläche",R14*S$5,0)))</f>
        <v>0</v>
      </c>
      <c r="T14" s="1019"/>
      <c r="U14" s="1020">
        <f>IF($D$3=0,0,IF($E14="LB",T14*(T$3/$D$3),IF($E14="Fläche",T14*U$5,0)))</f>
        <v>0</v>
      </c>
      <c r="V14" s="1019"/>
      <c r="W14" s="1020">
        <f>IF($D$3=0,0,IF($E14="LB",V14*(V$3/$D$3),IF($E14="Fläche",V14*W$5,0)))</f>
        <v>0</v>
      </c>
      <c r="X14" s="1019"/>
      <c r="Y14" s="1020">
        <f>IF($D$3=0,0,IF($E14="LB",X14*(X$3/$D$3),IF($E14="Fläche",X14*Y$5,0)))</f>
        <v>0</v>
      </c>
      <c r="Z14" s="1019"/>
      <c r="AA14" s="1020">
        <f>IF($D$3=0,0,IF($E14="LB",Z14*(Z$3/$D$3),IF($E14="Fläche",Z14*AA$5,0)))</f>
        <v>0</v>
      </c>
      <c r="AB14" s="1019"/>
      <c r="AC14" s="1020">
        <f>IF($D$3=0,0,IF($E14="LB",AB14*(AB$3/$D$3),IF($E14="Fläche",AB14*AC$5,0)))</f>
        <v>0</v>
      </c>
      <c r="AE14" s="1398"/>
      <c r="AF14" s="1398" t="str">
        <f>+T5</f>
        <v/>
      </c>
      <c r="AG14" s="1399">
        <f>+T6</f>
        <v>0</v>
      </c>
      <c r="AH14" s="1400">
        <f>+U5</f>
        <v>0</v>
      </c>
      <c r="AI14" s="1398" t="str">
        <f t="shared" si="0"/>
        <v/>
      </c>
    </row>
    <row r="15" spans="1:35" s="508" customFormat="1" ht="17.100000000000001" customHeight="1">
      <c r="A15" s="1590"/>
      <c r="B15" s="620" t="s">
        <v>356</v>
      </c>
      <c r="C15" s="617">
        <f t="shared" si="13"/>
        <v>0</v>
      </c>
      <c r="D15" s="617">
        <f t="shared" si="12"/>
        <v>0</v>
      </c>
      <c r="E15" s="1394" t="s">
        <v>350</v>
      </c>
      <c r="F15" s="1019"/>
      <c r="G15" s="1020">
        <f t="shared" ref="G15:G21" si="14">IF($D$3=0,0,IF($E15="LB",F15*(F$3/$D$3),IF($E15="Fläche",F15*G$5,0)))</f>
        <v>0</v>
      </c>
      <c r="H15" s="1019"/>
      <c r="I15" s="1020">
        <f t="shared" ref="I15:I22" si="15">IF($D$3=0,0,IF($E15="LB",H15*(H$3/$D$3),IF($E15="Fläche",H15*I$5,0)))</f>
        <v>0</v>
      </c>
      <c r="J15" s="1019"/>
      <c r="K15" s="1020">
        <f t="shared" ref="K15:K22" si="16">IF($D$3=0,0,IF($E15="LB",J15*(J$3/$D$3),IF($E15="Fläche",J15*K$5,0)))</f>
        <v>0</v>
      </c>
      <c r="L15" s="1019"/>
      <c r="M15" s="1020">
        <f t="shared" ref="M15:M22" si="17">IF($D$3=0,0,IF($E15="LB",L15*(L$3/$D$3),IF($E15="Fläche",L15*M$5,0)))</f>
        <v>0</v>
      </c>
      <c r="N15" s="1019"/>
      <c r="O15" s="1020">
        <f t="shared" ref="O15:O22" si="18">IF($D$3=0,0,IF($E15="LB",N15*(N$3/$D$3),IF($E15="Fläche",N15*O$5,0)))</f>
        <v>0</v>
      </c>
      <c r="P15" s="1019"/>
      <c r="Q15" s="1020">
        <f t="shared" ref="Q15:Q22" si="19">IF($D$3=0,0,IF($E15="LB",P15*(P$3/$D$3),IF($E15="Fläche",P15*Q$5,0)))</f>
        <v>0</v>
      </c>
      <c r="R15" s="1019"/>
      <c r="S15" s="1020">
        <f t="shared" ref="S15:S22" si="20">IF($D$3=0,0,IF($E15="LB",R15*(R$3/$D$3),IF($E15="Fläche",R15*S$5,0)))</f>
        <v>0</v>
      </c>
      <c r="T15" s="1019"/>
      <c r="U15" s="1020">
        <f t="shared" ref="U15:U22" si="21">IF($D$3=0,0,IF($E15="LB",T15*(T$3/$D$3),IF($E15="Fläche",T15*U$5,0)))</f>
        <v>0</v>
      </c>
      <c r="V15" s="1019"/>
      <c r="W15" s="1020">
        <f t="shared" ref="W15:W22" si="22">IF($D$3=0,0,IF($E15="LB",V15*(V$3/$D$3),IF($E15="Fläche",V15*W$5,0)))</f>
        <v>0</v>
      </c>
      <c r="X15" s="1019"/>
      <c r="Y15" s="1020">
        <f t="shared" ref="Y15:Y22" si="23">IF($D$3=0,0,IF($E15="LB",X15*(X$3/$D$3),IF($E15="Fläche",X15*Y$5,0)))</f>
        <v>0</v>
      </c>
      <c r="Z15" s="1019"/>
      <c r="AA15" s="1020">
        <f t="shared" ref="AA15:AA22" si="24">IF($D$3=0,0,IF($E15="LB",Z15*(Z$3/$D$3),IF($E15="Fläche",Z15*AA$5,0)))</f>
        <v>0</v>
      </c>
      <c r="AB15" s="1019"/>
      <c r="AC15" s="1020">
        <f t="shared" ref="AC15:AC22" si="25">IF($D$3=0,0,IF($E15="LB",AB15*(AB$3/$D$3),IF($E15="Fläche",AB15*AC$5,0)))</f>
        <v>0</v>
      </c>
      <c r="AE15" s="1398"/>
      <c r="AF15" s="1398" t="str">
        <f>V5</f>
        <v/>
      </c>
      <c r="AG15" s="1399">
        <f>+V6</f>
        <v>0</v>
      </c>
      <c r="AH15" s="1400">
        <f>+W5</f>
        <v>0</v>
      </c>
      <c r="AI15" s="1398" t="str">
        <f t="shared" si="0"/>
        <v/>
      </c>
    </row>
    <row r="16" spans="1:35" s="508" customFormat="1" ht="17.100000000000001" customHeight="1">
      <c r="A16" s="1590"/>
      <c r="B16" s="620" t="s">
        <v>357</v>
      </c>
      <c r="C16" s="617">
        <f t="shared" si="13"/>
        <v>0</v>
      </c>
      <c r="D16" s="617">
        <f t="shared" si="12"/>
        <v>0</v>
      </c>
      <c r="E16" s="1394" t="s">
        <v>350</v>
      </c>
      <c r="F16" s="1019"/>
      <c r="G16" s="1020">
        <f t="shared" si="14"/>
        <v>0</v>
      </c>
      <c r="H16" s="1019"/>
      <c r="I16" s="1020">
        <f t="shared" si="15"/>
        <v>0</v>
      </c>
      <c r="J16" s="1019"/>
      <c r="K16" s="1020">
        <f t="shared" si="16"/>
        <v>0</v>
      </c>
      <c r="L16" s="1019"/>
      <c r="M16" s="1020">
        <f t="shared" si="17"/>
        <v>0</v>
      </c>
      <c r="N16" s="1019"/>
      <c r="O16" s="1020">
        <f t="shared" si="18"/>
        <v>0</v>
      </c>
      <c r="P16" s="1019"/>
      <c r="Q16" s="1020">
        <f t="shared" si="19"/>
        <v>0</v>
      </c>
      <c r="R16" s="1019"/>
      <c r="S16" s="1020">
        <f t="shared" si="20"/>
        <v>0</v>
      </c>
      <c r="T16" s="1019"/>
      <c r="U16" s="1020">
        <f t="shared" si="21"/>
        <v>0</v>
      </c>
      <c r="V16" s="1019"/>
      <c r="W16" s="1020">
        <f t="shared" si="22"/>
        <v>0</v>
      </c>
      <c r="X16" s="1019"/>
      <c r="Y16" s="1020">
        <f t="shared" si="23"/>
        <v>0</v>
      </c>
      <c r="Z16" s="1019"/>
      <c r="AA16" s="1020">
        <f t="shared" si="24"/>
        <v>0</v>
      </c>
      <c r="AB16" s="1019"/>
      <c r="AC16" s="1020">
        <f t="shared" si="25"/>
        <v>0</v>
      </c>
      <c r="AE16" s="1398"/>
      <c r="AF16" s="1398" t="str">
        <f>X5</f>
        <v/>
      </c>
      <c r="AG16" s="1399">
        <f>+X6</f>
        <v>0</v>
      </c>
      <c r="AH16" s="1400">
        <f>+Y5</f>
        <v>0</v>
      </c>
      <c r="AI16" s="1398" t="str">
        <f t="shared" si="0"/>
        <v/>
      </c>
    </row>
    <row r="17" spans="1:35" s="508" customFormat="1" ht="17.100000000000001" customHeight="1">
      <c r="A17" s="1590"/>
      <c r="B17" s="620" t="s">
        <v>358</v>
      </c>
      <c r="C17" s="617">
        <f t="shared" si="13"/>
        <v>0</v>
      </c>
      <c r="D17" s="617">
        <f t="shared" si="12"/>
        <v>0</v>
      </c>
      <c r="E17" s="1394" t="s">
        <v>350</v>
      </c>
      <c r="F17" s="1019"/>
      <c r="G17" s="1020">
        <f t="shared" si="14"/>
        <v>0</v>
      </c>
      <c r="H17" s="1019"/>
      <c r="I17" s="1020">
        <f t="shared" si="15"/>
        <v>0</v>
      </c>
      <c r="J17" s="1019"/>
      <c r="K17" s="1020">
        <f t="shared" si="16"/>
        <v>0</v>
      </c>
      <c r="L17" s="1019"/>
      <c r="M17" s="1020">
        <f t="shared" si="17"/>
        <v>0</v>
      </c>
      <c r="N17" s="1019"/>
      <c r="O17" s="1020">
        <f t="shared" si="18"/>
        <v>0</v>
      </c>
      <c r="P17" s="1019"/>
      <c r="Q17" s="1020">
        <f t="shared" si="19"/>
        <v>0</v>
      </c>
      <c r="R17" s="1019"/>
      <c r="S17" s="1020">
        <f t="shared" si="20"/>
        <v>0</v>
      </c>
      <c r="T17" s="1019"/>
      <c r="U17" s="1020">
        <f t="shared" si="21"/>
        <v>0</v>
      </c>
      <c r="V17" s="1019"/>
      <c r="W17" s="1020">
        <f t="shared" si="22"/>
        <v>0</v>
      </c>
      <c r="X17" s="1019"/>
      <c r="Y17" s="1020">
        <f t="shared" si="23"/>
        <v>0</v>
      </c>
      <c r="Z17" s="1019"/>
      <c r="AA17" s="1020">
        <f t="shared" si="24"/>
        <v>0</v>
      </c>
      <c r="AB17" s="1019"/>
      <c r="AC17" s="1020">
        <f t="shared" si="25"/>
        <v>0</v>
      </c>
      <c r="AE17" s="1398"/>
      <c r="AF17" s="1398" t="str">
        <f>Z5</f>
        <v/>
      </c>
      <c r="AG17" s="1399">
        <f>+Z6</f>
        <v>0</v>
      </c>
      <c r="AH17" s="1400">
        <f>+AA5</f>
        <v>0</v>
      </c>
      <c r="AI17" s="1398" t="str">
        <f t="shared" si="0"/>
        <v/>
      </c>
    </row>
    <row r="18" spans="1:35" s="508" customFormat="1" ht="17.100000000000001" customHeight="1">
      <c r="A18" s="1590"/>
      <c r="B18" s="620" t="s">
        <v>359</v>
      </c>
      <c r="C18" s="617">
        <f t="shared" si="13"/>
        <v>0</v>
      </c>
      <c r="D18" s="617">
        <f t="shared" si="12"/>
        <v>0</v>
      </c>
      <c r="E18" s="1394" t="s">
        <v>350</v>
      </c>
      <c r="F18" s="1019"/>
      <c r="G18" s="1020">
        <f t="shared" si="14"/>
        <v>0</v>
      </c>
      <c r="H18" s="1019"/>
      <c r="I18" s="1020">
        <f t="shared" si="15"/>
        <v>0</v>
      </c>
      <c r="J18" s="1019"/>
      <c r="K18" s="1020">
        <f t="shared" si="16"/>
        <v>0</v>
      </c>
      <c r="L18" s="1019"/>
      <c r="M18" s="1020">
        <f t="shared" si="17"/>
        <v>0</v>
      </c>
      <c r="N18" s="1019"/>
      <c r="O18" s="1020">
        <f t="shared" si="18"/>
        <v>0</v>
      </c>
      <c r="P18" s="1019"/>
      <c r="Q18" s="1020">
        <f t="shared" si="19"/>
        <v>0</v>
      </c>
      <c r="R18" s="1019"/>
      <c r="S18" s="1020">
        <f t="shared" si="20"/>
        <v>0</v>
      </c>
      <c r="T18" s="1019"/>
      <c r="U18" s="1020">
        <f t="shared" si="21"/>
        <v>0</v>
      </c>
      <c r="V18" s="1019"/>
      <c r="W18" s="1020">
        <f t="shared" si="22"/>
        <v>0</v>
      </c>
      <c r="X18" s="1019"/>
      <c r="Y18" s="1020">
        <f t="shared" si="23"/>
        <v>0</v>
      </c>
      <c r="Z18" s="1019"/>
      <c r="AA18" s="1020">
        <f t="shared" si="24"/>
        <v>0</v>
      </c>
      <c r="AB18" s="1019"/>
      <c r="AC18" s="1020">
        <f t="shared" si="25"/>
        <v>0</v>
      </c>
      <c r="AE18" s="1398"/>
      <c r="AF18" s="1398" t="str">
        <f>AB5</f>
        <v/>
      </c>
      <c r="AG18" s="1399">
        <f>+AB6</f>
        <v>0</v>
      </c>
      <c r="AH18" s="1400">
        <f>+AC5</f>
        <v>0</v>
      </c>
      <c r="AI18" s="1398" t="str">
        <f t="shared" si="0"/>
        <v/>
      </c>
    </row>
    <row r="19" spans="1:35" s="508" customFormat="1" ht="17.100000000000001" customHeight="1">
      <c r="A19" s="1590"/>
      <c r="B19" s="602"/>
      <c r="C19" s="617">
        <f t="shared" si="13"/>
        <v>0</v>
      </c>
      <c r="D19" s="617">
        <f t="shared" si="12"/>
        <v>0</v>
      </c>
      <c r="E19" s="1394" t="s">
        <v>350</v>
      </c>
      <c r="F19" s="1019"/>
      <c r="G19" s="1020">
        <f t="shared" si="14"/>
        <v>0</v>
      </c>
      <c r="H19" s="1019"/>
      <c r="I19" s="1020">
        <f t="shared" si="15"/>
        <v>0</v>
      </c>
      <c r="J19" s="1019"/>
      <c r="K19" s="1020">
        <f t="shared" si="16"/>
        <v>0</v>
      </c>
      <c r="L19" s="1019"/>
      <c r="M19" s="1020">
        <f t="shared" si="17"/>
        <v>0</v>
      </c>
      <c r="N19" s="1019"/>
      <c r="O19" s="1020">
        <f t="shared" si="18"/>
        <v>0</v>
      </c>
      <c r="P19" s="1019"/>
      <c r="Q19" s="1020">
        <f t="shared" si="19"/>
        <v>0</v>
      </c>
      <c r="R19" s="1019"/>
      <c r="S19" s="1020">
        <f t="shared" si="20"/>
        <v>0</v>
      </c>
      <c r="T19" s="1019"/>
      <c r="U19" s="1020">
        <f t="shared" si="21"/>
        <v>0</v>
      </c>
      <c r="V19" s="1019"/>
      <c r="W19" s="1020">
        <f t="shared" si="22"/>
        <v>0</v>
      </c>
      <c r="X19" s="1019"/>
      <c r="Y19" s="1020">
        <f t="shared" si="23"/>
        <v>0</v>
      </c>
      <c r="Z19" s="1019"/>
      <c r="AA19" s="1020">
        <f t="shared" si="24"/>
        <v>0</v>
      </c>
      <c r="AB19" s="1019"/>
      <c r="AC19" s="1020">
        <f t="shared" si="25"/>
        <v>0</v>
      </c>
      <c r="AE19" s="1398"/>
      <c r="AF19" s="1398"/>
      <c r="AG19" s="1403" t="s">
        <v>337</v>
      </c>
      <c r="AH19" s="1398"/>
      <c r="AI19" s="1398"/>
    </row>
    <row r="20" spans="1:35" s="508" customFormat="1" ht="17.100000000000001" customHeight="1">
      <c r="A20" s="1590"/>
      <c r="B20" s="602"/>
      <c r="C20" s="617">
        <f t="shared" si="13"/>
        <v>0</v>
      </c>
      <c r="D20" s="617">
        <f t="shared" si="12"/>
        <v>0</v>
      </c>
      <c r="E20" s="1394" t="s">
        <v>350</v>
      </c>
      <c r="F20" s="1019"/>
      <c r="G20" s="1020">
        <f t="shared" si="14"/>
        <v>0</v>
      </c>
      <c r="H20" s="1019"/>
      <c r="I20" s="1020">
        <f t="shared" si="15"/>
        <v>0</v>
      </c>
      <c r="J20" s="1019"/>
      <c r="K20" s="1020">
        <f t="shared" si="16"/>
        <v>0</v>
      </c>
      <c r="L20" s="1019"/>
      <c r="M20" s="1020">
        <f t="shared" si="17"/>
        <v>0</v>
      </c>
      <c r="N20" s="1019"/>
      <c r="O20" s="1020">
        <f t="shared" si="18"/>
        <v>0</v>
      </c>
      <c r="P20" s="1019"/>
      <c r="Q20" s="1020">
        <f t="shared" si="19"/>
        <v>0</v>
      </c>
      <c r="R20" s="1019"/>
      <c r="S20" s="1020">
        <f t="shared" si="20"/>
        <v>0</v>
      </c>
      <c r="T20" s="1019"/>
      <c r="U20" s="1020">
        <f t="shared" si="21"/>
        <v>0</v>
      </c>
      <c r="V20" s="1019"/>
      <c r="W20" s="1020">
        <f t="shared" si="22"/>
        <v>0</v>
      </c>
      <c r="X20" s="1019"/>
      <c r="Y20" s="1020">
        <f t="shared" si="23"/>
        <v>0</v>
      </c>
      <c r="Z20" s="1019"/>
      <c r="AA20" s="1020">
        <f t="shared" si="24"/>
        <v>0</v>
      </c>
      <c r="AB20" s="1019"/>
      <c r="AC20" s="1020">
        <f t="shared" si="25"/>
        <v>0</v>
      </c>
      <c r="AE20" s="1398"/>
      <c r="AF20" s="1398"/>
      <c r="AG20" s="1403" t="s">
        <v>339</v>
      </c>
      <c r="AH20" s="1398"/>
      <c r="AI20" s="1398"/>
    </row>
    <row r="21" spans="1:35" s="508" customFormat="1" ht="17.100000000000001" customHeight="1">
      <c r="A21" s="1590"/>
      <c r="B21" s="602"/>
      <c r="C21" s="617">
        <f t="shared" si="13"/>
        <v>0</v>
      </c>
      <c r="D21" s="617">
        <f t="shared" si="12"/>
        <v>0</v>
      </c>
      <c r="E21" s="1394" t="s">
        <v>350</v>
      </c>
      <c r="F21" s="1019"/>
      <c r="G21" s="1020">
        <f t="shared" si="14"/>
        <v>0</v>
      </c>
      <c r="H21" s="1019"/>
      <c r="I21" s="1020">
        <f t="shared" si="15"/>
        <v>0</v>
      </c>
      <c r="J21" s="1019"/>
      <c r="K21" s="1020">
        <f t="shared" si="16"/>
        <v>0</v>
      </c>
      <c r="L21" s="1019"/>
      <c r="M21" s="1020">
        <f t="shared" si="17"/>
        <v>0</v>
      </c>
      <c r="N21" s="1019"/>
      <c r="O21" s="1020">
        <f t="shared" si="18"/>
        <v>0</v>
      </c>
      <c r="P21" s="1019"/>
      <c r="Q21" s="1020">
        <f t="shared" si="19"/>
        <v>0</v>
      </c>
      <c r="R21" s="1019"/>
      <c r="S21" s="1020">
        <f t="shared" si="20"/>
        <v>0</v>
      </c>
      <c r="T21" s="1019"/>
      <c r="U21" s="1020">
        <f t="shared" si="21"/>
        <v>0</v>
      </c>
      <c r="V21" s="1019"/>
      <c r="W21" s="1020">
        <f t="shared" si="22"/>
        <v>0</v>
      </c>
      <c r="X21" s="1019"/>
      <c r="Y21" s="1020">
        <f t="shared" si="23"/>
        <v>0</v>
      </c>
      <c r="Z21" s="1019"/>
      <c r="AA21" s="1020">
        <f t="shared" si="24"/>
        <v>0</v>
      </c>
      <c r="AB21" s="1019"/>
      <c r="AC21" s="1020">
        <f t="shared" si="25"/>
        <v>0</v>
      </c>
      <c r="AE21" s="1398"/>
      <c r="AF21" s="1398"/>
      <c r="AG21" s="1403" t="s">
        <v>340</v>
      </c>
      <c r="AH21" s="1398"/>
      <c r="AI21" s="1398"/>
    </row>
    <row r="22" spans="1:35" s="508" customFormat="1" ht="22.15" customHeight="1">
      <c r="A22" s="1590"/>
      <c r="B22" s="620" t="s">
        <v>360</v>
      </c>
      <c r="C22" s="617">
        <f t="shared" si="13"/>
        <v>0</v>
      </c>
      <c r="D22" s="617">
        <f t="shared" si="12"/>
        <v>0</v>
      </c>
      <c r="E22" s="1394" t="s">
        <v>350</v>
      </c>
      <c r="F22" s="1019"/>
      <c r="G22" s="1020">
        <f>IF($D$3=0,0,IF($E22="LB",F22*(F$3/$D$3),IF($E22="Fläche",F22*G$5,0)))</f>
        <v>0</v>
      </c>
      <c r="H22" s="1019"/>
      <c r="I22" s="1020">
        <f t="shared" si="15"/>
        <v>0</v>
      </c>
      <c r="J22" s="1019"/>
      <c r="K22" s="1020">
        <f t="shared" si="16"/>
        <v>0</v>
      </c>
      <c r="L22" s="1019"/>
      <c r="M22" s="1020">
        <f t="shared" si="17"/>
        <v>0</v>
      </c>
      <c r="N22" s="1019"/>
      <c r="O22" s="1020">
        <f t="shared" si="18"/>
        <v>0</v>
      </c>
      <c r="P22" s="1019"/>
      <c r="Q22" s="1020">
        <f t="shared" si="19"/>
        <v>0</v>
      </c>
      <c r="R22" s="1019"/>
      <c r="S22" s="1020">
        <f t="shared" si="20"/>
        <v>0</v>
      </c>
      <c r="T22" s="1019"/>
      <c r="U22" s="1020">
        <f t="shared" si="21"/>
        <v>0</v>
      </c>
      <c r="V22" s="1019"/>
      <c r="W22" s="1020">
        <f t="shared" si="22"/>
        <v>0</v>
      </c>
      <c r="X22" s="1019"/>
      <c r="Y22" s="1020">
        <f t="shared" si="23"/>
        <v>0</v>
      </c>
      <c r="Z22" s="1019"/>
      <c r="AA22" s="1020">
        <f t="shared" si="24"/>
        <v>0</v>
      </c>
      <c r="AB22" s="1019"/>
      <c r="AC22" s="1020">
        <f t="shared" si="25"/>
        <v>0</v>
      </c>
      <c r="AE22" s="1398"/>
      <c r="AF22" s="1398"/>
      <c r="AG22" s="1403" t="s">
        <v>944</v>
      </c>
      <c r="AH22" s="1398"/>
      <c r="AI22" s="1398"/>
    </row>
    <row r="23" spans="1:35" s="508" customFormat="1" ht="22.9" customHeight="1">
      <c r="A23" s="1590"/>
      <c r="B23" s="643" t="str">
        <f>IF(Gesamtangebot!$B$28=1,"Lohnkosten Hausmeisterei und Gartenpflege (aus Blatt (A) Pers. BL)","Lohnkosten Hausmeisterei und Gartenpflege")</f>
        <v>Lohnkosten Hausmeisterei und Gartenpflege</v>
      </c>
      <c r="C23" s="1306"/>
      <c r="D23" s="617">
        <f>C23*$D$5</f>
        <v>0</v>
      </c>
      <c r="E23" s="1254" t="s">
        <v>348</v>
      </c>
      <c r="F23" s="1307"/>
      <c r="G23" s="1020">
        <f>IF($D$3=0,0,$D23*F$3/$D$3)</f>
        <v>0</v>
      </c>
      <c r="H23" s="1307"/>
      <c r="I23" s="1020">
        <f>IF($D$3=0,0,$D23*H$3/$D$3)</f>
        <v>0</v>
      </c>
      <c r="J23" s="1307"/>
      <c r="K23" s="1020">
        <f>IF($D$3=0,0,$D23*J$3/$D$3)</f>
        <v>0</v>
      </c>
      <c r="L23" s="1307"/>
      <c r="M23" s="1020">
        <f>IF($D$3=0,0,$D23*L$3/$D$3)</f>
        <v>0</v>
      </c>
      <c r="N23" s="1307"/>
      <c r="O23" s="1020">
        <f>IF($D$3=0,0,$D23*N$3/$D$3)</f>
        <v>0</v>
      </c>
      <c r="P23" s="1307"/>
      <c r="Q23" s="1020">
        <f>IF($D$3=0,0,$D23*P$3/$D$3)</f>
        <v>0</v>
      </c>
      <c r="R23" s="1307"/>
      <c r="S23" s="1020">
        <f>IF($D$3=0,0,$D23*R$3/$D$3)</f>
        <v>0</v>
      </c>
      <c r="T23" s="1307"/>
      <c r="U23" s="1020">
        <f>IF($D$3=0,0,$D23*T$3/$D$3)</f>
        <v>0</v>
      </c>
      <c r="V23" s="1307"/>
      <c r="W23" s="1020">
        <f>IF($D$3=0,0,$D23*V$3/$D$3)</f>
        <v>0</v>
      </c>
      <c r="X23" s="1307"/>
      <c r="Y23" s="1020">
        <f>IF($D$3=0,0,$D23*X$3/$D$3)</f>
        <v>0</v>
      </c>
      <c r="Z23" s="1307"/>
      <c r="AA23" s="1020">
        <f>IF($D$3=0,0,$D23*Z$3/$D$3)</f>
        <v>0</v>
      </c>
      <c r="AB23" s="1307"/>
      <c r="AC23" s="1020">
        <f>IF($D$3=0,0,$D23*AB$3/$D$3)</f>
        <v>0</v>
      </c>
      <c r="AE23" s="1404"/>
      <c r="AF23" s="1404"/>
      <c r="AG23" s="1403" t="s">
        <v>945</v>
      </c>
      <c r="AH23" s="1398"/>
      <c r="AI23" s="1398"/>
    </row>
    <row r="24" spans="1:35" s="508" customFormat="1" ht="22.5" customHeight="1">
      <c r="A24" s="1590"/>
      <c r="B24" s="643" t="str">
        <f>IF(Gesamtangebot!$B$28=1,"Lohnkosten Reinigungskräfte (aus Blatt (A) Pers. BL)","Lohnkosten Reinigungskräfte")</f>
        <v>Lohnkosten Reinigungskräfte</v>
      </c>
      <c r="C24" s="1306"/>
      <c r="D24" s="1306"/>
      <c r="E24" s="1254" t="s">
        <v>348</v>
      </c>
      <c r="F24" s="1307"/>
      <c r="G24" s="1020">
        <f t="shared" ref="G24:I27" si="26">IF($D$3=0,0,$D24*F$3/$D$3)</f>
        <v>0</v>
      </c>
      <c r="H24" s="1307"/>
      <c r="I24" s="1020">
        <f t="shared" si="26"/>
        <v>0</v>
      </c>
      <c r="J24" s="1307"/>
      <c r="K24" s="1020">
        <f t="shared" ref="K24" si="27">IF($D$3=0,0,$D24*J$3/$D$3)</f>
        <v>0</v>
      </c>
      <c r="L24" s="1307"/>
      <c r="M24" s="1020">
        <f t="shared" ref="M24" si="28">IF($D$3=0,0,$D24*L$3/$D$3)</f>
        <v>0</v>
      </c>
      <c r="N24" s="1307"/>
      <c r="O24" s="1020">
        <f t="shared" ref="O24" si="29">IF($D$3=0,0,$D24*N$3/$D$3)</f>
        <v>0</v>
      </c>
      <c r="P24" s="1307"/>
      <c r="Q24" s="1020">
        <f t="shared" ref="Q24" si="30">IF($D$3=0,0,$D24*P$3/$D$3)</f>
        <v>0</v>
      </c>
      <c r="R24" s="1307"/>
      <c r="S24" s="1020">
        <f t="shared" ref="S24" si="31">IF($D$3=0,0,$D24*R$3/$D$3)</f>
        <v>0</v>
      </c>
      <c r="T24" s="1307"/>
      <c r="U24" s="1020">
        <f t="shared" ref="U24" si="32">IF($D$3=0,0,$D24*T$3/$D$3)</f>
        <v>0</v>
      </c>
      <c r="V24" s="1307"/>
      <c r="W24" s="1020">
        <f t="shared" ref="W24" si="33">IF($D$3=0,0,$D24*V$3/$D$3)</f>
        <v>0</v>
      </c>
      <c r="X24" s="1307"/>
      <c r="Y24" s="1020">
        <f t="shared" ref="Y24" si="34">IF($D$3=0,0,$D24*X$3/$D$3)</f>
        <v>0</v>
      </c>
      <c r="Z24" s="1307"/>
      <c r="AA24" s="1020">
        <f t="shared" ref="AA24" si="35">IF($D$3=0,0,$D24*Z$3/$D$3)</f>
        <v>0</v>
      </c>
      <c r="AB24" s="1307"/>
      <c r="AC24" s="1020">
        <f t="shared" ref="AC24" si="36">IF($D$3=0,0,$D24*AB$3/$D$3)</f>
        <v>0</v>
      </c>
      <c r="AE24" s="1404"/>
      <c r="AF24" s="1398"/>
      <c r="AG24" s="1403" t="s">
        <v>361</v>
      </c>
      <c r="AH24" s="1398"/>
      <c r="AI24" s="1398"/>
    </row>
    <row r="25" spans="1:35" s="508" customFormat="1" ht="22.5" customHeight="1">
      <c r="A25" s="1590"/>
      <c r="B25" s="643" t="s">
        <v>364</v>
      </c>
      <c r="C25" s="1306"/>
      <c r="D25" s="617">
        <f>C25*$D$5</f>
        <v>0</v>
      </c>
      <c r="E25" s="1254" t="s">
        <v>348</v>
      </c>
      <c r="F25" s="1307"/>
      <c r="G25" s="1020">
        <f t="shared" si="26"/>
        <v>0</v>
      </c>
      <c r="H25" s="1307"/>
      <c r="I25" s="1020">
        <f t="shared" si="26"/>
        <v>0</v>
      </c>
      <c r="J25" s="1307"/>
      <c r="K25" s="1020">
        <f t="shared" ref="K25" si="37">IF($D$3=0,0,$D25*J$3/$D$3)</f>
        <v>0</v>
      </c>
      <c r="L25" s="1307"/>
      <c r="M25" s="1020">
        <f t="shared" ref="M25" si="38">IF($D$3=0,0,$D25*L$3/$D$3)</f>
        <v>0</v>
      </c>
      <c r="N25" s="1307"/>
      <c r="O25" s="1020">
        <f t="shared" ref="O25" si="39">IF($D$3=0,0,$D25*N$3/$D$3)</f>
        <v>0</v>
      </c>
      <c r="P25" s="1307"/>
      <c r="Q25" s="1020">
        <f t="shared" ref="Q25" si="40">IF($D$3=0,0,$D25*P$3/$D$3)</f>
        <v>0</v>
      </c>
      <c r="R25" s="1307"/>
      <c r="S25" s="1020">
        <f t="shared" ref="S25" si="41">IF($D$3=0,0,$D25*R$3/$D$3)</f>
        <v>0</v>
      </c>
      <c r="T25" s="1307"/>
      <c r="U25" s="1020">
        <f t="shared" ref="U25" si="42">IF($D$3=0,0,$D25*T$3/$D$3)</f>
        <v>0</v>
      </c>
      <c r="V25" s="1307"/>
      <c r="W25" s="1020">
        <f t="shared" ref="W25" si="43">IF($D$3=0,0,$D25*V$3/$D$3)</f>
        <v>0</v>
      </c>
      <c r="X25" s="1307"/>
      <c r="Y25" s="1020">
        <f t="shared" ref="Y25" si="44">IF($D$3=0,0,$D25*X$3/$D$3)</f>
        <v>0</v>
      </c>
      <c r="Z25" s="1307"/>
      <c r="AA25" s="1020">
        <f t="shared" ref="AA25" si="45">IF($D$3=0,0,$D25*Z$3/$D$3)</f>
        <v>0</v>
      </c>
      <c r="AB25" s="1307"/>
      <c r="AC25" s="1020">
        <f t="shared" ref="AC25" si="46">IF($D$3=0,0,$D25*AB$3/$D$3)</f>
        <v>0</v>
      </c>
      <c r="AE25" s="1404"/>
      <c r="AF25" s="1398"/>
      <c r="AG25" s="1403" t="s">
        <v>362</v>
      </c>
      <c r="AH25" s="1398"/>
      <c r="AI25" s="1398"/>
    </row>
    <row r="26" spans="1:35" s="508" customFormat="1" ht="22.5" customHeight="1">
      <c r="A26" s="1590"/>
      <c r="B26" s="620" t="s">
        <v>366</v>
      </c>
      <c r="C26" s="1306"/>
      <c r="D26" s="1306"/>
      <c r="E26" s="1254" t="s">
        <v>348</v>
      </c>
      <c r="F26" s="1307"/>
      <c r="G26" s="1020">
        <f t="shared" si="26"/>
        <v>0</v>
      </c>
      <c r="H26" s="1307"/>
      <c r="I26" s="1020">
        <f t="shared" si="26"/>
        <v>0</v>
      </c>
      <c r="J26" s="1307"/>
      <c r="K26" s="1020">
        <f t="shared" ref="K26" si="47">IF($D$3=0,0,$D26*J$3/$D$3)</f>
        <v>0</v>
      </c>
      <c r="L26" s="1307"/>
      <c r="M26" s="1020">
        <f t="shared" ref="M26" si="48">IF($D$3=0,0,$D26*L$3/$D$3)</f>
        <v>0</v>
      </c>
      <c r="N26" s="1307"/>
      <c r="O26" s="1020">
        <f t="shared" ref="O26" si="49">IF($D$3=0,0,$D26*N$3/$D$3)</f>
        <v>0</v>
      </c>
      <c r="P26" s="1307"/>
      <c r="Q26" s="1020">
        <f t="shared" ref="Q26" si="50">IF($D$3=0,0,$D26*P$3/$D$3)</f>
        <v>0</v>
      </c>
      <c r="R26" s="1307"/>
      <c r="S26" s="1020">
        <f t="shared" ref="S26" si="51">IF($D$3=0,0,$D26*R$3/$D$3)</f>
        <v>0</v>
      </c>
      <c r="T26" s="1307"/>
      <c r="U26" s="1020">
        <f t="shared" ref="U26" si="52">IF($D$3=0,0,$D26*T$3/$D$3)</f>
        <v>0</v>
      </c>
      <c r="V26" s="1307"/>
      <c r="W26" s="1020">
        <f t="shared" ref="W26" si="53">IF($D$3=0,0,$D26*V$3/$D$3)</f>
        <v>0</v>
      </c>
      <c r="X26" s="1307"/>
      <c r="Y26" s="1020">
        <f t="shared" ref="Y26" si="54">IF($D$3=0,0,$D26*X$3/$D$3)</f>
        <v>0</v>
      </c>
      <c r="Z26" s="1307"/>
      <c r="AA26" s="1020">
        <f t="shared" ref="AA26" si="55">IF($D$3=0,0,$D26*Z$3/$D$3)</f>
        <v>0</v>
      </c>
      <c r="AB26" s="1307"/>
      <c r="AC26" s="1020">
        <f t="shared" ref="AC26" si="56">IF($D$3=0,0,$D26*AB$3/$D$3)</f>
        <v>0</v>
      </c>
      <c r="AE26" s="1404"/>
      <c r="AF26" s="1398"/>
      <c r="AG26" s="1403" t="s">
        <v>363</v>
      </c>
      <c r="AH26" s="1398"/>
      <c r="AI26" s="1398"/>
    </row>
    <row r="27" spans="1:35" s="508" customFormat="1" ht="30" customHeight="1">
      <c r="A27" s="1590"/>
      <c r="B27" s="643" t="s">
        <v>368</v>
      </c>
      <c r="C27" s="1306"/>
      <c r="D27" s="1306"/>
      <c r="E27" s="1254" t="s">
        <v>348</v>
      </c>
      <c r="F27" s="1307"/>
      <c r="G27" s="1020">
        <f t="shared" si="26"/>
        <v>0</v>
      </c>
      <c r="H27" s="1307"/>
      <c r="I27" s="1020">
        <f t="shared" si="26"/>
        <v>0</v>
      </c>
      <c r="J27" s="1307"/>
      <c r="K27" s="1020">
        <f t="shared" ref="K27" si="57">IF($D$3=0,0,$D27*J$3/$D$3)</f>
        <v>0</v>
      </c>
      <c r="L27" s="1307"/>
      <c r="M27" s="1020">
        <f t="shared" ref="M27" si="58">IF($D$3=0,0,$D27*L$3/$D$3)</f>
        <v>0</v>
      </c>
      <c r="N27" s="1307"/>
      <c r="O27" s="1020">
        <f t="shared" ref="O27" si="59">IF($D$3=0,0,$D27*N$3/$D$3)</f>
        <v>0</v>
      </c>
      <c r="P27" s="1307"/>
      <c r="Q27" s="1020">
        <f t="shared" ref="Q27" si="60">IF($D$3=0,0,$D27*P$3/$D$3)</f>
        <v>0</v>
      </c>
      <c r="R27" s="1307"/>
      <c r="S27" s="1020">
        <f t="shared" ref="S27" si="61">IF($D$3=0,0,$D27*R$3/$D$3)</f>
        <v>0</v>
      </c>
      <c r="T27" s="1307"/>
      <c r="U27" s="1020">
        <f t="shared" ref="U27" si="62">IF($D$3=0,0,$D27*T$3/$D$3)</f>
        <v>0</v>
      </c>
      <c r="V27" s="1307"/>
      <c r="W27" s="1020">
        <f t="shared" ref="W27" si="63">IF($D$3=0,0,$D27*V$3/$D$3)</f>
        <v>0</v>
      </c>
      <c r="X27" s="1307"/>
      <c r="Y27" s="1020">
        <f t="shared" ref="Y27" si="64">IF($D$3=0,0,$D27*X$3/$D$3)</f>
        <v>0</v>
      </c>
      <c r="Z27" s="1307"/>
      <c r="AA27" s="1020">
        <f t="shared" ref="AA27" si="65">IF($D$3=0,0,$D27*Z$3/$D$3)</f>
        <v>0</v>
      </c>
      <c r="AB27" s="1307"/>
      <c r="AC27" s="1020">
        <f t="shared" ref="AC27" si="66">IF($D$3=0,0,$D27*AB$3/$D$3)</f>
        <v>0</v>
      </c>
      <c r="AE27" s="1404"/>
      <c r="AF27" s="1398"/>
      <c r="AG27" s="1403" t="s">
        <v>365</v>
      </c>
      <c r="AH27" s="1398"/>
      <c r="AI27" s="1398"/>
    </row>
    <row r="28" spans="1:35" s="524" customFormat="1" ht="17.100000000000001" customHeight="1">
      <c r="A28" s="664"/>
      <c r="B28" s="523" t="s">
        <v>370</v>
      </c>
      <c r="C28" s="535">
        <f>SUM(C12:C27)-(C13+C14)</f>
        <v>0</v>
      </c>
      <c r="D28" s="535">
        <f>SUM(D12:D27)-(D13+D14)</f>
        <v>0</v>
      </c>
      <c r="E28" s="1054"/>
      <c r="F28" s="1021">
        <f>SUM(F12:F27)-(F13+F14)</f>
        <v>0</v>
      </c>
      <c r="G28" s="1022">
        <f t="shared" ref="G28:AC28" si="67">SUM(G12:G27)-(G13+G14)</f>
        <v>0</v>
      </c>
      <c r="H28" s="1021">
        <f t="shared" si="67"/>
        <v>0</v>
      </c>
      <c r="I28" s="1022">
        <f t="shared" si="67"/>
        <v>0</v>
      </c>
      <c r="J28" s="1021">
        <f t="shared" si="67"/>
        <v>0</v>
      </c>
      <c r="K28" s="1022">
        <f t="shared" si="67"/>
        <v>0</v>
      </c>
      <c r="L28" s="1021">
        <f t="shared" si="67"/>
        <v>0</v>
      </c>
      <c r="M28" s="1022">
        <f t="shared" si="67"/>
        <v>0</v>
      </c>
      <c r="N28" s="1021">
        <f t="shared" si="67"/>
        <v>0</v>
      </c>
      <c r="O28" s="1022">
        <f t="shared" si="67"/>
        <v>0</v>
      </c>
      <c r="P28" s="1021">
        <f t="shared" si="67"/>
        <v>0</v>
      </c>
      <c r="Q28" s="1022">
        <f t="shared" si="67"/>
        <v>0</v>
      </c>
      <c r="R28" s="1021">
        <f t="shared" si="67"/>
        <v>0</v>
      </c>
      <c r="S28" s="1022">
        <f t="shared" si="67"/>
        <v>0</v>
      </c>
      <c r="T28" s="1021">
        <f t="shared" si="67"/>
        <v>0</v>
      </c>
      <c r="U28" s="1022">
        <f t="shared" si="67"/>
        <v>0</v>
      </c>
      <c r="V28" s="1021">
        <f t="shared" si="67"/>
        <v>0</v>
      </c>
      <c r="W28" s="1022">
        <f t="shared" si="67"/>
        <v>0</v>
      </c>
      <c r="X28" s="1021">
        <f t="shared" si="67"/>
        <v>0</v>
      </c>
      <c r="Y28" s="1022">
        <f t="shared" si="67"/>
        <v>0</v>
      </c>
      <c r="Z28" s="1021">
        <f t="shared" si="67"/>
        <v>0</v>
      </c>
      <c r="AA28" s="1022">
        <f t="shared" si="67"/>
        <v>0</v>
      </c>
      <c r="AB28" s="1021">
        <f t="shared" si="67"/>
        <v>0</v>
      </c>
      <c r="AC28" s="1022">
        <f t="shared" si="67"/>
        <v>0</v>
      </c>
      <c r="AE28" s="1405"/>
      <c r="AF28" s="1405"/>
      <c r="AG28" s="1403" t="s">
        <v>367</v>
      </c>
      <c r="AH28" s="1405"/>
      <c r="AI28" s="1405"/>
    </row>
    <row r="29" spans="1:35" s="508" customFormat="1" ht="17.45" customHeight="1">
      <c r="B29" s="522" t="s">
        <v>371</v>
      </c>
      <c r="C29" s="1579" t="s">
        <v>372</v>
      </c>
      <c r="D29" s="1581" t="s">
        <v>373</v>
      </c>
      <c r="E29" s="1583" t="s">
        <v>374</v>
      </c>
      <c r="F29" s="1587" t="s">
        <v>375</v>
      </c>
      <c r="G29" s="1023"/>
      <c r="H29" s="1587" t="s">
        <v>376</v>
      </c>
      <c r="I29" s="1023"/>
      <c r="J29" s="1587" t="s">
        <v>377</v>
      </c>
      <c r="K29" s="1023"/>
      <c r="L29" s="1587" t="s">
        <v>378</v>
      </c>
      <c r="M29" s="1023"/>
      <c r="N29" s="1587" t="s">
        <v>379</v>
      </c>
      <c r="O29" s="1023"/>
      <c r="P29" s="1587" t="s">
        <v>380</v>
      </c>
      <c r="Q29" s="1023"/>
      <c r="R29" s="1587" t="s">
        <v>381</v>
      </c>
      <c r="S29" s="1023"/>
      <c r="T29" s="1587" t="s">
        <v>382</v>
      </c>
      <c r="U29" s="1023"/>
      <c r="V29" s="1587" t="s">
        <v>383</v>
      </c>
      <c r="W29" s="1023"/>
      <c r="X29" s="1587" t="s">
        <v>384</v>
      </c>
      <c r="Y29" s="1023"/>
      <c r="Z29" s="1587" t="s">
        <v>385</v>
      </c>
      <c r="AA29" s="1023"/>
      <c r="AB29" s="1587" t="s">
        <v>386</v>
      </c>
      <c r="AC29" s="1023"/>
      <c r="AE29" s="1398"/>
      <c r="AF29" s="1398"/>
      <c r="AG29" s="1403" t="s">
        <v>369</v>
      </c>
      <c r="AH29" s="1398"/>
      <c r="AI29" s="1398"/>
    </row>
    <row r="30" spans="1:35" s="508" customFormat="1" ht="27.75" customHeight="1" thickBot="1">
      <c r="B30" s="521" t="s">
        <v>387</v>
      </c>
      <c r="C30" s="1580"/>
      <c r="D30" s="1582"/>
      <c r="E30" s="1584"/>
      <c r="F30" s="1588"/>
      <c r="G30" s="1024"/>
      <c r="H30" s="1588" t="s">
        <v>388</v>
      </c>
      <c r="I30" s="1024"/>
      <c r="J30" s="1588" t="s">
        <v>389</v>
      </c>
      <c r="K30" s="1024"/>
      <c r="L30" s="1588" t="s">
        <v>390</v>
      </c>
      <c r="M30" s="1024"/>
      <c r="N30" s="1588" t="s">
        <v>391</v>
      </c>
      <c r="O30" s="1024"/>
      <c r="P30" s="1588" t="s">
        <v>392</v>
      </c>
      <c r="Q30" s="1024"/>
      <c r="R30" s="1588" t="s">
        <v>393</v>
      </c>
      <c r="S30" s="1024"/>
      <c r="T30" s="1588" t="s">
        <v>394</v>
      </c>
      <c r="U30" s="1024"/>
      <c r="V30" s="1588" t="s">
        <v>395</v>
      </c>
      <c r="W30" s="1024"/>
      <c r="X30" s="1588" t="s">
        <v>396</v>
      </c>
      <c r="Y30" s="1024"/>
      <c r="Z30" s="1588" t="s">
        <v>396</v>
      </c>
      <c r="AA30" s="1024"/>
      <c r="AB30" s="1588" t="s">
        <v>396</v>
      </c>
      <c r="AC30" s="1024"/>
      <c r="AE30" s="1398"/>
      <c r="AF30" s="1398"/>
      <c r="AG30" s="1406" t="s">
        <v>341</v>
      </c>
      <c r="AH30" s="1398"/>
      <c r="AI30" s="1398"/>
    </row>
    <row r="31" spans="1:35" s="508" customFormat="1" ht="42.75" customHeight="1">
      <c r="A31" s="1589" t="s">
        <v>397</v>
      </c>
      <c r="B31" s="606" t="s">
        <v>398</v>
      </c>
      <c r="C31" s="1594"/>
      <c r="D31" s="1595"/>
      <c r="E31" s="1025"/>
      <c r="F31" s="1038"/>
      <c r="G31" s="1039"/>
      <c r="H31" s="1038"/>
      <c r="I31" s="1039"/>
      <c r="J31" s="1038"/>
      <c r="K31" s="1039"/>
      <c r="L31" s="1038"/>
      <c r="M31" s="1039"/>
      <c r="N31" s="1038"/>
      <c r="O31" s="1039"/>
      <c r="P31" s="1038"/>
      <c r="Q31" s="1039"/>
      <c r="R31" s="1038"/>
      <c r="S31" s="1039"/>
      <c r="T31" s="1038"/>
      <c r="U31" s="1039"/>
      <c r="V31" s="1038"/>
      <c r="W31" s="1039"/>
      <c r="X31" s="1038"/>
      <c r="Y31" s="1039"/>
      <c r="Z31" s="1038"/>
      <c r="AA31" s="1039"/>
      <c r="AB31" s="1038"/>
      <c r="AC31" s="1039"/>
      <c r="AE31" s="1398"/>
      <c r="AF31" s="1398"/>
      <c r="AG31" s="1399" t="str">
        <f>+'Miete-Pacht-Leasing'!A10</f>
        <v>Miete-01</v>
      </c>
      <c r="AH31" s="1398"/>
      <c r="AI31" s="1398"/>
    </row>
    <row r="32" spans="1:35" s="508" customFormat="1" ht="17.100000000000001" customHeight="1">
      <c r="A32" s="1590"/>
      <c r="B32" s="520" t="s">
        <v>399</v>
      </c>
      <c r="C32" s="662"/>
      <c r="D32" s="663"/>
      <c r="E32" s="1030"/>
      <c r="F32" s="1040"/>
      <c r="G32" s="1041"/>
      <c r="H32" s="1040"/>
      <c r="I32" s="1041"/>
      <c r="J32" s="1040"/>
      <c r="K32" s="1041"/>
      <c r="L32" s="1040"/>
      <c r="M32" s="1041"/>
      <c r="N32" s="1040"/>
      <c r="O32" s="1041"/>
      <c r="P32" s="1040"/>
      <c r="Q32" s="1041"/>
      <c r="R32" s="1040"/>
      <c r="S32" s="1041"/>
      <c r="T32" s="1040"/>
      <c r="U32" s="1041"/>
      <c r="V32" s="1040"/>
      <c r="W32" s="1041"/>
      <c r="X32" s="1040"/>
      <c r="Y32" s="1041"/>
      <c r="Z32" s="1040"/>
      <c r="AA32" s="1041"/>
      <c r="AB32" s="1040"/>
      <c r="AC32" s="1041"/>
      <c r="AE32" s="1398"/>
      <c r="AF32" s="1398"/>
      <c r="AG32" s="1399" t="str">
        <f>+'Miete-Pacht-Leasing'!A11</f>
        <v>Miete-02</v>
      </c>
      <c r="AH32" s="1398"/>
      <c r="AI32" s="1398"/>
    </row>
    <row r="33" spans="1:35" s="508" customFormat="1" ht="21" customHeight="1">
      <c r="A33" s="1590"/>
      <c r="B33" s="520" t="s">
        <v>400</v>
      </c>
      <c r="C33" s="617">
        <f t="shared" ref="C33:C35" si="68">+F33+H33+J33+L33+N33+P33+R33+T33+V33+X33+Z33+AB33</f>
        <v>0</v>
      </c>
      <c r="D33" s="617">
        <f t="shared" ref="D33:D35" si="69">+G33+I33+K33+M33+O33+Q33+S33+U33+W33+Y33+AA33+AC33</f>
        <v>0</v>
      </c>
      <c r="E33" s="1053" t="s">
        <v>348</v>
      </c>
      <c r="F33" s="1019"/>
      <c r="G33" s="1020">
        <f>IF($D$3=0,0,IF($E33="LB",$F33*(F$3/$D$3),IF($E33="Fläche",$F33*G$5,0)))</f>
        <v>0</v>
      </c>
      <c r="H33" s="1019"/>
      <c r="I33" s="1020">
        <f>IF($D$3=0,0,IF($E33="LB",$F33*(H$3/$D$3),IF($E33="Fläche",$F33*I$5,0)))</f>
        <v>0</v>
      </c>
      <c r="J33" s="1019">
        <v>0</v>
      </c>
      <c r="K33" s="1020">
        <f>IF($D$3=0,0,IF($E33="LB",$F33*(J$3/$D$3),IF($E33="Fläche",$F33*K$5,0)))</f>
        <v>0</v>
      </c>
      <c r="L33" s="1019"/>
      <c r="M33" s="1020">
        <f>IF($D$3=0,0,IF($E33="LB",$F33*(L$3/$D$3),IF($E33="Fläche",$F33*M$5,0)))</f>
        <v>0</v>
      </c>
      <c r="N33" s="1019"/>
      <c r="O33" s="1020">
        <f>IF($D$3=0,0,IF($E33="LB",$F33*(N$3/$D$3),IF($E33="Fläche",$F33*O$5,0)))</f>
        <v>0</v>
      </c>
      <c r="P33" s="1019"/>
      <c r="Q33" s="1020">
        <f>IF($D$3=0,0,IF($E33="LB",$F33*(P$3/$D$3),IF($E33="Fläche",$F33*Q$5,0)))</f>
        <v>0</v>
      </c>
      <c r="R33" s="1019"/>
      <c r="S33" s="1020">
        <f>IF($D$3=0,0,IF($E33="LB",$F33*(R$3/$D$3),IF($E33="Fläche",$F33*S$5,0)))</f>
        <v>0</v>
      </c>
      <c r="T33" s="1019"/>
      <c r="U33" s="1020">
        <f>IF($D$3=0,0,IF($E33="LB",$F33*(T$3/$D$3),IF($E33="Fläche",$F33*U$5,0)))</f>
        <v>0</v>
      </c>
      <c r="V33" s="1019"/>
      <c r="W33" s="1020">
        <f>IF($D$3=0,0,IF($E33="LB",$F33*(V$3/$D$3),IF($E33="Fläche",$F33*W$5,0)))</f>
        <v>0</v>
      </c>
      <c r="X33" s="1019"/>
      <c r="Y33" s="1020">
        <f>IF($D$3=0,0,IF($E33="LB",$F33*(X$3/$D$3),IF($E33="Fläche",$F33*Y$5,0)))</f>
        <v>0</v>
      </c>
      <c r="Z33" s="1019"/>
      <c r="AA33" s="1020">
        <f>IF($D$3=0,0,IF($E33="LB",$F33*(Z$3/$D$3),IF($E33="Fläche",$F33*AA$5,0)))</f>
        <v>0</v>
      </c>
      <c r="AB33" s="1019"/>
      <c r="AC33" s="1020">
        <f>IF($D$3=0,0,IF($E33="LB",$F33*(AB$3/$D$3),IF($E33="Fläche",$F33*AC$5,0)))</f>
        <v>0</v>
      </c>
      <c r="AE33" s="1398"/>
      <c r="AF33" s="1398"/>
      <c r="AG33" s="1399" t="str">
        <f>+'Miete-Pacht-Leasing'!A12</f>
        <v>Miete-03</v>
      </c>
      <c r="AH33" s="1398"/>
      <c r="AI33" s="1398"/>
    </row>
    <row r="34" spans="1:35" s="508" customFormat="1" ht="28.5" customHeight="1">
      <c r="A34" s="1590"/>
      <c r="B34" s="520" t="s">
        <v>401</v>
      </c>
      <c r="C34" s="617">
        <f t="shared" si="68"/>
        <v>0</v>
      </c>
      <c r="D34" s="617">
        <f t="shared" si="69"/>
        <v>0</v>
      </c>
      <c r="E34" s="1254" t="str">
        <f t="shared" ref="E34:AC34" si="70">+E13</f>
        <v>Fläche</v>
      </c>
      <c r="F34" s="1108">
        <f>+F13</f>
        <v>0</v>
      </c>
      <c r="G34" s="1020">
        <f t="shared" si="70"/>
        <v>0</v>
      </c>
      <c r="H34" s="1108">
        <f t="shared" si="70"/>
        <v>0</v>
      </c>
      <c r="I34" s="1020">
        <f t="shared" si="70"/>
        <v>0</v>
      </c>
      <c r="J34" s="1108">
        <f t="shared" si="70"/>
        <v>0</v>
      </c>
      <c r="K34" s="1020">
        <f t="shared" si="70"/>
        <v>0</v>
      </c>
      <c r="L34" s="1108">
        <f t="shared" si="70"/>
        <v>0</v>
      </c>
      <c r="M34" s="1020">
        <f t="shared" si="70"/>
        <v>0</v>
      </c>
      <c r="N34" s="1108">
        <f t="shared" si="70"/>
        <v>0</v>
      </c>
      <c r="O34" s="1020">
        <f t="shared" si="70"/>
        <v>0</v>
      </c>
      <c r="P34" s="1108">
        <f t="shared" si="70"/>
        <v>0</v>
      </c>
      <c r="Q34" s="1020">
        <f t="shared" si="70"/>
        <v>0</v>
      </c>
      <c r="R34" s="1108">
        <f t="shared" si="70"/>
        <v>0</v>
      </c>
      <c r="S34" s="1020">
        <f t="shared" si="70"/>
        <v>0</v>
      </c>
      <c r="T34" s="1108">
        <f t="shared" si="70"/>
        <v>0</v>
      </c>
      <c r="U34" s="1020">
        <f t="shared" si="70"/>
        <v>0</v>
      </c>
      <c r="V34" s="1108">
        <f t="shared" si="70"/>
        <v>0</v>
      </c>
      <c r="W34" s="1020">
        <f t="shared" si="70"/>
        <v>0</v>
      </c>
      <c r="X34" s="1108">
        <f t="shared" si="70"/>
        <v>0</v>
      </c>
      <c r="Y34" s="1020">
        <f t="shared" si="70"/>
        <v>0</v>
      </c>
      <c r="Z34" s="1108">
        <f t="shared" si="70"/>
        <v>0</v>
      </c>
      <c r="AA34" s="1020">
        <f t="shared" si="70"/>
        <v>0</v>
      </c>
      <c r="AB34" s="1108">
        <f t="shared" si="70"/>
        <v>0</v>
      </c>
      <c r="AC34" s="1020">
        <f t="shared" si="70"/>
        <v>0</v>
      </c>
      <c r="AE34" s="1398"/>
      <c r="AF34" s="1398"/>
      <c r="AG34" s="1399" t="str">
        <f>+'Miete-Pacht-Leasing'!A13</f>
        <v>Miete-04</v>
      </c>
      <c r="AH34" s="1398"/>
      <c r="AI34" s="1398"/>
    </row>
    <row r="35" spans="1:35" s="508" customFormat="1" ht="32.25" customHeight="1">
      <c r="A35" s="1591"/>
      <c r="B35" s="519" t="s">
        <v>402</v>
      </c>
      <c r="C35" s="617">
        <f t="shared" si="68"/>
        <v>0</v>
      </c>
      <c r="D35" s="617">
        <f t="shared" si="69"/>
        <v>0</v>
      </c>
      <c r="E35" s="1254" t="str">
        <f t="shared" ref="E35:AC35" si="71">+E14</f>
        <v>Fläche</v>
      </c>
      <c r="F35" s="1108">
        <f t="shared" si="71"/>
        <v>0</v>
      </c>
      <c r="G35" s="1020">
        <f t="shared" si="71"/>
        <v>0</v>
      </c>
      <c r="H35" s="1108">
        <f t="shared" si="71"/>
        <v>0</v>
      </c>
      <c r="I35" s="1020">
        <f t="shared" si="71"/>
        <v>0</v>
      </c>
      <c r="J35" s="1108">
        <f t="shared" si="71"/>
        <v>0</v>
      </c>
      <c r="K35" s="1020">
        <f t="shared" si="71"/>
        <v>0</v>
      </c>
      <c r="L35" s="1108">
        <f t="shared" si="71"/>
        <v>0</v>
      </c>
      <c r="M35" s="1020">
        <f t="shared" si="71"/>
        <v>0</v>
      </c>
      <c r="N35" s="1108">
        <f t="shared" si="71"/>
        <v>0</v>
      </c>
      <c r="O35" s="1020">
        <f t="shared" si="71"/>
        <v>0</v>
      </c>
      <c r="P35" s="1108">
        <f t="shared" si="71"/>
        <v>0</v>
      </c>
      <c r="Q35" s="1020">
        <f t="shared" si="71"/>
        <v>0</v>
      </c>
      <c r="R35" s="1108">
        <f t="shared" si="71"/>
        <v>0</v>
      </c>
      <c r="S35" s="1020">
        <f t="shared" si="71"/>
        <v>0</v>
      </c>
      <c r="T35" s="1108">
        <f t="shared" si="71"/>
        <v>0</v>
      </c>
      <c r="U35" s="1020">
        <f t="shared" si="71"/>
        <v>0</v>
      </c>
      <c r="V35" s="1108">
        <f t="shared" si="71"/>
        <v>0</v>
      </c>
      <c r="W35" s="1020">
        <f t="shared" si="71"/>
        <v>0</v>
      </c>
      <c r="X35" s="1108">
        <f t="shared" si="71"/>
        <v>0</v>
      </c>
      <c r="Y35" s="1020">
        <f t="shared" si="71"/>
        <v>0</v>
      </c>
      <c r="Z35" s="1108">
        <f t="shared" si="71"/>
        <v>0</v>
      </c>
      <c r="AA35" s="1020">
        <f t="shared" si="71"/>
        <v>0</v>
      </c>
      <c r="AB35" s="1108">
        <f t="shared" si="71"/>
        <v>0</v>
      </c>
      <c r="AC35" s="1020">
        <f t="shared" si="71"/>
        <v>0</v>
      </c>
      <c r="AE35" s="1398"/>
      <c r="AF35" s="1398"/>
      <c r="AG35" s="1399" t="str">
        <f>+'Miete-Pacht-Leasing'!A14</f>
        <v>Miete-05</v>
      </c>
      <c r="AH35" s="1398"/>
      <c r="AI35" s="1398"/>
    </row>
    <row r="36" spans="1:35" s="508" customFormat="1" ht="17.100000000000001" customHeight="1" thickBot="1">
      <c r="A36" s="1589" t="s">
        <v>403</v>
      </c>
      <c r="B36" s="518" t="s">
        <v>404</v>
      </c>
      <c r="C36" s="517">
        <f>SUM(C32:C35)</f>
        <v>0</v>
      </c>
      <c r="D36" s="517">
        <f>SUM(D32:D35)</f>
        <v>0</v>
      </c>
      <c r="E36" s="1031"/>
      <c r="F36" s="1042">
        <f t="shared" ref="F36:AC36" si="72">SUM(F32:F35)</f>
        <v>0</v>
      </c>
      <c r="G36" s="1042">
        <f t="shared" si="72"/>
        <v>0</v>
      </c>
      <c r="H36" s="1042">
        <f t="shared" si="72"/>
        <v>0</v>
      </c>
      <c r="I36" s="1042">
        <f t="shared" si="72"/>
        <v>0</v>
      </c>
      <c r="J36" s="1042">
        <f t="shared" si="72"/>
        <v>0</v>
      </c>
      <c r="K36" s="1042">
        <f t="shared" si="72"/>
        <v>0</v>
      </c>
      <c r="L36" s="1042">
        <f t="shared" si="72"/>
        <v>0</v>
      </c>
      <c r="M36" s="1042">
        <f t="shared" si="72"/>
        <v>0</v>
      </c>
      <c r="N36" s="1042">
        <f t="shared" si="72"/>
        <v>0</v>
      </c>
      <c r="O36" s="1042">
        <f t="shared" si="72"/>
        <v>0</v>
      </c>
      <c r="P36" s="1042">
        <f t="shared" si="72"/>
        <v>0</v>
      </c>
      <c r="Q36" s="1042">
        <f t="shared" si="72"/>
        <v>0</v>
      </c>
      <c r="R36" s="1042">
        <f t="shared" si="72"/>
        <v>0</v>
      </c>
      <c r="S36" s="1042">
        <f t="shared" si="72"/>
        <v>0</v>
      </c>
      <c r="T36" s="1042">
        <f t="shared" si="72"/>
        <v>0</v>
      </c>
      <c r="U36" s="1042">
        <f t="shared" si="72"/>
        <v>0</v>
      </c>
      <c r="V36" s="1042">
        <f t="shared" si="72"/>
        <v>0</v>
      </c>
      <c r="W36" s="1042">
        <f t="shared" si="72"/>
        <v>0</v>
      </c>
      <c r="X36" s="1042">
        <f t="shared" si="72"/>
        <v>0</v>
      </c>
      <c r="Y36" s="1042">
        <f t="shared" si="72"/>
        <v>0</v>
      </c>
      <c r="Z36" s="1042">
        <f t="shared" ref="Z36:AB36" si="73">SUM(Z32:Z35)</f>
        <v>0</v>
      </c>
      <c r="AA36" s="1042">
        <f t="shared" si="72"/>
        <v>0</v>
      </c>
      <c r="AB36" s="1042">
        <f t="shared" si="73"/>
        <v>0</v>
      </c>
      <c r="AC36" s="1042">
        <f t="shared" si="72"/>
        <v>0</v>
      </c>
      <c r="AE36" s="1398"/>
      <c r="AF36" s="1398"/>
      <c r="AG36" s="1399" t="str">
        <f>+'Miete-Pacht-Leasing'!A15</f>
        <v>Miete-06</v>
      </c>
      <c r="AH36" s="1398"/>
      <c r="AI36" s="1398"/>
    </row>
    <row r="37" spans="1:35" s="508" customFormat="1" ht="49.9" customHeight="1">
      <c r="A37" s="1590"/>
      <c r="B37" s="1592" t="s">
        <v>405</v>
      </c>
      <c r="C37" s="1593"/>
      <c r="D37" s="603" t="s">
        <v>103</v>
      </c>
      <c r="E37" s="1109" t="s">
        <v>374</v>
      </c>
      <c r="F37" s="1043"/>
      <c r="G37" s="1044"/>
      <c r="H37" s="1043"/>
      <c r="I37" s="1044"/>
      <c r="J37" s="1043"/>
      <c r="K37" s="1044"/>
      <c r="L37" s="1043"/>
      <c r="M37" s="1044"/>
      <c r="N37" s="1043"/>
      <c r="O37" s="1044"/>
      <c r="P37" s="1043"/>
      <c r="Q37" s="1044"/>
      <c r="R37" s="1043"/>
      <c r="S37" s="1044"/>
      <c r="T37" s="1043"/>
      <c r="U37" s="1044"/>
      <c r="V37" s="1043"/>
      <c r="W37" s="1044"/>
      <c r="X37" s="1043"/>
      <c r="Y37" s="1044"/>
      <c r="Z37" s="1043"/>
      <c r="AA37" s="1044"/>
      <c r="AB37" s="1043"/>
      <c r="AC37" s="1044"/>
      <c r="AE37" s="1398"/>
      <c r="AF37" s="1398"/>
      <c r="AG37" s="1399" t="str">
        <f>+'Miete-Pacht-Leasing'!A16</f>
        <v>Miete-07</v>
      </c>
      <c r="AH37" s="1398"/>
      <c r="AI37" s="1398"/>
    </row>
    <row r="38" spans="1:35" ht="22.15" customHeight="1">
      <c r="A38" s="1590"/>
      <c r="B38" s="1576" t="s">
        <v>406</v>
      </c>
      <c r="C38" s="1577"/>
      <c r="D38" s="618">
        <f>D36</f>
        <v>0</v>
      </c>
      <c r="E38" s="1031"/>
      <c r="F38" s="1085"/>
      <c r="G38" s="1086">
        <f>G36</f>
        <v>0</v>
      </c>
      <c r="H38" s="1085"/>
      <c r="I38" s="1086">
        <f t="shared" ref="I38" si="74">I36</f>
        <v>0</v>
      </c>
      <c r="J38" s="1085"/>
      <c r="K38" s="1086">
        <f t="shared" ref="K38" si="75">K36</f>
        <v>0</v>
      </c>
      <c r="L38" s="1085"/>
      <c r="M38" s="1086">
        <f t="shared" ref="M38" si="76">M36</f>
        <v>0</v>
      </c>
      <c r="N38" s="1085"/>
      <c r="O38" s="1086">
        <f t="shared" ref="O38" si="77">O36</f>
        <v>0</v>
      </c>
      <c r="P38" s="1085"/>
      <c r="Q38" s="1086">
        <f t="shared" ref="Q38" si="78">Q36</f>
        <v>0</v>
      </c>
      <c r="R38" s="1085"/>
      <c r="S38" s="1086">
        <f t="shared" ref="S38" si="79">S36</f>
        <v>0</v>
      </c>
      <c r="T38" s="1085"/>
      <c r="U38" s="1086">
        <f t="shared" ref="U38" si="80">U36</f>
        <v>0</v>
      </c>
      <c r="V38" s="1085"/>
      <c r="W38" s="1086">
        <f t="shared" ref="W38" si="81">W36</f>
        <v>0</v>
      </c>
      <c r="X38" s="1085"/>
      <c r="Y38" s="1086">
        <f t="shared" ref="Y38" si="82">Y36</f>
        <v>0</v>
      </c>
      <c r="Z38" s="1085"/>
      <c r="AA38" s="1086">
        <f t="shared" ref="AA38" si="83">AA36</f>
        <v>0</v>
      </c>
      <c r="AB38" s="1085"/>
      <c r="AC38" s="1086">
        <f t="shared" ref="AC38" si="84">AC36</f>
        <v>0</v>
      </c>
      <c r="AE38" s="1401"/>
      <c r="AF38" s="1401"/>
      <c r="AG38" s="1399" t="str">
        <f>+'Miete-Pacht-Leasing'!A17</f>
        <v>Miete-08</v>
      </c>
      <c r="AH38" s="1401"/>
      <c r="AI38" s="1401"/>
    </row>
    <row r="39" spans="1:35" ht="22.15" customHeight="1">
      <c r="A39" s="1590"/>
      <c r="B39" s="1576" t="s">
        <v>407</v>
      </c>
      <c r="C39" s="1577"/>
      <c r="D39" s="516">
        <f>D28</f>
        <v>0</v>
      </c>
      <c r="E39" s="1031"/>
      <c r="F39" s="1085"/>
      <c r="G39" s="1086">
        <f>G28</f>
        <v>0</v>
      </c>
      <c r="H39" s="1085"/>
      <c r="I39" s="1086">
        <f t="shared" ref="I39" si="85">I28</f>
        <v>0</v>
      </c>
      <c r="J39" s="1085"/>
      <c r="K39" s="1086">
        <f t="shared" ref="K39" si="86">K28</f>
        <v>0</v>
      </c>
      <c r="L39" s="1085"/>
      <c r="M39" s="1086">
        <f t="shared" ref="M39" si="87">M28</f>
        <v>0</v>
      </c>
      <c r="N39" s="1085"/>
      <c r="O39" s="1086">
        <f t="shared" ref="O39" si="88">O28</f>
        <v>0</v>
      </c>
      <c r="P39" s="1085"/>
      <c r="Q39" s="1086">
        <f t="shared" ref="Q39" si="89">Q28</f>
        <v>0</v>
      </c>
      <c r="R39" s="1085"/>
      <c r="S39" s="1086">
        <f t="shared" ref="S39" si="90">S28</f>
        <v>0</v>
      </c>
      <c r="T39" s="1085"/>
      <c r="U39" s="1086">
        <f t="shared" ref="U39" si="91">U28</f>
        <v>0</v>
      </c>
      <c r="V39" s="1085"/>
      <c r="W39" s="1086">
        <f t="shared" ref="W39" si="92">W28</f>
        <v>0</v>
      </c>
      <c r="X39" s="1085"/>
      <c r="Y39" s="1086">
        <f t="shared" ref="Y39" si="93">Y28</f>
        <v>0</v>
      </c>
      <c r="Z39" s="1085"/>
      <c r="AA39" s="1086">
        <f t="shared" ref="AA39" si="94">AA28</f>
        <v>0</v>
      </c>
      <c r="AB39" s="1085"/>
      <c r="AC39" s="1086">
        <f t="shared" ref="AC39" si="95">AC28</f>
        <v>0</v>
      </c>
      <c r="AE39" s="1401"/>
      <c r="AF39" s="1401"/>
      <c r="AG39" s="1399" t="str">
        <f>+'Miete-Pacht-Leasing'!A18</f>
        <v>Miete-09</v>
      </c>
      <c r="AH39" s="1401"/>
      <c r="AI39" s="1401"/>
    </row>
    <row r="40" spans="1:35" ht="30" customHeight="1">
      <c r="A40" s="1590"/>
      <c r="B40" s="1576" t="s">
        <v>408</v>
      </c>
      <c r="C40" s="1577"/>
      <c r="D40" s="1055">
        <f>Investdaten!AA58+Investdaten!AA74+Investdaten!AA110+Investdaten!AA121+'Miete-Pacht-Leasing'!I55+'Miete-Pacht-Leasing'!I63+'Miete-Pacht-Leasing'!M77</f>
        <v>0</v>
      </c>
      <c r="E40" s="1031"/>
      <c r="F40" s="1085"/>
      <c r="G40" s="1086">
        <f>IF($D$3=0,0,($D$40*($F3/$D$3))*(F$3/$D$3))</f>
        <v>0</v>
      </c>
      <c r="H40" s="1085"/>
      <c r="I40" s="1086">
        <f>IF($D$3=0,0,($D$40*($F3/$D$3))*(H$3/$D$3))</f>
        <v>0</v>
      </c>
      <c r="J40" s="1085"/>
      <c r="K40" s="1086">
        <f>IF($D$3=0,0,($D$40*($F3/$D$3))*(J$3/$D$3))</f>
        <v>0</v>
      </c>
      <c r="L40" s="1085"/>
      <c r="M40" s="1086">
        <f>IF($D$3=0,0,($D$40*($F3/$D$3))*(L$3/$D$3))</f>
        <v>0</v>
      </c>
      <c r="N40" s="1085"/>
      <c r="O40" s="1086">
        <f>IF($D$3=0,0,($D$40*($F3/$D$3))*(N$3/$D$3))</f>
        <v>0</v>
      </c>
      <c r="P40" s="1085"/>
      <c r="Q40" s="1086">
        <f>IF($D$3=0,0,($D$40*($F3/$D$3))*(P$3/$D$3))</f>
        <v>0</v>
      </c>
      <c r="R40" s="1085"/>
      <c r="S40" s="1086">
        <f>IF($D$3=0,0,($D$40*($F3/$D$3))*(R$3/$D$3))</f>
        <v>0</v>
      </c>
      <c r="T40" s="1085"/>
      <c r="U40" s="1086">
        <f>IF($D$3=0,0,($D$40*($F3/$D$3))*(T$3/$D$3))</f>
        <v>0</v>
      </c>
      <c r="V40" s="1085"/>
      <c r="W40" s="1086">
        <f>IF($D$3=0,0,($D$40*($F3/$D$3))*(V$3/$D$3))</f>
        <v>0</v>
      </c>
      <c r="X40" s="1085"/>
      <c r="Y40" s="1086">
        <f>IF($D$3=0,0,($D$40*($F3/$D$3))*(X$3/$D$3))</f>
        <v>0</v>
      </c>
      <c r="Z40" s="1085"/>
      <c r="AA40" s="1086">
        <f>IF($D$3=0,0,($D$40*($F3/$D$3))*(Z$3/$D$3))</f>
        <v>0</v>
      </c>
      <c r="AB40" s="1085"/>
      <c r="AC40" s="1086">
        <f>IF($D$3=0,0,($D$40*($F3/$D$3))*(AB$3/$D$3))</f>
        <v>0</v>
      </c>
      <c r="AE40" s="1401"/>
      <c r="AF40" s="1401"/>
      <c r="AG40" s="1399" t="str">
        <f>+'Miete-Pacht-Leasing'!A19</f>
        <v>Miete-10</v>
      </c>
      <c r="AH40" s="1401"/>
      <c r="AI40" s="1401"/>
    </row>
    <row r="41" spans="1:35" ht="22.15" customHeight="1">
      <c r="A41" s="1590"/>
      <c r="B41" s="544" t="s">
        <v>409</v>
      </c>
      <c r="C41" s="545">
        <f>Verwaltungskosten</f>
        <v>372.46</v>
      </c>
      <c r="D41" s="516">
        <f>D3*Verwaltungskosten</f>
        <v>0</v>
      </c>
      <c r="E41" s="1031"/>
      <c r="F41" s="1085"/>
      <c r="G41" s="1086">
        <f>F3*Verwaltungskosten</f>
        <v>0</v>
      </c>
      <c r="H41" s="1085"/>
      <c r="I41" s="1086">
        <f>H3*Verwaltungskosten</f>
        <v>0</v>
      </c>
      <c r="J41" s="1085"/>
      <c r="K41" s="1086">
        <f>J3*Verwaltungskosten</f>
        <v>0</v>
      </c>
      <c r="L41" s="1085"/>
      <c r="M41" s="1086">
        <f>L3*Verwaltungskosten</f>
        <v>0</v>
      </c>
      <c r="N41" s="1085"/>
      <c r="O41" s="1086">
        <f>N3*Verwaltungskosten</f>
        <v>0</v>
      </c>
      <c r="P41" s="1085"/>
      <c r="Q41" s="1086">
        <f>P3*Verwaltungskosten</f>
        <v>0</v>
      </c>
      <c r="R41" s="1085"/>
      <c r="S41" s="1086">
        <f>R3*Verwaltungskosten</f>
        <v>0</v>
      </c>
      <c r="T41" s="1085"/>
      <c r="U41" s="1086">
        <f>T3*Verwaltungskosten</f>
        <v>0</v>
      </c>
      <c r="V41" s="1085"/>
      <c r="W41" s="1086">
        <f>V3*Verwaltungskosten</f>
        <v>0</v>
      </c>
      <c r="X41" s="1085"/>
      <c r="Y41" s="1086">
        <f>X3*Verwaltungskosten</f>
        <v>0</v>
      </c>
      <c r="Z41" s="1085"/>
      <c r="AA41" s="1086">
        <f>Z3*Verwaltungskosten</f>
        <v>0</v>
      </c>
      <c r="AB41" s="1085"/>
      <c r="AC41" s="1086">
        <f>AB3*Verwaltungskosten</f>
        <v>0</v>
      </c>
      <c r="AE41" s="1401"/>
      <c r="AF41" s="1401"/>
      <c r="AG41" s="1399" t="str">
        <f>+'Miete-Pacht-Leasing'!A20</f>
        <v>Miete-11</v>
      </c>
      <c r="AH41" s="1401"/>
      <c r="AI41" s="1401"/>
    </row>
    <row r="42" spans="1:35" ht="22.15" customHeight="1">
      <c r="A42" s="1590"/>
      <c r="B42" s="515" t="s">
        <v>410</v>
      </c>
      <c r="C42" s="543">
        <v>0.01</v>
      </c>
      <c r="D42" s="516">
        <f>D43*C42</f>
        <v>0</v>
      </c>
      <c r="E42" s="1031"/>
      <c r="F42" s="1085"/>
      <c r="G42" s="1086">
        <f>G43*$C$42</f>
        <v>0</v>
      </c>
      <c r="H42" s="1085"/>
      <c r="I42" s="1086">
        <f t="shared" ref="I42" si="96">I43*$C$42</f>
        <v>0</v>
      </c>
      <c r="J42" s="1085"/>
      <c r="K42" s="1086">
        <f t="shared" ref="K42" si="97">K43*$C$42</f>
        <v>0</v>
      </c>
      <c r="L42" s="1085"/>
      <c r="M42" s="1086">
        <f t="shared" ref="M42" si="98">M43*$C$42</f>
        <v>0</v>
      </c>
      <c r="N42" s="1085"/>
      <c r="O42" s="1086">
        <f t="shared" ref="O42" si="99">O43*$C$42</f>
        <v>0</v>
      </c>
      <c r="P42" s="1085"/>
      <c r="Q42" s="1086">
        <f t="shared" ref="Q42" si="100">Q43*$C$42</f>
        <v>0</v>
      </c>
      <c r="R42" s="1085"/>
      <c r="S42" s="1086">
        <f t="shared" ref="S42" si="101">S43*$C$42</f>
        <v>0</v>
      </c>
      <c r="T42" s="1085"/>
      <c r="U42" s="1086">
        <f t="shared" ref="U42" si="102">U43*$C$42</f>
        <v>0</v>
      </c>
      <c r="V42" s="1085"/>
      <c r="W42" s="1086">
        <f t="shared" ref="W42" si="103">W43*$C$42</f>
        <v>0</v>
      </c>
      <c r="X42" s="1085"/>
      <c r="Y42" s="1086">
        <f t="shared" ref="Y42" si="104">Y43*$C$42</f>
        <v>0</v>
      </c>
      <c r="Z42" s="1085"/>
      <c r="AA42" s="1086">
        <f t="shared" ref="AA42" si="105">AA43*$C$42</f>
        <v>0</v>
      </c>
      <c r="AB42" s="1085"/>
      <c r="AC42" s="1086">
        <f t="shared" ref="AC42" si="106">AC43*$C$42</f>
        <v>0</v>
      </c>
      <c r="AE42" s="1401"/>
      <c r="AF42" s="1401"/>
      <c r="AG42" s="1399" t="str">
        <f>+'Miete-Pacht-Leasing'!A21</f>
        <v>Miete-12</v>
      </c>
      <c r="AH42" s="1401"/>
      <c r="AI42" s="1401"/>
    </row>
    <row r="43" spans="1:35" s="514" customFormat="1" ht="22.15" customHeight="1">
      <c r="A43" s="1590"/>
      <c r="B43" s="1576" t="s">
        <v>411</v>
      </c>
      <c r="C43" s="1578"/>
      <c r="D43" s="619">
        <f>D7+D8</f>
        <v>0</v>
      </c>
      <c r="E43" s="1031"/>
      <c r="F43" s="1087"/>
      <c r="G43" s="1088">
        <f>G9</f>
        <v>0</v>
      </c>
      <c r="H43" s="1087"/>
      <c r="I43" s="1088">
        <f>I9</f>
        <v>0</v>
      </c>
      <c r="J43" s="1087"/>
      <c r="K43" s="1088">
        <f>K9</f>
        <v>0</v>
      </c>
      <c r="L43" s="1087"/>
      <c r="M43" s="1088">
        <f>M9</f>
        <v>0</v>
      </c>
      <c r="N43" s="1087"/>
      <c r="O43" s="1088">
        <f>O9</f>
        <v>0</v>
      </c>
      <c r="P43" s="1087"/>
      <c r="Q43" s="1088">
        <f>Q9</f>
        <v>0</v>
      </c>
      <c r="R43" s="1087"/>
      <c r="S43" s="1088">
        <f>S9</f>
        <v>0</v>
      </c>
      <c r="T43" s="1087"/>
      <c r="U43" s="1088">
        <f>U9</f>
        <v>0</v>
      </c>
      <c r="V43" s="1087"/>
      <c r="W43" s="1088">
        <f>W9</f>
        <v>0</v>
      </c>
      <c r="X43" s="1087"/>
      <c r="Y43" s="1088">
        <f>Y9</f>
        <v>0</v>
      </c>
      <c r="Z43" s="1087"/>
      <c r="AA43" s="1088">
        <f>AA9</f>
        <v>0</v>
      </c>
      <c r="AB43" s="1087"/>
      <c r="AC43" s="1088">
        <f>AC9</f>
        <v>0</v>
      </c>
      <c r="AE43" s="1407"/>
      <c r="AF43" s="1407"/>
      <c r="AG43" s="1399" t="str">
        <f>+'Miete-Pacht-Leasing'!A25</f>
        <v>Pacht-01</v>
      </c>
      <c r="AH43" s="1407"/>
      <c r="AI43" s="1407"/>
    </row>
    <row r="44" spans="1:35" ht="22.15" customHeight="1">
      <c r="A44" s="1590"/>
      <c r="B44" s="542" t="s">
        <v>412</v>
      </c>
      <c r="C44" s="541"/>
      <c r="D44" s="541">
        <f>SUM(D38:D43)</f>
        <v>0</v>
      </c>
      <c r="E44" s="1032"/>
      <c r="F44" s="1089"/>
      <c r="G44" s="1090">
        <f>SUM(G38:G43)</f>
        <v>0</v>
      </c>
      <c r="H44" s="1089"/>
      <c r="I44" s="1090">
        <f t="shared" ref="I44" si="107">SUM(I38:I43)</f>
        <v>0</v>
      </c>
      <c r="J44" s="1089"/>
      <c r="K44" s="1090">
        <f t="shared" ref="K44" si="108">SUM(K38:K43)</f>
        <v>0</v>
      </c>
      <c r="L44" s="1089"/>
      <c r="M44" s="1090">
        <f t="shared" ref="M44" si="109">SUM(M38:M43)</f>
        <v>0</v>
      </c>
      <c r="N44" s="1089"/>
      <c r="O44" s="1090">
        <f t="shared" ref="O44" si="110">SUM(O38:O43)</f>
        <v>0</v>
      </c>
      <c r="P44" s="1089"/>
      <c r="Q44" s="1090">
        <f t="shared" ref="Q44" si="111">SUM(Q38:Q43)</f>
        <v>0</v>
      </c>
      <c r="R44" s="1089"/>
      <c r="S44" s="1090">
        <f t="shared" ref="S44" si="112">SUM(S38:S43)</f>
        <v>0</v>
      </c>
      <c r="T44" s="1089"/>
      <c r="U44" s="1090">
        <f t="shared" ref="U44" si="113">SUM(U38:U43)</f>
        <v>0</v>
      </c>
      <c r="V44" s="1089"/>
      <c r="W44" s="1090">
        <f t="shared" ref="W44" si="114">SUM(W38:W43)</f>
        <v>0</v>
      </c>
      <c r="X44" s="1089"/>
      <c r="Y44" s="1090">
        <f t="shared" ref="Y44" si="115">SUM(Y38:Y43)</f>
        <v>0</v>
      </c>
      <c r="Z44" s="1089"/>
      <c r="AA44" s="1090">
        <f t="shared" ref="AA44" si="116">SUM(AA38:AA43)</f>
        <v>0</v>
      </c>
      <c r="AB44" s="1089"/>
      <c r="AC44" s="1090">
        <f t="shared" ref="AC44" si="117">SUM(AC38:AC43)</f>
        <v>0</v>
      </c>
      <c r="AE44" s="1392"/>
      <c r="AF44" s="1392"/>
      <c r="AG44" s="1399" t="str">
        <f>+'Miete-Pacht-Leasing'!A26</f>
        <v>Pacht-02</v>
      </c>
      <c r="AH44" s="1392"/>
      <c r="AI44" s="1392"/>
    </row>
    <row r="45" spans="1:35" ht="3" customHeight="1">
      <c r="A45" s="510"/>
      <c r="B45" s="1028"/>
      <c r="C45" s="1029"/>
      <c r="D45" s="1029"/>
      <c r="E45" s="1029"/>
      <c r="F45" s="1091"/>
      <c r="G45" s="1092"/>
      <c r="H45" s="1091"/>
      <c r="I45" s="1092"/>
      <c r="J45" s="1091"/>
      <c r="K45" s="1092"/>
      <c r="L45" s="1091"/>
      <c r="M45" s="1092"/>
      <c r="N45" s="1091"/>
      <c r="O45" s="1092"/>
      <c r="P45" s="1091"/>
      <c r="Q45" s="1092"/>
      <c r="R45" s="1091"/>
      <c r="S45" s="1092"/>
      <c r="T45" s="1091"/>
      <c r="U45" s="1092"/>
      <c r="V45" s="1091"/>
      <c r="W45" s="1092"/>
      <c r="X45" s="1091"/>
      <c r="Y45" s="1092"/>
      <c r="Z45" s="1091"/>
      <c r="AA45" s="1092"/>
      <c r="AB45" s="1091"/>
      <c r="AC45" s="1092"/>
      <c r="AE45" s="1392"/>
      <c r="AF45" s="1392"/>
      <c r="AG45" s="1399" t="str">
        <f>+'Miete-Pacht-Leasing'!A27</f>
        <v>Pacht-03</v>
      </c>
      <c r="AH45" s="1392"/>
      <c r="AI45" s="1392"/>
    </row>
    <row r="46" spans="1:35" ht="33" customHeight="1">
      <c r="A46" s="510"/>
      <c r="B46" s="513" t="s">
        <v>413</v>
      </c>
      <c r="C46" s="512"/>
      <c r="D46" s="650"/>
      <c r="E46" s="1031"/>
      <c r="F46" s="1093"/>
      <c r="G46" s="1094">
        <f>IF(AND(G44&gt;0,F3&gt;0),G44/F3/12,0)</f>
        <v>0</v>
      </c>
      <c r="H46" s="1093"/>
      <c r="I46" s="1094">
        <f>IF(AND(I44&gt;0,H3&gt;0),I44/H3/12,0)</f>
        <v>0</v>
      </c>
      <c r="J46" s="1093"/>
      <c r="K46" s="1094">
        <f>IF(AND(K44&gt;0,J3&gt;0),K44/J3/12,0)</f>
        <v>0</v>
      </c>
      <c r="L46" s="1093"/>
      <c r="M46" s="1094">
        <f>IF(AND(M44&gt;0,L3&gt;0),M44/L3/12,0)</f>
        <v>0</v>
      </c>
      <c r="N46" s="1093"/>
      <c r="O46" s="1094">
        <f>IF(AND(O44&gt;0,N3&gt;0),O44/N3/12,0)</f>
        <v>0</v>
      </c>
      <c r="P46" s="1093"/>
      <c r="Q46" s="1094">
        <f>IF(AND(Q44&gt;0,P3&gt;0),Q44/P3/12,0)</f>
        <v>0</v>
      </c>
      <c r="R46" s="1093"/>
      <c r="S46" s="1094">
        <f>IF(AND(S44&gt;0,R3&gt;0),S44/R3/12,0)</f>
        <v>0</v>
      </c>
      <c r="T46" s="1093"/>
      <c r="U46" s="1094">
        <f>IF(AND(U44&gt;0,T3&gt;0),U44/T3/12,0)</f>
        <v>0</v>
      </c>
      <c r="V46" s="1093"/>
      <c r="W46" s="1094">
        <f>IF(AND(W44&gt;0,V3&gt;0),W44/V3/12,0)</f>
        <v>0</v>
      </c>
      <c r="X46" s="1093"/>
      <c r="Y46" s="1094">
        <f>IF(AND(Y44&gt;0,X3&gt;0),Y44/X3/12,0)</f>
        <v>0</v>
      </c>
      <c r="Z46" s="1093"/>
      <c r="AA46" s="1094">
        <f>IF(AND(AA44&gt;0,Z3&gt;0),AA44/Z3/12,0)</f>
        <v>0</v>
      </c>
      <c r="AB46" s="1093"/>
      <c r="AC46" s="1094">
        <f>IF(AND(AC44&gt;0,AB3&gt;0),AC44/AB3/12,0)</f>
        <v>0</v>
      </c>
      <c r="AE46" s="1392"/>
      <c r="AF46" s="1392"/>
      <c r="AG46" s="1399" t="str">
        <f>+'Miete-Pacht-Leasing'!A28</f>
        <v>Pacht-04</v>
      </c>
      <c r="AH46" s="1392"/>
      <c r="AI46" s="1392"/>
    </row>
    <row r="47" spans="1:35" s="506" customFormat="1" ht="15.75" customHeight="1">
      <c r="A47" s="510"/>
      <c r="B47" s="511"/>
      <c r="C47" s="511"/>
      <c r="D47" s="507">
        <f>SUM(G47:AB47)</f>
        <v>0</v>
      </c>
      <c r="E47" s="1033" t="s">
        <v>414</v>
      </c>
      <c r="F47" s="1049"/>
      <c r="G47" s="1048">
        <f>+G46*12*F3</f>
        <v>0</v>
      </c>
      <c r="H47" s="1049"/>
      <c r="I47" s="1048">
        <f>+I46*12*H3</f>
        <v>0</v>
      </c>
      <c r="J47" s="1049"/>
      <c r="K47" s="1048">
        <f>+K46*12*J3</f>
        <v>0</v>
      </c>
      <c r="L47" s="1049"/>
      <c r="M47" s="1048">
        <f>+M46*12*L3</f>
        <v>0</v>
      </c>
      <c r="N47" s="1049"/>
      <c r="O47" s="1048">
        <f>+O46*12*N3</f>
        <v>0</v>
      </c>
      <c r="P47" s="1049"/>
      <c r="Q47" s="1048">
        <f>+Q46*12*P3</f>
        <v>0</v>
      </c>
      <c r="R47" s="1049"/>
      <c r="S47" s="1048">
        <f>+S46*12*R3</f>
        <v>0</v>
      </c>
      <c r="T47" s="1049"/>
      <c r="U47" s="1048">
        <f>+U46*12*T3</f>
        <v>0</v>
      </c>
      <c r="V47" s="1049"/>
      <c r="W47" s="1048">
        <f>+W46*12*V3</f>
        <v>0</v>
      </c>
      <c r="X47" s="1049"/>
      <c r="Y47" s="1048">
        <f>+Y46*12*X3</f>
        <v>0</v>
      </c>
      <c r="Z47" s="1049"/>
      <c r="AA47" s="1048">
        <f>+AA46*12*Z3</f>
        <v>0</v>
      </c>
      <c r="AB47" s="1049"/>
      <c r="AC47" s="1048">
        <f>+AC46*12*AB3</f>
        <v>0</v>
      </c>
      <c r="AE47" s="1393"/>
      <c r="AF47" s="1393"/>
      <c r="AG47" s="1399" t="str">
        <f>+'Miete-Pacht-Leasing'!A29</f>
        <v>Pacht-05</v>
      </c>
      <c r="AH47" s="1393"/>
      <c r="AI47" s="1393"/>
    </row>
    <row r="48" spans="1:35" ht="3" customHeight="1">
      <c r="A48" s="510"/>
      <c r="B48" s="1028"/>
      <c r="C48" s="1029"/>
      <c r="D48" s="1029"/>
      <c r="E48" s="1029"/>
      <c r="F48" s="1045"/>
      <c r="G48" s="1046"/>
      <c r="H48" s="1045"/>
      <c r="I48" s="1046"/>
      <c r="J48" s="1045"/>
      <c r="K48" s="1046"/>
      <c r="L48" s="1045"/>
      <c r="M48" s="1046"/>
      <c r="N48" s="1045"/>
      <c r="O48" s="1046"/>
      <c r="P48" s="1045"/>
      <c r="Q48" s="1046"/>
      <c r="R48" s="1045"/>
      <c r="S48" s="1046"/>
      <c r="T48" s="1045"/>
      <c r="U48" s="1046"/>
      <c r="V48" s="1045"/>
      <c r="W48" s="1046"/>
      <c r="X48" s="1045"/>
      <c r="Y48" s="1046"/>
      <c r="Z48" s="1045"/>
      <c r="AA48" s="1046"/>
      <c r="AB48" s="1045"/>
      <c r="AC48" s="1046"/>
      <c r="AE48" s="1392"/>
      <c r="AF48" s="1392"/>
      <c r="AG48" s="1399" t="str">
        <f>+'Miete-Pacht-Leasing'!A30</f>
        <v>Pacht-06</v>
      </c>
      <c r="AH48" s="1392"/>
      <c r="AI48" s="1392"/>
    </row>
    <row r="49" spans="1:35" ht="32.25" customHeight="1">
      <c r="A49" s="510"/>
      <c r="B49" s="1572" t="s">
        <v>415</v>
      </c>
      <c r="C49" s="1573"/>
      <c r="D49" s="1573"/>
      <c r="E49" s="1573"/>
      <c r="F49" s="1095"/>
      <c r="G49" s="1050"/>
      <c r="H49" s="1095"/>
      <c r="I49" s="1050"/>
      <c r="J49" s="1095"/>
      <c r="K49" s="1050"/>
      <c r="L49" s="1095"/>
      <c r="M49" s="1050"/>
      <c r="N49" s="1095"/>
      <c r="O49" s="1050"/>
      <c r="P49" s="1095"/>
      <c r="Q49" s="1050"/>
      <c r="R49" s="1095"/>
      <c r="S49" s="1050"/>
      <c r="T49" s="1095"/>
      <c r="U49" s="1050"/>
      <c r="V49" s="1095"/>
      <c r="W49" s="1050"/>
      <c r="X49" s="1095"/>
      <c r="Y49" s="1050"/>
      <c r="Z49" s="1095"/>
      <c r="AA49" s="1050"/>
      <c r="AB49" s="1095"/>
      <c r="AC49" s="1050"/>
      <c r="AE49" s="1392"/>
      <c r="AF49" s="1392"/>
      <c r="AG49" s="1399" t="str">
        <f>+'Miete-Pacht-Leasing'!A31</f>
        <v>Pacht-07</v>
      </c>
      <c r="AH49" s="1392"/>
      <c r="AI49" s="1392"/>
    </row>
    <row r="50" spans="1:35" s="508" customFormat="1" ht="33.75" customHeight="1">
      <c r="A50" s="509"/>
      <c r="B50" s="1574" t="s">
        <v>416</v>
      </c>
      <c r="C50" s="1575"/>
      <c r="D50" s="1575"/>
      <c r="E50" s="1575"/>
      <c r="F50" s="1095"/>
      <c r="G50" s="1051">
        <f>G49*125%</f>
        <v>0</v>
      </c>
      <c r="H50" s="1095"/>
      <c r="I50" s="1051">
        <f t="shared" ref="I50" si="118">I49*125%</f>
        <v>0</v>
      </c>
      <c r="J50" s="1095"/>
      <c r="K50" s="1051">
        <f t="shared" ref="K50" si="119">K49*125%</f>
        <v>0</v>
      </c>
      <c r="L50" s="1095"/>
      <c r="M50" s="1051">
        <f t="shared" ref="M50" si="120">M49*125%</f>
        <v>0</v>
      </c>
      <c r="N50" s="1095"/>
      <c r="O50" s="1051">
        <f t="shared" ref="O50" si="121">O49*125%</f>
        <v>0</v>
      </c>
      <c r="P50" s="1095"/>
      <c r="Q50" s="1051">
        <f t="shared" ref="Q50" si="122">Q49*125%</f>
        <v>0</v>
      </c>
      <c r="R50" s="1095"/>
      <c r="S50" s="1051">
        <f t="shared" ref="S50" si="123">S49*125%</f>
        <v>0</v>
      </c>
      <c r="T50" s="1095"/>
      <c r="U50" s="1051">
        <f t="shared" ref="U50" si="124">U49*125%</f>
        <v>0</v>
      </c>
      <c r="V50" s="1095"/>
      <c r="W50" s="1051">
        <f t="shared" ref="W50" si="125">W49*125%</f>
        <v>0</v>
      </c>
      <c r="X50" s="1095"/>
      <c r="Y50" s="1051">
        <f t="shared" ref="Y50" si="126">Y49*125%</f>
        <v>0</v>
      </c>
      <c r="Z50" s="1095"/>
      <c r="AA50" s="1051">
        <f t="shared" ref="AA50" si="127">AA49*125%</f>
        <v>0</v>
      </c>
      <c r="AB50" s="1095"/>
      <c r="AC50" s="1051">
        <f t="shared" ref="AC50" si="128">AC49*125%</f>
        <v>0</v>
      </c>
      <c r="AE50" s="1389"/>
      <c r="AF50" s="1389"/>
      <c r="AG50" s="1399" t="str">
        <f>+'Miete-Pacht-Leasing'!A32</f>
        <v>Pacht-08</v>
      </c>
      <c r="AH50" s="1389"/>
      <c r="AI50" s="1389"/>
    </row>
    <row r="51" spans="1:35" s="506" customFormat="1" ht="31.15" customHeight="1">
      <c r="B51" s="1568" t="s">
        <v>417</v>
      </c>
      <c r="C51" s="1570" t="s">
        <v>418</v>
      </c>
      <c r="D51" s="1571"/>
      <c r="E51" s="1571"/>
      <c r="F51" s="1094"/>
      <c r="G51" s="1047">
        <f>IF(G46&gt;$G$50,G46-G50,0)</f>
        <v>0</v>
      </c>
      <c r="H51" s="1094"/>
      <c r="I51" s="1047">
        <f>IF(I46&gt;$I$50,I46-I50,0)</f>
        <v>0</v>
      </c>
      <c r="J51" s="1094"/>
      <c r="K51" s="1047">
        <f>IF(K46&gt;$K$50,K46-K50,0)</f>
        <v>0</v>
      </c>
      <c r="L51" s="1094"/>
      <c r="M51" s="1047">
        <f>IF(M46&gt;$M$50,M46-M50,0)</f>
        <v>0</v>
      </c>
      <c r="N51" s="1094"/>
      <c r="O51" s="1047">
        <f>IF(O46&gt;$O$50,O46-O50,0)</f>
        <v>0</v>
      </c>
      <c r="P51" s="1094"/>
      <c r="Q51" s="1047">
        <f>IF(Q46&gt;$Q$50,Q46-Q50,0)</f>
        <v>0</v>
      </c>
      <c r="R51" s="1094"/>
      <c r="S51" s="1047">
        <f>IF(S46&gt;$S$50,S46-S50,0)</f>
        <v>0</v>
      </c>
      <c r="T51" s="1094"/>
      <c r="U51" s="1047">
        <f>IF(U46&gt;$U$50,U46-U50,0)</f>
        <v>0</v>
      </c>
      <c r="V51" s="1094"/>
      <c r="W51" s="1047">
        <f>IF(W46&gt;$W$50,W46-W50,0)</f>
        <v>0</v>
      </c>
      <c r="X51" s="1094"/>
      <c r="Y51" s="1047">
        <f>IF(Y46&gt;$Y$50,Y46-Y50,0)</f>
        <v>0</v>
      </c>
      <c r="Z51" s="1094"/>
      <c r="AA51" s="1047">
        <f>IF(AA46&gt;$AA$50,AA46-AA50,0)</f>
        <v>0</v>
      </c>
      <c r="AB51" s="1094"/>
      <c r="AC51" s="1047">
        <f>IF(AC46&gt;$AC$50,AC46-AC50,0)</f>
        <v>0</v>
      </c>
      <c r="AE51" s="1393"/>
      <c r="AF51" s="1393"/>
      <c r="AG51" s="1399" t="str">
        <f>+'Miete-Pacht-Leasing'!A33</f>
        <v>Pacht-09</v>
      </c>
      <c r="AH51" s="1393"/>
      <c r="AI51" s="1393"/>
    </row>
    <row r="52" spans="1:35" ht="31.15" customHeight="1">
      <c r="B52" s="1569"/>
      <c r="C52" s="1570" t="s">
        <v>419</v>
      </c>
      <c r="D52" s="1571"/>
      <c r="E52" s="1571"/>
      <c r="F52" s="1096"/>
      <c r="G52" s="1052">
        <f>G51*12/365.25</f>
        <v>0</v>
      </c>
      <c r="H52" s="1096"/>
      <c r="I52" s="1052">
        <f t="shared" ref="I52" si="129">I51*12/365.25</f>
        <v>0</v>
      </c>
      <c r="J52" s="1096"/>
      <c r="K52" s="1052">
        <f t="shared" ref="K52" si="130">K51*12/365.25</f>
        <v>0</v>
      </c>
      <c r="L52" s="1096"/>
      <c r="M52" s="1052">
        <f t="shared" ref="M52" si="131">M51*12/365.25</f>
        <v>0</v>
      </c>
      <c r="N52" s="1096"/>
      <c r="O52" s="1052">
        <f t="shared" ref="O52" si="132">O51*12/365.25</f>
        <v>0</v>
      </c>
      <c r="P52" s="1096"/>
      <c r="Q52" s="1052">
        <f t="shared" ref="Q52" si="133">Q51*12/365.25</f>
        <v>0</v>
      </c>
      <c r="R52" s="1096"/>
      <c r="S52" s="1052">
        <f t="shared" ref="S52" si="134">S51*12/365.25</f>
        <v>0</v>
      </c>
      <c r="T52" s="1096"/>
      <c r="U52" s="1052">
        <f t="shared" ref="U52" si="135">U51*12/365.25</f>
        <v>0</v>
      </c>
      <c r="V52" s="1096"/>
      <c r="W52" s="1052">
        <f t="shared" ref="W52" si="136">W51*12/365.25</f>
        <v>0</v>
      </c>
      <c r="X52" s="1096"/>
      <c r="Y52" s="1052">
        <f t="shared" ref="Y52" si="137">Y51*12/365.25</f>
        <v>0</v>
      </c>
      <c r="Z52" s="1096"/>
      <c r="AA52" s="1052">
        <f t="shared" ref="AA52" si="138">AA51*12/365.25</f>
        <v>0</v>
      </c>
      <c r="AB52" s="1096"/>
      <c r="AC52" s="1052">
        <f t="shared" ref="AC52" si="139">AC51*12/365.25</f>
        <v>0</v>
      </c>
      <c r="AE52" s="1392"/>
      <c r="AF52" s="1392"/>
      <c r="AG52" s="1399" t="str">
        <f>+'Miete-Pacht-Leasing'!A34</f>
        <v>Pacht-10</v>
      </c>
      <c r="AH52" s="1392"/>
      <c r="AI52" s="1392"/>
    </row>
    <row r="53" spans="1:35" ht="15">
      <c r="AE53" s="1392"/>
      <c r="AF53" s="1392"/>
      <c r="AG53" s="1399" t="str">
        <f>+'Miete-Pacht-Leasing'!A35</f>
        <v>Pacht-11</v>
      </c>
      <c r="AH53" s="1392"/>
      <c r="AI53" s="1392"/>
    </row>
    <row r="54" spans="1:35" ht="15">
      <c r="AG54" s="1399" t="str">
        <f>+'Miete-Pacht-Leasing'!A36</f>
        <v>Pacht-12</v>
      </c>
    </row>
    <row r="55" spans="1:35">
      <c r="AG55" s="1408"/>
    </row>
    <row r="56" spans="1:35">
      <c r="AG56" s="1408"/>
    </row>
    <row r="101" spans="6:6" ht="14.25">
      <c r="F101" s="1053" t="s">
        <v>348</v>
      </c>
    </row>
  </sheetData>
  <sheetProtection algorithmName="SHA-512" hashValue="pVNMchaRM4RSxDQkGLC+ex6m/eIiDXAbXPUXHS8s4Ymd+2ATdApyGut58hZFeFS3qXweszoDKOWmV7c/UfpPsA==" saltValue="hTx4k707iL678DWmg6I3ZA==" spinCount="100000" sheet="1" formatCells="0"/>
  <sortState xmlns:xlrd2="http://schemas.microsoft.com/office/spreadsheetml/2017/richdata2" ref="AG19:AG54">
    <sortCondition ref="AG19:AG54"/>
  </sortState>
  <mergeCells count="49">
    <mergeCell ref="Z4:AA4"/>
    <mergeCell ref="AB4:AC4"/>
    <mergeCell ref="L4:M4"/>
    <mergeCell ref="N4:O4"/>
    <mergeCell ref="P4:Q4"/>
    <mergeCell ref="R4:S4"/>
    <mergeCell ref="T4:U4"/>
    <mergeCell ref="F4:G4"/>
    <mergeCell ref="H4:I4"/>
    <mergeCell ref="J4:K4"/>
    <mergeCell ref="V29:V30"/>
    <mergeCell ref="X29:X30"/>
    <mergeCell ref="F29:F30"/>
    <mergeCell ref="H29:H30"/>
    <mergeCell ref="J29:J30"/>
    <mergeCell ref="V4:W4"/>
    <mergeCell ref="X4:Y4"/>
    <mergeCell ref="L29:L30"/>
    <mergeCell ref="N29:N30"/>
    <mergeCell ref="P29:P30"/>
    <mergeCell ref="R29:R30"/>
    <mergeCell ref="T29:T30"/>
    <mergeCell ref="A11:A27"/>
    <mergeCell ref="B7:C7"/>
    <mergeCell ref="B8:C8"/>
    <mergeCell ref="B9:C9"/>
    <mergeCell ref="E3:E6"/>
    <mergeCell ref="A31:A35"/>
    <mergeCell ref="A36:A44"/>
    <mergeCell ref="B37:C37"/>
    <mergeCell ref="B39:C39"/>
    <mergeCell ref="B38:C38"/>
    <mergeCell ref="C31:D31"/>
    <mergeCell ref="B2:AC2"/>
    <mergeCell ref="B1:AC1"/>
    <mergeCell ref="AE5:AH5"/>
    <mergeCell ref="B51:B52"/>
    <mergeCell ref="C51:E51"/>
    <mergeCell ref="C52:E52"/>
    <mergeCell ref="B49:E49"/>
    <mergeCell ref="B50:E50"/>
    <mergeCell ref="B40:C40"/>
    <mergeCell ref="B43:C43"/>
    <mergeCell ref="C29:C30"/>
    <mergeCell ref="D29:D30"/>
    <mergeCell ref="E29:E30"/>
    <mergeCell ref="C3:C6"/>
    <mergeCell ref="Z29:Z30"/>
    <mergeCell ref="AB29:AB30"/>
  </mergeCells>
  <conditionalFormatting sqref="F6 H6 J6 L6 N6 P6 R6 T6 V6 X6 Z6 AB6">
    <cfRule type="duplicateValues" dxfId="17" priority="1"/>
  </conditionalFormatting>
  <dataValidations count="4">
    <dataValidation type="decimal" operator="lessThanOrEqual" allowBlank="1" showInputMessage="1" showErrorMessage="1" errorTitle="Zu hoher Wert!" error="Gem. § 29 II. BV darf das Mietausfallwagnis mit max. 2% kalkuliert werden." sqref="C42" xr:uid="{55DE6A16-D4C9-495F-B758-A06AE70FA030}">
      <formula1>0.02</formula1>
    </dataValidation>
    <dataValidation type="list" allowBlank="1" showInputMessage="1" showErrorMessage="1" sqref="E33 E12:E22" xr:uid="{21A829ED-BF28-422B-99FA-B19C615B4281}">
      <formula1>$AE$7:$AE$8</formula1>
    </dataValidation>
    <dataValidation type="list" allowBlank="1" showInputMessage="1" showErrorMessage="1" sqref="F101" xr:uid="{B83D40C7-73E7-4BE4-AB52-75CB1295BD3F}">
      <formula1>$AG$7:$AG$18</formula1>
    </dataValidation>
    <dataValidation type="list" allowBlank="1" showInputMessage="1" showErrorMessage="1" sqref="F6 H6 J6 L6 N6 P6 R6 T6 V6 X6 Z6 AB6" xr:uid="{3D5A139F-4007-45A7-B59F-2484229DAF7E}">
      <formula1>$AG$19:$AG$52</formula1>
    </dataValidation>
  </dataValidations>
  <pageMargins left="0.23622047244094491" right="0.23622047244094491" top="0.74803149606299213" bottom="0.74803149606299213" header="0.31496062992125984" footer="0.31496062992125984"/>
  <pageSetup paperSize="9" scale="5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47F-38CD-4FC5-88FD-8C5CE6A22D84}">
  <sheetPr codeName="Tabelle12">
    <tabColor rgb="FFFFFF00"/>
  </sheetPr>
  <dimension ref="A1:AI449"/>
  <sheetViews>
    <sheetView zoomScaleNormal="100" workbookViewId="0">
      <selection activeCell="O8" sqref="O8"/>
    </sheetView>
  </sheetViews>
  <sheetFormatPr baseColWidth="10" defaultColWidth="11.42578125" defaultRowHeight="15"/>
  <cols>
    <col min="1" max="1" width="15.7109375" customWidth="1"/>
    <col min="2" max="2" width="26.7109375" customWidth="1"/>
    <col min="3" max="3" width="10.28515625" customWidth="1"/>
    <col min="4" max="4" width="14.5703125" customWidth="1"/>
    <col min="5" max="5" width="13" customWidth="1"/>
    <col min="6" max="6" width="12.140625" customWidth="1"/>
    <col min="7" max="7" width="20.7109375" customWidth="1"/>
    <col min="8" max="14" width="12.7109375" customWidth="1"/>
    <col min="15" max="16" width="12.7109375" style="604" customWidth="1"/>
    <col min="17" max="25" width="12.7109375" customWidth="1"/>
  </cols>
  <sheetData>
    <row r="1" spans="1:21" ht="15.75" thickBot="1">
      <c r="B1" s="1690" t="s">
        <v>259</v>
      </c>
      <c r="C1" s="1690"/>
      <c r="D1" s="1690"/>
      <c r="E1" s="1690"/>
      <c r="F1" s="1690"/>
      <c r="G1" s="1690"/>
    </row>
    <row r="2" spans="1:21" ht="19.5" thickBot="1">
      <c r="A2" s="1703" t="s">
        <v>11</v>
      </c>
      <c r="B2" s="1704"/>
      <c r="C2" s="1704"/>
      <c r="D2" s="1704"/>
      <c r="E2" s="1704"/>
      <c r="F2" s="1704"/>
      <c r="G2" s="1705"/>
      <c r="I2" s="1658" t="s">
        <v>312</v>
      </c>
      <c r="J2" s="1659"/>
      <c r="K2" s="1659"/>
      <c r="L2" s="1659"/>
      <c r="M2" s="1659"/>
      <c r="N2" s="1659"/>
      <c r="O2" s="1659"/>
      <c r="P2" s="1659"/>
      <c r="Q2" s="1659"/>
      <c r="R2" s="1659"/>
      <c r="S2" s="1659"/>
      <c r="T2" s="1659"/>
      <c r="U2" s="1660"/>
    </row>
    <row r="3" spans="1:21" ht="15.75" thickBot="1">
      <c r="A3" s="1700" t="s">
        <v>260</v>
      </c>
      <c r="B3" s="1701"/>
      <c r="C3" s="1701"/>
      <c r="D3" s="1701"/>
      <c r="E3" s="1701"/>
      <c r="F3" s="1701"/>
      <c r="G3" s="1702"/>
      <c r="I3" s="1639" t="s">
        <v>313</v>
      </c>
      <c r="J3" s="1640"/>
      <c r="K3" s="1653"/>
      <c r="L3" s="1639" t="s">
        <v>314</v>
      </c>
      <c r="M3" s="1640"/>
      <c r="N3" s="1640"/>
      <c r="O3" s="1640"/>
      <c r="P3" s="1641"/>
      <c r="Q3" s="1641"/>
      <c r="R3" s="1641"/>
      <c r="S3" s="1641"/>
      <c r="T3" s="1641"/>
      <c r="U3" s="1642"/>
    </row>
    <row r="4" spans="1:21" ht="60.75" thickBot="1">
      <c r="A4" s="1691" t="s">
        <v>68</v>
      </c>
      <c r="B4" s="1692"/>
      <c r="C4" s="1229" t="s">
        <v>261</v>
      </c>
      <c r="D4" s="1229" t="s">
        <v>920</v>
      </c>
      <c r="E4" s="1229" t="s">
        <v>71</v>
      </c>
      <c r="F4" s="1229" t="s">
        <v>72</v>
      </c>
      <c r="G4" s="1230" t="s">
        <v>262</v>
      </c>
      <c r="I4" s="1268" t="s">
        <v>921</v>
      </c>
      <c r="J4" s="768" t="s">
        <v>315</v>
      </c>
      <c r="K4" s="777" t="s">
        <v>43</v>
      </c>
      <c r="L4" s="767" t="s">
        <v>316</v>
      </c>
      <c r="M4" s="780" t="s">
        <v>317</v>
      </c>
      <c r="N4" s="1182" t="s">
        <v>47</v>
      </c>
      <c r="O4" s="1223" t="s">
        <v>110</v>
      </c>
      <c r="P4" s="1182" t="s">
        <v>49</v>
      </c>
      <c r="Q4" s="1183" t="s">
        <v>51</v>
      </c>
      <c r="R4" s="1223" t="s">
        <v>923</v>
      </c>
      <c r="S4" s="1184" t="s">
        <v>52</v>
      </c>
      <c r="T4" s="1183" t="s">
        <v>318</v>
      </c>
      <c r="U4" s="1185" t="s">
        <v>922</v>
      </c>
    </row>
    <row r="5" spans="1:21" ht="28.15" customHeight="1" thickTop="1" thickBot="1">
      <c r="A5" s="1693" t="s">
        <v>17</v>
      </c>
      <c r="B5" s="1694"/>
      <c r="C5" s="963"/>
      <c r="D5" s="963"/>
      <c r="E5" s="963"/>
      <c r="F5" s="963"/>
      <c r="G5" s="470"/>
      <c r="I5" s="1160">
        <v>1</v>
      </c>
      <c r="J5" s="1200"/>
      <c r="K5" s="1318"/>
      <c r="L5" s="1313"/>
      <c r="M5" s="1314"/>
      <c r="N5" s="1366">
        <f>IF(K5="A",Personal!$H$41,IF(K5="B",Personal!$I$41,IF(K5="C",Personal!$J$41,0)))</f>
        <v>0</v>
      </c>
      <c r="O5" s="1367">
        <f>IFERROR(IF(M5&gt;0,N5*L5*AnzWo/(365.25*AL),0),0)</f>
        <v>0</v>
      </c>
      <c r="P5" s="1201">
        <f>IF(L5&gt;0,Njaz*DAZ/((L5)*AnzWo),0)</f>
        <v>0</v>
      </c>
      <c r="Q5" s="1202">
        <f>IFERROR(IF(J5&gt;0,J5/P5,0),0)</f>
        <v>0</v>
      </c>
      <c r="R5" s="1224">
        <f>IFERROR(IF(P5&gt;0,1/P5,0),0)</f>
        <v>0</v>
      </c>
      <c r="S5" s="1222">
        <f>IF(L5&gt;0,(Njaz*DAZ)/((L5-1)*AnzWo),0)</f>
        <v>0</v>
      </c>
      <c r="T5" s="1202">
        <f>IFERROR(IF(J5&gt;0,J5/S5,0),0)</f>
        <v>0</v>
      </c>
      <c r="U5" s="1203">
        <f>IFERROR(IF(S5&gt;0,1/S5,0),0)</f>
        <v>0</v>
      </c>
    </row>
    <row r="6" spans="1:21" ht="26.25" thickTop="1">
      <c r="A6" s="1695" t="s">
        <v>263</v>
      </c>
      <c r="B6" s="954" t="s">
        <v>264</v>
      </c>
      <c r="C6" s="964"/>
      <c r="D6" s="965"/>
      <c r="E6" s="965"/>
      <c r="F6" s="966">
        <f t="shared" ref="F6:F17" si="0">IF(ISERROR((D6+E6)/C6),0,(D6+E6)/C6)</f>
        <v>0</v>
      </c>
      <c r="G6" s="967"/>
      <c r="I6" s="1161">
        <v>2</v>
      </c>
      <c r="J6" s="1204"/>
      <c r="K6" s="1319"/>
      <c r="L6" s="1289"/>
      <c r="M6" s="1315"/>
      <c r="N6" s="1366">
        <f>IF(K6="A",Personal!$H$41,IF(K6="B",Personal!$I$41,IF(K6="C",Personal!$J$41,0)))</f>
        <v>0</v>
      </c>
      <c r="O6" s="1367">
        <f>IFERROR(IF(M6&gt;0,N6*L6*AnzWo/(365.25*AL),0),0)</f>
        <v>0</v>
      </c>
      <c r="P6" s="1201">
        <f>IF(L6&gt;0,Njaz*DAZ/((L6)*AnzWo),0)</f>
        <v>0</v>
      </c>
      <c r="Q6" s="1205">
        <f>IFERROR(IF(M6&gt;0,J6/P6,0),0)</f>
        <v>0</v>
      </c>
      <c r="R6" s="1224">
        <f>IFERROR(IF(P6&gt;0,1/P6,0),0)</f>
        <v>0</v>
      </c>
      <c r="S6" s="1222">
        <f>IF(L6&gt;0,(Njaz*DAZ)/((L6-1)*AnzWo),0)</f>
        <v>0</v>
      </c>
      <c r="T6" s="1202">
        <f>IFERROR(IF(J6&gt;0,J6/S6,0),0)</f>
        <v>0</v>
      </c>
      <c r="U6" s="1203">
        <f>IFERROR(IF(S6&gt;0,1/S6,0),0)</f>
        <v>0</v>
      </c>
    </row>
    <row r="7" spans="1:21" ht="25.5">
      <c r="A7" s="1696"/>
      <c r="B7" s="955" t="s">
        <v>265</v>
      </c>
      <c r="C7" s="968"/>
      <c r="D7" s="881"/>
      <c r="E7" s="881"/>
      <c r="F7" s="882">
        <f t="shared" si="0"/>
        <v>0</v>
      </c>
      <c r="G7" s="969"/>
      <c r="I7" s="1161">
        <v>3</v>
      </c>
      <c r="J7" s="1204"/>
      <c r="K7" s="1320"/>
      <c r="L7" s="1289"/>
      <c r="M7" s="1315"/>
      <c r="N7" s="1366">
        <f>IF(K7="A",Personal!$H$41,IF(K7="B",Personal!$I$41,IF(K7="C",Personal!$J$41,0)))</f>
        <v>0</v>
      </c>
      <c r="O7" s="1367">
        <f>IFERROR(IF(M7&gt;0,N7*L7*AnzWo/(365.25*AL),0),0)</f>
        <v>0</v>
      </c>
      <c r="P7" s="1201">
        <f>IF(L7&gt;0,Njaz*DAZ/((L7)*AnzWo),0)</f>
        <v>0</v>
      </c>
      <c r="Q7" s="1205">
        <f>IFERROR(IF(M7&gt;0,J7/P7,0),0)</f>
        <v>0</v>
      </c>
      <c r="R7" s="1224">
        <f>IFERROR(IF(P7&gt;0,1/P7,0),0)</f>
        <v>0</v>
      </c>
      <c r="S7" s="1222">
        <f>IF(L7&gt;0,(Njaz*DAZ)/((L7-1)*AnzWo),0)</f>
        <v>0</v>
      </c>
      <c r="T7" s="1202">
        <f>IFERROR(IF(J7&gt;0,J7/S7,0),0)</f>
        <v>0</v>
      </c>
      <c r="U7" s="1203">
        <f>IFERROR(IF(S7&gt;0,1/S7,0),0)</f>
        <v>0</v>
      </c>
    </row>
    <row r="8" spans="1:21" ht="26.25" thickBot="1">
      <c r="A8" s="1648" t="s">
        <v>266</v>
      </c>
      <c r="B8" s="954" t="s">
        <v>267</v>
      </c>
      <c r="C8" s="968"/>
      <c r="D8" s="881"/>
      <c r="E8" s="881"/>
      <c r="F8" s="882">
        <f t="shared" si="0"/>
        <v>0</v>
      </c>
      <c r="G8" s="969"/>
      <c r="I8" s="1165">
        <v>4</v>
      </c>
      <c r="J8" s="1206"/>
      <c r="K8" s="1321" t="s">
        <v>919</v>
      </c>
      <c r="L8" s="1316"/>
      <c r="M8" s="1317"/>
      <c r="N8" s="1366">
        <f>IF(K8="A",Personal!$H$41,IF(K8="B",Personal!$I$41,IF(K8="C",Personal!$J$41,0)))</f>
        <v>0</v>
      </c>
      <c r="O8" s="1367">
        <f>IFERROR(IF(M8&gt;0,N8*L8*AnzWo/(365.25*AL),0),0)</f>
        <v>0</v>
      </c>
      <c r="P8" s="1201">
        <f>IF(L8&gt;0,Njaz*DAZ/((L8)*AnzWo),0)</f>
        <v>0</v>
      </c>
      <c r="Q8" s="1225">
        <f>IFERROR(IF(M8&gt;0,J8/P8,0),0)</f>
        <v>0</v>
      </c>
      <c r="R8" s="1224">
        <f>IFERROR(IF(P8&gt;0,1/P8,0),0)</f>
        <v>0</v>
      </c>
      <c r="S8" s="1222">
        <f>IF(L8&gt;0,(Njaz*DAZ)/((L8-1)*AnzWo),0)</f>
        <v>0</v>
      </c>
      <c r="T8" s="1202">
        <f>IFERROR(IF(J8&gt;0,J8/S8,0),0)</f>
        <v>0</v>
      </c>
      <c r="U8" s="1203">
        <f>IFERROR(IF(S8&gt;0,1/S8,0),0)</f>
        <v>0</v>
      </c>
    </row>
    <row r="9" spans="1:21" ht="27" thickTop="1" thickBot="1">
      <c r="A9" s="1644"/>
      <c r="B9" s="954" t="s">
        <v>268</v>
      </c>
      <c r="C9" s="968"/>
      <c r="D9" s="883">
        <f>KdU!C24-KdU!D24</f>
        <v>0</v>
      </c>
      <c r="E9" s="883">
        <f>IF(Gesamtangebot!$B$28=1,0,KdU!C26-KdU!D26)</f>
        <v>0</v>
      </c>
      <c r="F9" s="882">
        <f t="shared" si="0"/>
        <v>0</v>
      </c>
      <c r="G9" s="1697" t="s">
        <v>269</v>
      </c>
      <c r="I9" s="1166"/>
      <c r="J9" s="1207">
        <f>SUM(J5:J8)</f>
        <v>0</v>
      </c>
      <c r="K9" s="1267" t="str">
        <f>IF(J9&lt;&gt;Gesamtangebot!B23,"Fehler: Platzzahl bitte prüfen","")</f>
        <v/>
      </c>
      <c r="L9" s="1208"/>
      <c r="M9" s="1208"/>
      <c r="N9" s="1208"/>
      <c r="O9" s="1208"/>
      <c r="P9" s="1209"/>
      <c r="Q9" s="1210">
        <f>SUM(Q5:Q8)</f>
        <v>0</v>
      </c>
      <c r="R9" s="1210"/>
      <c r="S9" s="1210"/>
      <c r="T9" s="1211">
        <f>SUM(T5:T8)</f>
        <v>0</v>
      </c>
      <c r="U9" s="1212"/>
    </row>
    <row r="10" spans="1:21" ht="26.25" thickBot="1">
      <c r="A10" s="1699"/>
      <c r="B10" s="956" t="s">
        <v>270</v>
      </c>
      <c r="C10" s="968"/>
      <c r="D10" s="883">
        <f>KdU!C23-KdU!D23</f>
        <v>0</v>
      </c>
      <c r="E10" s="883">
        <f>IF(Gesamtangebot!C28=1,0,KdU!C25-KdU!D25)</f>
        <v>0</v>
      </c>
      <c r="F10" s="882">
        <f t="shared" si="0"/>
        <v>0</v>
      </c>
      <c r="G10" s="1698"/>
      <c r="O10"/>
      <c r="P10"/>
    </row>
    <row r="11" spans="1:21" ht="24.95" customHeight="1" thickBot="1">
      <c r="A11" s="1648" t="s">
        <v>100</v>
      </c>
      <c r="B11" s="957" t="s">
        <v>271</v>
      </c>
      <c r="C11" s="835"/>
      <c r="D11" s="881"/>
      <c r="E11" s="881"/>
      <c r="F11" s="884">
        <f t="shared" si="0"/>
        <v>0</v>
      </c>
      <c r="G11" s="970"/>
      <c r="I11" s="1678" t="s">
        <v>319</v>
      </c>
      <c r="J11" s="1679"/>
      <c r="K11" s="1679"/>
      <c r="L11" s="1679"/>
      <c r="M11" s="1679"/>
      <c r="N11" s="1679"/>
      <c r="O11" s="1679"/>
      <c r="P11" s="1679"/>
      <c r="Q11" s="1680"/>
      <c r="R11" s="1124"/>
      <c r="S11" s="1124"/>
      <c r="T11" s="1124"/>
      <c r="U11" s="1124"/>
    </row>
    <row r="12" spans="1:21" ht="28.15" customHeight="1" thickBot="1">
      <c r="A12" s="1649"/>
      <c r="B12" s="958" t="s">
        <v>272</v>
      </c>
      <c r="C12" s="971"/>
      <c r="D12" s="943"/>
      <c r="E12" s="943"/>
      <c r="F12" s="944">
        <f t="shared" si="0"/>
        <v>0</v>
      </c>
      <c r="G12" s="972"/>
      <c r="I12" s="1681" t="s">
        <v>320</v>
      </c>
      <c r="J12" s="1682"/>
      <c r="K12" s="1132" t="s">
        <v>321</v>
      </c>
      <c r="L12" s="1132" t="s">
        <v>322</v>
      </c>
      <c r="M12" s="1220" t="s">
        <v>62</v>
      </c>
      <c r="N12" s="1683" t="s">
        <v>323</v>
      </c>
      <c r="O12" s="1682"/>
      <c r="P12" s="1683" t="s">
        <v>324</v>
      </c>
      <c r="Q12" s="1684"/>
      <c r="R12" s="1124"/>
      <c r="S12" s="1124"/>
      <c r="T12" s="1124"/>
      <c r="U12" s="1124"/>
    </row>
    <row r="13" spans="1:21" ht="24.95" customHeight="1">
      <c r="A13" s="1643" t="s">
        <v>273</v>
      </c>
      <c r="B13" s="959" t="s">
        <v>274</v>
      </c>
      <c r="C13" s="973"/>
      <c r="D13" s="947"/>
      <c r="E13" s="947"/>
      <c r="F13" s="948">
        <f t="shared" si="0"/>
        <v>0</v>
      </c>
      <c r="G13" s="974"/>
      <c r="I13" s="1654" t="s">
        <v>325</v>
      </c>
      <c r="J13" s="1655"/>
      <c r="K13" s="1190">
        <f>Personal!C24</f>
        <v>0</v>
      </c>
      <c r="L13" s="1191">
        <f>+Personal!M24</f>
        <v>0</v>
      </c>
      <c r="M13" s="1192" t="str">
        <f>IF(K13&gt;0,K13-L13,"")</f>
        <v/>
      </c>
      <c r="N13" s="1652">
        <f>Personal!D24</f>
        <v>0</v>
      </c>
      <c r="O13" s="1652"/>
      <c r="P13" s="1652">
        <f>+Personal!Q24</f>
        <v>0</v>
      </c>
      <c r="Q13" s="1657"/>
      <c r="R13" s="1124"/>
      <c r="S13" s="1124"/>
      <c r="T13" s="1124"/>
      <c r="U13" s="1124"/>
    </row>
    <row r="14" spans="1:21" ht="24.95" customHeight="1">
      <c r="A14" s="1644"/>
      <c r="B14" s="957" t="s">
        <v>275</v>
      </c>
      <c r="C14" s="975"/>
      <c r="D14" s="885"/>
      <c r="E14" s="885"/>
      <c r="F14" s="886">
        <f t="shared" si="0"/>
        <v>0</v>
      </c>
      <c r="G14" s="970"/>
      <c r="I14" s="1654" t="s">
        <v>326</v>
      </c>
      <c r="J14" s="1655"/>
      <c r="K14" s="1193">
        <f>SUM(Personal!C25,Personal!C26,Personal!C28)</f>
        <v>0</v>
      </c>
      <c r="L14" s="1194">
        <f>+Personal!M25+Personal!M26+Personal!M28</f>
        <v>0</v>
      </c>
      <c r="M14" s="1192" t="str">
        <f>IF(K14&gt;0,K14-L14,"")</f>
        <v/>
      </c>
      <c r="N14" s="1652">
        <f>(SUM(Personal!D25:D26,Personal!D28))</f>
        <v>0</v>
      </c>
      <c r="O14" s="1652"/>
      <c r="P14" s="1652">
        <f>(+Personal!Q25+Personal!Q26+Personal!Q28)</f>
        <v>0</v>
      </c>
      <c r="Q14" s="1657"/>
      <c r="R14" s="1124"/>
      <c r="S14" s="1124"/>
      <c r="T14" s="1124"/>
      <c r="U14" s="1124"/>
    </row>
    <row r="15" spans="1:21" ht="24.95" customHeight="1" thickBot="1">
      <c r="A15" s="1645"/>
      <c r="B15" s="960" t="s">
        <v>276</v>
      </c>
      <c r="C15" s="976"/>
      <c r="D15" s="949"/>
      <c r="E15" s="949"/>
      <c r="F15" s="950">
        <f t="shared" si="0"/>
        <v>0</v>
      </c>
      <c r="G15" s="977"/>
      <c r="I15" s="1654" t="s">
        <v>327</v>
      </c>
      <c r="J15" s="1656"/>
      <c r="K15" s="1195">
        <f>SUM(Personal!C27,Personal!C29:C34,Personal!C35)</f>
        <v>0</v>
      </c>
      <c r="L15" s="1194">
        <f>+Personal!M27+Personal!M29+Personal!M30+Personal!M31+Personal!M32+Personal!M33+Personal!M34+Personal!M35</f>
        <v>0</v>
      </c>
      <c r="M15" s="1196" t="str">
        <f>IF(K15&gt;0,K15-L15,"")</f>
        <v/>
      </c>
      <c r="N15" s="1651">
        <f>(SUM(Personal!D27,Personal!D29:D35))</f>
        <v>0</v>
      </c>
      <c r="O15" s="1652"/>
      <c r="P15" s="1652">
        <f>(+Personal!Q27+Personal!Q29+Personal!Q30+Personal!Q31+Personal!Q32+Personal!Q33+Personal!Q34+Personal!Q35)</f>
        <v>0</v>
      </c>
      <c r="Q15" s="1657"/>
      <c r="R15" s="1124"/>
      <c r="S15" s="1124"/>
      <c r="T15" s="1124"/>
      <c r="U15" s="1124"/>
    </row>
    <row r="16" spans="1:21" ht="24.95" customHeight="1">
      <c r="A16" s="1644" t="s">
        <v>277</v>
      </c>
      <c r="B16" s="961" t="s">
        <v>278</v>
      </c>
      <c r="C16" s="978"/>
      <c r="D16" s="945"/>
      <c r="E16" s="945"/>
      <c r="F16" s="946">
        <f t="shared" si="0"/>
        <v>0</v>
      </c>
      <c r="G16" s="979"/>
      <c r="I16" s="1686" t="s">
        <v>328</v>
      </c>
      <c r="J16" s="1687"/>
      <c r="K16" s="1197">
        <f>SUM(K13:K15)</f>
        <v>0</v>
      </c>
      <c r="L16" s="1197">
        <f>SUM(L13:L15)</f>
        <v>0</v>
      </c>
      <c r="M16" s="1198">
        <f>SUM(M13:M15)</f>
        <v>0</v>
      </c>
      <c r="N16" s="1607">
        <f>SUM(N13:N15)</f>
        <v>0</v>
      </c>
      <c r="O16" s="1608"/>
      <c r="P16" s="1608">
        <f>SUM(P13:P15)</f>
        <v>0</v>
      </c>
      <c r="Q16" s="1685"/>
      <c r="R16" s="1124"/>
      <c r="S16" s="1124"/>
      <c r="T16" s="1124"/>
      <c r="U16" s="1124"/>
    </row>
    <row r="17" spans="1:24" ht="24.95" customHeight="1" thickBot="1">
      <c r="A17" s="1650"/>
      <c r="B17" s="962" t="s">
        <v>279</v>
      </c>
      <c r="C17" s="980" t="str">
        <f>IF(AND('Zuschl. Bew.Beirat'!C10&gt;0,Gesamtangebot!$B$28&lt;&gt;1),'Zuschl. Bew.Beirat'!B34/'Netto JAZ'!C29,"")</f>
        <v/>
      </c>
      <c r="D17" s="981">
        <f>IF(Gesamtangebot!$B$28&lt;&gt;1,'Zuschl. Bew.Beirat'!C34,"")</f>
        <v>0</v>
      </c>
      <c r="E17" s="982"/>
      <c r="F17" s="983">
        <f t="shared" si="0"/>
        <v>0</v>
      </c>
      <c r="G17" s="984"/>
      <c r="I17" s="1162"/>
      <c r="J17" s="1163"/>
      <c r="K17" s="1163"/>
      <c r="L17" s="1163"/>
      <c r="M17" s="1199"/>
      <c r="N17" s="1173" t="s">
        <v>62</v>
      </c>
      <c r="O17" s="1164"/>
      <c r="P17" s="1688">
        <f>+P16-N16</f>
        <v>0</v>
      </c>
      <c r="Q17" s="1689"/>
      <c r="R17" s="1124"/>
      <c r="S17" s="1124"/>
      <c r="T17" s="1124"/>
      <c r="U17" s="1124"/>
    </row>
    <row r="18" spans="1:24" ht="24.95" customHeight="1" thickTop="1" thickBot="1">
      <c r="A18" s="990"/>
      <c r="B18" s="1231" t="s">
        <v>103</v>
      </c>
      <c r="C18" s="992">
        <f>SUM(C6:C17)</f>
        <v>0</v>
      </c>
      <c r="D18" s="991">
        <f>SUM(D6:D17)</f>
        <v>0</v>
      </c>
      <c r="E18" s="991">
        <f>SUM(E6:E17)</f>
        <v>0</v>
      </c>
      <c r="F18" s="1646"/>
      <c r="G18" s="1647"/>
    </row>
    <row r="19" spans="1:24" ht="24.95" customHeight="1">
      <c r="A19" s="1305"/>
      <c r="B19" s="769"/>
      <c r="C19" s="1232"/>
      <c r="D19" s="1233"/>
      <c r="E19" s="1233"/>
      <c r="F19" s="169"/>
      <c r="G19" s="169"/>
    </row>
    <row r="20" spans="1:24" ht="24.95" customHeight="1" thickBot="1">
      <c r="A20" s="1232"/>
      <c r="B20" s="1232"/>
      <c r="C20" s="1232"/>
      <c r="D20" s="1233"/>
      <c r="E20" s="1233"/>
      <c r="F20" s="169"/>
      <c r="G20" s="169"/>
    </row>
    <row r="21" spans="1:24" ht="15.75" thickBot="1">
      <c r="A21" s="1664" t="s">
        <v>280</v>
      </c>
      <c r="B21" s="1665"/>
      <c r="C21" s="1670" t="s">
        <v>924</v>
      </c>
      <c r="D21" s="1671"/>
      <c r="E21" s="1671"/>
      <c r="F21" s="1671"/>
      <c r="G21" s="1672"/>
      <c r="H21" s="1676" t="s">
        <v>281</v>
      </c>
      <c r="I21" s="1676"/>
      <c r="J21" s="1677"/>
      <c r="L21" s="1661" t="s">
        <v>282</v>
      </c>
      <c r="M21" s="1662"/>
      <c r="N21" s="1662"/>
      <c r="O21" s="1662"/>
      <c r="P21" s="1662"/>
      <c r="Q21" s="1663"/>
    </row>
    <row r="22" spans="1:24" ht="45.75" thickBot="1">
      <c r="A22" s="1666"/>
      <c r="B22" s="1667"/>
      <c r="C22" s="1673"/>
      <c r="D22" s="1674"/>
      <c r="E22" s="1674"/>
      <c r="F22" s="1674"/>
      <c r="G22" s="1675"/>
      <c r="H22" s="1357" t="s">
        <v>284</v>
      </c>
      <c r="I22" s="1358" t="s">
        <v>285</v>
      </c>
      <c r="J22" s="677" t="s">
        <v>286</v>
      </c>
      <c r="L22" s="1155" t="s">
        <v>283</v>
      </c>
      <c r="M22" s="775" t="s">
        <v>103</v>
      </c>
      <c r="N22" s="1137" t="s">
        <v>284</v>
      </c>
      <c r="O22" s="1137" t="s">
        <v>285</v>
      </c>
      <c r="P22" s="1137" t="s">
        <v>286</v>
      </c>
      <c r="Q22" s="1174" t="s">
        <v>287</v>
      </c>
    </row>
    <row r="23" spans="1:24" s="769" customFormat="1" ht="30" customHeight="1" thickTop="1" thickBot="1">
      <c r="A23" s="1668"/>
      <c r="B23" s="1669"/>
      <c r="C23" s="1622" t="s">
        <v>288</v>
      </c>
      <c r="D23" s="1622"/>
      <c r="E23" s="1622"/>
      <c r="F23" s="1622"/>
      <c r="G23" s="1623"/>
      <c r="H23" s="1226"/>
      <c r="I23" s="1227"/>
      <c r="J23" s="1228"/>
      <c r="L23" s="1175" t="s">
        <v>289</v>
      </c>
      <c r="M23" s="1171">
        <f t="shared" ref="M23:M35" si="1">+N23+O23+P23</f>
        <v>0</v>
      </c>
      <c r="N23" s="1170">
        <f>IF(Personal!K5="A",Personal!L5*Personal!J5*AnzWo,0)+IF(Personal!K6="A",Personal!L6*Personal!J6*AnzWo,0)+IF(Personal!K7="A",Personal!L7*Personal!J7*AnzWo,0)+IF(Personal!K8="A",Personal!L8*Personal!J8*AnzWo,0)</f>
        <v>0</v>
      </c>
      <c r="O23" s="1170">
        <f>IF(Personal!K5="B",Personal!L5*Personal!J5*AnzWo,0)+IF(Personal!K6="B",Personal!L6*Personal!J6*AnzWo,0)+IF(Personal!K7="B",Personal!L7*Personal!J7*AnzWo,0)+IF(Personal!K8="B",Personal!L8*Personal!J8*AnzWo,0)</f>
        <v>0</v>
      </c>
      <c r="P23" s="1170">
        <f>IF(Personal!K5="C",Personal!L5*Personal!J5*AnzWo,0)+IF(Personal!K6="C",Personal!L6*Personal!J6*AnzWo,0)+IF(Personal!K7="C",Personal!L7*Personal!J7*AnzWo,0)+IF(Personal!K8="C",Personal!L8*Personal!J8*AnzWo,0)</f>
        <v>0</v>
      </c>
      <c r="Q23" s="1176"/>
      <c r="S23"/>
      <c r="T23"/>
      <c r="U23"/>
      <c r="V23"/>
      <c r="W23"/>
      <c r="X23"/>
    </row>
    <row r="24" spans="1:24" ht="39" thickTop="1">
      <c r="A24" s="1636" t="s">
        <v>86</v>
      </c>
      <c r="B24" s="1279" t="s">
        <v>290</v>
      </c>
      <c r="C24" s="827"/>
      <c r="D24" s="828"/>
      <c r="E24" s="828">
        <v>0</v>
      </c>
      <c r="F24" s="1213">
        <f t="shared" ref="F24:F35" si="2">IF(ISERROR((D24+E24)/C24),0,(D24+E24)/C24)</f>
        <v>0</v>
      </c>
      <c r="G24" s="1215"/>
      <c r="H24" s="1127"/>
      <c r="I24" s="1127"/>
      <c r="J24" s="1128"/>
      <c r="L24" s="1177" t="s">
        <v>69</v>
      </c>
      <c r="M24" s="1171">
        <f>+N24+O24+P24</f>
        <v>0</v>
      </c>
      <c r="N24" s="1171">
        <f>+$N$23*H24/(Njaz*DAZ)</f>
        <v>0</v>
      </c>
      <c r="O24" s="1171">
        <f>+$O$23*I24/(Njaz*DAZ)</f>
        <v>0</v>
      </c>
      <c r="P24" s="1171">
        <f t="shared" ref="P24:P35" si="3">+$P$23*J24/(Njaz*DAZ)</f>
        <v>0</v>
      </c>
      <c r="Q24" s="1178">
        <f t="shared" ref="Q24:Q35" si="4">+M24*F24</f>
        <v>0</v>
      </c>
    </row>
    <row r="25" spans="1:24" ht="38.25">
      <c r="A25" s="1446"/>
      <c r="B25" s="1280" t="s">
        <v>291</v>
      </c>
      <c r="C25" s="835"/>
      <c r="D25" s="642"/>
      <c r="E25" s="642">
        <v>0</v>
      </c>
      <c r="F25" s="1186">
        <f t="shared" si="2"/>
        <v>0</v>
      </c>
      <c r="G25" s="1216"/>
      <c r="H25" s="1127"/>
      <c r="I25" s="1127"/>
      <c r="J25" s="1128"/>
      <c r="L25" s="1177" t="s">
        <v>69</v>
      </c>
      <c r="M25" s="1171">
        <f t="shared" si="1"/>
        <v>0</v>
      </c>
      <c r="N25" s="1171">
        <f t="shared" ref="N25:N34" si="5">+$N$23*H25/(Njaz*DAZ)</f>
        <v>0</v>
      </c>
      <c r="O25" s="1171">
        <f t="shared" ref="O25:O35" si="6">+$O$23*I25/(Njaz*DAZ)</f>
        <v>0</v>
      </c>
      <c r="P25" s="1171">
        <f t="shared" si="3"/>
        <v>0</v>
      </c>
      <c r="Q25" s="1178">
        <f t="shared" si="4"/>
        <v>0</v>
      </c>
    </row>
    <row r="26" spans="1:24" ht="51">
      <c r="A26" s="1446"/>
      <c r="B26" s="1280" t="s">
        <v>292</v>
      </c>
      <c r="C26" s="835"/>
      <c r="D26" s="642"/>
      <c r="E26" s="642">
        <v>0</v>
      </c>
      <c r="F26" s="1186">
        <f t="shared" si="2"/>
        <v>0</v>
      </c>
      <c r="G26" s="1216"/>
      <c r="H26" s="1127"/>
      <c r="I26" s="1127"/>
      <c r="J26" s="1128"/>
      <c r="L26" s="1177" t="s">
        <v>69</v>
      </c>
      <c r="M26" s="1171">
        <f t="shared" si="1"/>
        <v>0</v>
      </c>
      <c r="N26" s="1171">
        <f t="shared" si="5"/>
        <v>0</v>
      </c>
      <c r="O26" s="1171">
        <f t="shared" si="6"/>
        <v>0</v>
      </c>
      <c r="P26" s="1171">
        <f t="shared" si="3"/>
        <v>0</v>
      </c>
      <c r="Q26" s="1178">
        <f t="shared" si="4"/>
        <v>0</v>
      </c>
    </row>
    <row r="27" spans="1:24" ht="102">
      <c r="A27" s="1446"/>
      <c r="B27" s="1281" t="s">
        <v>293</v>
      </c>
      <c r="C27" s="835"/>
      <c r="D27" s="642"/>
      <c r="E27" s="642">
        <v>0</v>
      </c>
      <c r="F27" s="1214">
        <f t="shared" si="2"/>
        <v>0</v>
      </c>
      <c r="G27" s="1217"/>
      <c r="H27" s="1127"/>
      <c r="I27" s="1127"/>
      <c r="J27" s="1128"/>
      <c r="L27" s="1177" t="s">
        <v>69</v>
      </c>
      <c r="M27" s="1171">
        <f t="shared" si="1"/>
        <v>0</v>
      </c>
      <c r="N27" s="1171">
        <f t="shared" si="5"/>
        <v>0</v>
      </c>
      <c r="O27" s="1171">
        <f t="shared" si="6"/>
        <v>0</v>
      </c>
      <c r="P27" s="1171">
        <f t="shared" si="3"/>
        <v>0</v>
      </c>
      <c r="Q27" s="1178">
        <f t="shared" si="4"/>
        <v>0</v>
      </c>
    </row>
    <row r="28" spans="1:24" ht="25.5">
      <c r="A28" s="1446" t="s">
        <v>92</v>
      </c>
      <c r="B28" s="1280" t="s">
        <v>294</v>
      </c>
      <c r="C28" s="835"/>
      <c r="D28" s="642"/>
      <c r="E28" s="642">
        <v>0</v>
      </c>
      <c r="F28" s="1186">
        <f t="shared" si="2"/>
        <v>0</v>
      </c>
      <c r="G28" s="1216"/>
      <c r="H28" s="1127"/>
      <c r="I28" s="1127"/>
      <c r="J28" s="1128"/>
      <c r="L28" s="1177" t="s">
        <v>69</v>
      </c>
      <c r="M28" s="1171">
        <f t="shared" si="1"/>
        <v>0</v>
      </c>
      <c r="N28" s="1171">
        <f t="shared" si="5"/>
        <v>0</v>
      </c>
      <c r="O28" s="1171">
        <f t="shared" si="6"/>
        <v>0</v>
      </c>
      <c r="P28" s="1171">
        <f t="shared" si="3"/>
        <v>0</v>
      </c>
      <c r="Q28" s="1178">
        <f t="shared" si="4"/>
        <v>0</v>
      </c>
    </row>
    <row r="29" spans="1:24" ht="26.25" customHeight="1">
      <c r="A29" s="1446"/>
      <c r="B29" s="1280" t="s">
        <v>295</v>
      </c>
      <c r="C29" s="835"/>
      <c r="D29" s="642"/>
      <c r="E29" s="642">
        <v>0</v>
      </c>
      <c r="F29" s="1186">
        <f t="shared" si="2"/>
        <v>0</v>
      </c>
      <c r="G29" s="1216"/>
      <c r="H29" s="1127"/>
      <c r="I29" s="1127"/>
      <c r="J29" s="1128"/>
      <c r="L29" s="1177" t="s">
        <v>69</v>
      </c>
      <c r="M29" s="1171">
        <f t="shared" si="1"/>
        <v>0</v>
      </c>
      <c r="N29" s="1171">
        <f t="shared" si="5"/>
        <v>0</v>
      </c>
      <c r="O29" s="1171">
        <f t="shared" si="6"/>
        <v>0</v>
      </c>
      <c r="P29" s="1171">
        <f t="shared" si="3"/>
        <v>0</v>
      </c>
      <c r="Q29" s="1178">
        <f t="shared" si="4"/>
        <v>0</v>
      </c>
    </row>
    <row r="30" spans="1:24" ht="25.5">
      <c r="A30" s="1446"/>
      <c r="B30" s="1280" t="s">
        <v>296</v>
      </c>
      <c r="C30" s="835"/>
      <c r="D30" s="642"/>
      <c r="E30" s="642">
        <v>0</v>
      </c>
      <c r="F30" s="1186">
        <f t="shared" si="2"/>
        <v>0</v>
      </c>
      <c r="G30" s="1216"/>
      <c r="H30" s="1127"/>
      <c r="I30" s="1127"/>
      <c r="J30" s="1128"/>
      <c r="L30" s="1177" t="s">
        <v>69</v>
      </c>
      <c r="M30" s="1171">
        <f t="shared" si="1"/>
        <v>0</v>
      </c>
      <c r="N30" s="1171">
        <f t="shared" si="5"/>
        <v>0</v>
      </c>
      <c r="O30" s="1171">
        <f t="shared" si="6"/>
        <v>0</v>
      </c>
      <c r="P30" s="1171">
        <f t="shared" si="3"/>
        <v>0</v>
      </c>
      <c r="Q30" s="1178">
        <f t="shared" si="4"/>
        <v>0</v>
      </c>
      <c r="R30" s="678"/>
    </row>
    <row r="31" spans="1:24" ht="25.5">
      <c r="A31" s="1445" t="s">
        <v>297</v>
      </c>
      <c r="B31" s="1281" t="s">
        <v>298</v>
      </c>
      <c r="C31" s="835"/>
      <c r="D31" s="642"/>
      <c r="E31" s="642">
        <v>0</v>
      </c>
      <c r="F31" s="1186">
        <f t="shared" si="2"/>
        <v>0</v>
      </c>
      <c r="G31" s="1216"/>
      <c r="H31" s="1127"/>
      <c r="I31" s="1127"/>
      <c r="J31" s="1128"/>
      <c r="L31" s="1177" t="s">
        <v>69</v>
      </c>
      <c r="M31" s="1171">
        <f t="shared" si="1"/>
        <v>0</v>
      </c>
      <c r="N31" s="1171">
        <f t="shared" si="5"/>
        <v>0</v>
      </c>
      <c r="O31" s="1171">
        <f t="shared" si="6"/>
        <v>0</v>
      </c>
      <c r="P31" s="1171">
        <f t="shared" si="3"/>
        <v>0</v>
      </c>
      <c r="Q31" s="1178">
        <f t="shared" si="4"/>
        <v>0</v>
      </c>
      <c r="R31" s="678"/>
    </row>
    <row r="32" spans="1:24" ht="25.5">
      <c r="A32" s="1446"/>
      <c r="B32" s="1281" t="s">
        <v>299</v>
      </c>
      <c r="C32" s="835"/>
      <c r="D32" s="642"/>
      <c r="E32" s="642">
        <v>0</v>
      </c>
      <c r="F32" s="1186">
        <f t="shared" si="2"/>
        <v>0</v>
      </c>
      <c r="G32" s="1216"/>
      <c r="H32" s="1127"/>
      <c r="I32" s="1127"/>
      <c r="J32" s="1128"/>
      <c r="L32" s="1177" t="s">
        <v>69</v>
      </c>
      <c r="M32" s="1171">
        <f t="shared" si="1"/>
        <v>0</v>
      </c>
      <c r="N32" s="1171">
        <f t="shared" si="5"/>
        <v>0</v>
      </c>
      <c r="O32" s="1171">
        <f t="shared" si="6"/>
        <v>0</v>
      </c>
      <c r="P32" s="1171">
        <f t="shared" si="3"/>
        <v>0</v>
      </c>
      <c r="Q32" s="1178">
        <f t="shared" si="4"/>
        <v>0</v>
      </c>
      <c r="R32" s="678"/>
    </row>
    <row r="33" spans="1:26" ht="25.5">
      <c r="A33" s="1446"/>
      <c r="B33" s="1280" t="s">
        <v>300</v>
      </c>
      <c r="C33" s="835"/>
      <c r="D33" s="642"/>
      <c r="E33" s="642">
        <v>0</v>
      </c>
      <c r="F33" s="1186">
        <f t="shared" si="2"/>
        <v>0</v>
      </c>
      <c r="G33" s="1216"/>
      <c r="H33" s="1127"/>
      <c r="I33" s="1127"/>
      <c r="J33" s="1128"/>
      <c r="L33" s="1177" t="s">
        <v>69</v>
      </c>
      <c r="M33" s="1171">
        <f t="shared" si="1"/>
        <v>0</v>
      </c>
      <c r="N33" s="1171">
        <f t="shared" si="5"/>
        <v>0</v>
      </c>
      <c r="O33" s="1171">
        <f t="shared" si="6"/>
        <v>0</v>
      </c>
      <c r="P33" s="1171">
        <f t="shared" si="3"/>
        <v>0</v>
      </c>
      <c r="Q33" s="1178">
        <f t="shared" si="4"/>
        <v>0</v>
      </c>
      <c r="R33" s="678"/>
    </row>
    <row r="34" spans="1:26" ht="25.5">
      <c r="A34" s="1637" t="s">
        <v>100</v>
      </c>
      <c r="B34" s="1280" t="s">
        <v>301</v>
      </c>
      <c r="C34" s="835"/>
      <c r="D34" s="642"/>
      <c r="E34" s="642">
        <v>0</v>
      </c>
      <c r="F34" s="1186">
        <f t="shared" si="2"/>
        <v>0</v>
      </c>
      <c r="G34" s="1216"/>
      <c r="H34" s="1127"/>
      <c r="I34" s="1127"/>
      <c r="J34" s="1128"/>
      <c r="L34" s="1177" t="s">
        <v>69</v>
      </c>
      <c r="M34" s="1171">
        <f t="shared" si="1"/>
        <v>0</v>
      </c>
      <c r="N34" s="1171">
        <f t="shared" si="5"/>
        <v>0</v>
      </c>
      <c r="O34" s="1171">
        <f t="shared" si="6"/>
        <v>0</v>
      </c>
      <c r="P34" s="1171">
        <f t="shared" si="3"/>
        <v>0</v>
      </c>
      <c r="Q34" s="1178">
        <f t="shared" si="4"/>
        <v>0</v>
      </c>
      <c r="R34" s="678"/>
    </row>
    <row r="35" spans="1:26" ht="26.25" thickBot="1">
      <c r="A35" s="1638"/>
      <c r="B35" s="1282" t="s">
        <v>302</v>
      </c>
      <c r="C35" s="840"/>
      <c r="D35" s="841"/>
      <c r="E35" s="841">
        <v>0</v>
      </c>
      <c r="F35" s="1247">
        <f t="shared" si="2"/>
        <v>0</v>
      </c>
      <c r="G35" s="1218"/>
      <c r="H35" s="1126"/>
      <c r="I35" s="1126"/>
      <c r="J35" s="1129"/>
      <c r="L35" s="1177" t="s">
        <v>69</v>
      </c>
      <c r="M35" s="1171">
        <f t="shared" si="1"/>
        <v>0</v>
      </c>
      <c r="N35" s="1171">
        <f>+$N$23*H35/(Njaz*DAZ)</f>
        <v>0</v>
      </c>
      <c r="O35" s="1171">
        <f t="shared" si="6"/>
        <v>0</v>
      </c>
      <c r="P35" s="1171">
        <f t="shared" si="3"/>
        <v>0</v>
      </c>
      <c r="Q35" s="1178">
        <f t="shared" si="4"/>
        <v>0</v>
      </c>
      <c r="R35" s="678"/>
    </row>
    <row r="36" spans="1:26" ht="24.95" customHeight="1" thickTop="1">
      <c r="A36" s="1221"/>
      <c r="B36" s="1283" t="s">
        <v>103</v>
      </c>
      <c r="C36" s="1265">
        <f>SUM(C24:C35)</f>
        <v>0</v>
      </c>
      <c r="D36" s="1265">
        <f>SUM(D24:D35)</f>
        <v>0</v>
      </c>
      <c r="E36" s="1264">
        <f>SUM(E24:E35)</f>
        <v>0</v>
      </c>
      <c r="F36" s="1368" t="e">
        <f>D36/C36</f>
        <v>#DIV/0!</v>
      </c>
      <c r="G36" s="307"/>
      <c r="H36" s="1219">
        <f>SUM(H24:H35)</f>
        <v>0</v>
      </c>
      <c r="I36" s="878">
        <f>SUM(I24:I35)</f>
        <v>0</v>
      </c>
      <c r="J36" s="879">
        <f>SUM(J24:J35)</f>
        <v>0</v>
      </c>
      <c r="L36" s="772" t="s">
        <v>303</v>
      </c>
      <c r="M36" s="773">
        <f>SUM(M24:M35)</f>
        <v>0</v>
      </c>
      <c r="N36" s="773">
        <f>SUM(N24:N35)</f>
        <v>0</v>
      </c>
      <c r="O36" s="773">
        <f>SUM(O24:O35)</f>
        <v>0</v>
      </c>
      <c r="P36" s="773">
        <f>SUM(P24:P35)</f>
        <v>0</v>
      </c>
      <c r="Q36" s="1178">
        <f>SUM(Q23:Q35)</f>
        <v>0</v>
      </c>
      <c r="R36" s="678"/>
    </row>
    <row r="37" spans="1:26" ht="15.75" thickBot="1">
      <c r="F37" s="877"/>
      <c r="H37" s="1167" t="str">
        <f>IF(OR(SUM(H24:H35)=100%,SUM(H24:H35)=0%),"OK","Prozente!")</f>
        <v>OK</v>
      </c>
      <c r="I37" s="1168" t="str">
        <f>IF(OR(SUM(I24:I35)=100%,SUM(I24:I35)=0%),"OK","Prozente!")</f>
        <v>OK</v>
      </c>
      <c r="J37" s="1169" t="str">
        <f>IF(OR(SUM(J24:J35)=100%,SUM(J24:J35)=0%),"OK","Prozente!")</f>
        <v>OK</v>
      </c>
      <c r="L37" s="1630" t="s">
        <v>304</v>
      </c>
      <c r="M37" s="1631"/>
      <c r="N37" s="1171">
        <f>+N36-N38</f>
        <v>0</v>
      </c>
      <c r="O37" s="1171">
        <f>+O36-O38</f>
        <v>0</v>
      </c>
      <c r="P37" s="1171">
        <f>+P36-P38</f>
        <v>0</v>
      </c>
      <c r="Q37" s="1178"/>
      <c r="R37" s="678"/>
    </row>
    <row r="38" spans="1:26" ht="15.75" thickBot="1">
      <c r="H38" s="815"/>
      <c r="I38" s="815"/>
      <c r="J38" s="815"/>
      <c r="K38" s="736"/>
      <c r="L38" s="1632" t="s">
        <v>305</v>
      </c>
      <c r="M38" s="1633"/>
      <c r="N38" s="1171">
        <f>IF(N36&lt;&gt;0,(+N24+N25+N26+N28)/N36,0)*N36</f>
        <v>0</v>
      </c>
      <c r="O38" s="1171">
        <f>IF(O36&lt;&gt;0,(+O24+O25+O26+O28)/O36,0)*O36</f>
        <v>0</v>
      </c>
      <c r="P38" s="1171">
        <f>IF(P36&lt;&gt;0,(+P24+P25+P26+P28)/P36,0)*P36</f>
        <v>0</v>
      </c>
      <c r="Q38" s="1179"/>
    </row>
    <row r="39" spans="1:26">
      <c r="F39" s="1618" t="s">
        <v>306</v>
      </c>
      <c r="G39" s="1619"/>
      <c r="H39" s="1333">
        <f>SUMPRODUCT(H24:H35,$F$24:$F$35)</f>
        <v>0</v>
      </c>
      <c r="I39" s="1333">
        <f>SUMPRODUCT(I24:I35,$F$24:$F$35)</f>
        <v>0</v>
      </c>
      <c r="J39" s="1334">
        <f>SUMPRODUCT(J24:J35,$F$24:$F$35)</f>
        <v>0</v>
      </c>
      <c r="K39" s="736"/>
      <c r="L39" s="1632" t="s">
        <v>307</v>
      </c>
      <c r="M39" s="1633"/>
      <c r="N39" s="1172">
        <f>+H23</f>
        <v>0</v>
      </c>
      <c r="O39" s="1172">
        <f>+I23</f>
        <v>0</v>
      </c>
      <c r="P39" s="1172">
        <f>+J23</f>
        <v>0</v>
      </c>
      <c r="Q39" s="1179"/>
      <c r="R39" s="1124"/>
      <c r="Y39" s="1124"/>
    </row>
    <row r="40" spans="1:26">
      <c r="F40" s="1620" t="s">
        <v>308</v>
      </c>
      <c r="G40" s="1621"/>
      <c r="H40" s="1335" t="str">
        <f>IF(SUM(H24:H34,H35)&gt;0,'Netto JAZ'!$C$29*DAZ,"")</f>
        <v/>
      </c>
      <c r="I40" s="1335" t="str">
        <f>IF(SUM(I24:I34,I35)&gt;0,'Netto JAZ'!$C$29*DAZ,"")</f>
        <v/>
      </c>
      <c r="J40" s="1336" t="str">
        <f>IF(SUM(J24:J34,J35)&gt;0,'Netto JAZ'!$C$29*DAZ,"")</f>
        <v/>
      </c>
      <c r="L40" s="1624"/>
      <c r="M40" s="1625"/>
      <c r="N40" s="1625"/>
      <c r="O40" s="1625"/>
      <c r="P40" s="1625"/>
      <c r="Q40" s="1626"/>
      <c r="R40" s="1124"/>
      <c r="Y40" s="1124"/>
    </row>
    <row r="41" spans="1:26" ht="15.75" thickBot="1">
      <c r="F41" s="1634" t="s">
        <v>309</v>
      </c>
      <c r="G41" s="1635"/>
      <c r="H41" s="735">
        <f>IF(H39&gt;0,H39/H40,0)</f>
        <v>0</v>
      </c>
      <c r="I41" s="731">
        <f>IF(I39&gt;0,I39/I40,0)</f>
        <v>0</v>
      </c>
      <c r="J41" s="801">
        <f>IF(J39&gt;0,J39/J40,0)</f>
        <v>0</v>
      </c>
      <c r="L41" s="1627"/>
      <c r="M41" s="1628"/>
      <c r="N41" s="1628"/>
      <c r="O41" s="1628"/>
      <c r="P41" s="1628"/>
      <c r="Q41" s="1629"/>
      <c r="R41" s="1124"/>
      <c r="Y41" s="1124"/>
    </row>
    <row r="42" spans="1:26" ht="15.75" thickBot="1">
      <c r="I42" s="815"/>
      <c r="L42" s="1180" t="s">
        <v>310</v>
      </c>
      <c r="M42" s="1181"/>
      <c r="N42" s="1181"/>
      <c r="O42" s="1615">
        <f>+Personal!Q9-C36</f>
        <v>0</v>
      </c>
      <c r="P42" s="1616"/>
      <c r="Q42" s="1617"/>
      <c r="R42" s="1124"/>
    </row>
    <row r="43" spans="1:26" ht="15" customHeight="1">
      <c r="H43" s="1604" t="str">
        <f>IFERROR(IF(AND(H39&gt;0,SUM(H24:H26,H28)&lt;H23),"Der Fachkräfte-anteil muss mind. dem Prozentsatz qualifizierter Assistenz entsprechen!","OK"),"")</f>
        <v>OK</v>
      </c>
      <c r="I43" s="1604" t="str">
        <f>IFERROR(IF(AND(I39&gt;0,SUM(I24:I26,I28)&lt;I23),"Der Fachkräfte-anteil muss mind. dem Prozentsatz qualifizierter Assistenz entsprechen!","OK"),"")</f>
        <v>OK</v>
      </c>
      <c r="J43" s="1604" t="str">
        <f>IFERROR(IF(AND(J39&gt;0,SUM(J24:J26,J28)&lt;J23),"Der Fachkräfte-anteil muss mind. dem Prozentsatz qualifizierter Assistenz entsprechen!","OK"),"")</f>
        <v>OK</v>
      </c>
      <c r="L43" s="1609" t="s">
        <v>311</v>
      </c>
      <c r="M43" s="1610"/>
      <c r="N43" s="1610"/>
      <c r="O43" s="1610"/>
      <c r="P43" s="1610"/>
      <c r="Q43" s="1611"/>
      <c r="R43" s="1124"/>
    </row>
    <row r="44" spans="1:26" ht="15" customHeight="1">
      <c r="H44" s="1605"/>
      <c r="I44" s="1605"/>
      <c r="J44" s="1605"/>
      <c r="L44" s="1609"/>
      <c r="M44" s="1610"/>
      <c r="N44" s="1610"/>
      <c r="O44" s="1610"/>
      <c r="P44" s="1610"/>
      <c r="Q44" s="1611"/>
      <c r="R44" s="1124"/>
    </row>
    <row r="45" spans="1:26" ht="15" customHeight="1">
      <c r="A45" s="770"/>
      <c r="H45" s="1605"/>
      <c r="I45" s="1605"/>
      <c r="J45" s="1605"/>
      <c r="L45" s="1609"/>
      <c r="M45" s="1610"/>
      <c r="N45" s="1610"/>
      <c r="O45" s="1610"/>
      <c r="P45" s="1610"/>
      <c r="Q45" s="1611"/>
      <c r="R45" s="1124"/>
    </row>
    <row r="46" spans="1:26" ht="15.75" customHeight="1" thickBot="1">
      <c r="A46" s="771"/>
      <c r="B46" s="469"/>
      <c r="C46" s="469"/>
      <c r="D46" s="469"/>
      <c r="E46" s="469"/>
      <c r="F46" s="469"/>
      <c r="G46" s="469"/>
      <c r="H46" s="1606"/>
      <c r="I46" s="1606"/>
      <c r="J46" s="1606"/>
      <c r="L46" s="1612"/>
      <c r="M46" s="1613"/>
      <c r="N46" s="1613"/>
      <c r="O46" s="1613"/>
      <c r="P46" s="1613"/>
      <c r="Q46" s="1614"/>
      <c r="R46" s="1124"/>
    </row>
    <row r="47" spans="1:26">
      <c r="H47" s="1104"/>
      <c r="S47" s="1124"/>
      <c r="T47" s="1125"/>
      <c r="U47" s="1125"/>
      <c r="V47" s="1125"/>
      <c r="W47" s="1124"/>
      <c r="X47" s="1124"/>
      <c r="Y47" s="1124"/>
      <c r="Z47" s="1124"/>
    </row>
    <row r="48" spans="1:26" ht="34.15" customHeight="1">
      <c r="O48"/>
      <c r="P48" s="1124"/>
      <c r="Q48" s="1125"/>
      <c r="R48" s="1125"/>
      <c r="S48" s="1125"/>
      <c r="T48" s="1124"/>
      <c r="U48" s="1124"/>
      <c r="V48" s="1124"/>
      <c r="W48" s="1124"/>
    </row>
    <row r="49" spans="10:35" ht="29.45" customHeight="1">
      <c r="O49"/>
      <c r="P49" s="1124"/>
      <c r="Q49" s="1125"/>
      <c r="R49" s="1125"/>
      <c r="S49" s="1125"/>
      <c r="T49" s="1124"/>
      <c r="U49" s="1124"/>
      <c r="V49" s="1124"/>
      <c r="W49" s="1124"/>
    </row>
    <row r="50" spans="10:35">
      <c r="O50"/>
      <c r="P50" s="1124"/>
      <c r="Q50" s="1125"/>
      <c r="R50" s="1125"/>
      <c r="S50" s="1125"/>
      <c r="T50" s="1124"/>
      <c r="U50" s="1124"/>
      <c r="V50" s="1124"/>
      <c r="W50" s="1124"/>
    </row>
    <row r="51" spans="10:35" ht="24.95" customHeight="1">
      <c r="O51"/>
      <c r="P51" s="1124"/>
      <c r="Q51" s="1124"/>
      <c r="R51" s="1124"/>
      <c r="S51" s="1124"/>
      <c r="T51" s="1124"/>
      <c r="U51" s="1124"/>
      <c r="V51" s="1124"/>
      <c r="W51" s="1124"/>
    </row>
    <row r="52" spans="10:35" ht="24.95" customHeight="1">
      <c r="O52"/>
      <c r="P52" s="1124"/>
      <c r="Q52" s="1124"/>
      <c r="R52" s="1124"/>
      <c r="S52" s="1124"/>
      <c r="T52" s="1124"/>
      <c r="U52" s="1124"/>
      <c r="V52" s="1124"/>
      <c r="W52" s="1124"/>
    </row>
    <row r="53" spans="10:35" ht="24.95" customHeight="1">
      <c r="O53"/>
      <c r="P53" s="1124"/>
      <c r="Q53" s="1124"/>
      <c r="R53" s="1124"/>
      <c r="S53" s="1124"/>
      <c r="T53" s="1124"/>
      <c r="U53" s="1124"/>
      <c r="V53" s="1124"/>
      <c r="W53" s="1124"/>
    </row>
    <row r="54" spans="10:35" ht="24.95" customHeight="1">
      <c r="O54"/>
      <c r="P54" s="1124"/>
      <c r="Q54" s="1124"/>
      <c r="R54" s="1124"/>
      <c r="S54" s="1124"/>
      <c r="T54" s="1124"/>
      <c r="U54" s="1124"/>
      <c r="V54" s="1124"/>
      <c r="W54" s="1124"/>
    </row>
    <row r="55" spans="10:35" ht="24.95" customHeight="1">
      <c r="O55"/>
      <c r="P55" s="1124"/>
      <c r="Q55" s="1124"/>
      <c r="R55" s="1124"/>
      <c r="S55" s="1124"/>
      <c r="T55" s="1124"/>
      <c r="U55" s="1124"/>
      <c r="V55" s="1124"/>
      <c r="W55" s="1124"/>
    </row>
    <row r="56" spans="10:35" ht="15" customHeight="1">
      <c r="S56" s="1124"/>
      <c r="T56" s="1124"/>
      <c r="U56" s="1124"/>
      <c r="V56" s="1124"/>
      <c r="W56" s="1124"/>
      <c r="X56" s="1124"/>
      <c r="Y56" s="1124"/>
      <c r="Z56" s="1124"/>
    </row>
    <row r="57" spans="10:35" ht="24.95" customHeight="1">
      <c r="N57" s="1124"/>
      <c r="O57" s="1124"/>
      <c r="P57" s="1124"/>
      <c r="Q57" s="1124"/>
      <c r="R57" s="1124"/>
      <c r="S57" s="1124"/>
      <c r="T57" s="1124"/>
      <c r="U57" s="1124"/>
      <c r="V57" s="1124"/>
      <c r="W57" s="1124"/>
      <c r="X57" s="1124"/>
      <c r="Y57" s="1124"/>
      <c r="Z57" s="1124"/>
      <c r="AA57" s="1124"/>
      <c r="AB57" s="1124"/>
      <c r="AC57" s="1124"/>
      <c r="AD57" s="1124"/>
      <c r="AE57" s="1124"/>
      <c r="AF57" s="1124"/>
      <c r="AG57" s="1124"/>
      <c r="AH57" s="1124"/>
      <c r="AI57" s="1124"/>
    </row>
    <row r="58" spans="10:35">
      <c r="N58" s="1124"/>
      <c r="O58" s="1124"/>
      <c r="P58" s="1124"/>
      <c r="Q58" s="1124"/>
      <c r="R58" s="1124"/>
      <c r="S58" s="1124"/>
      <c r="T58" s="1124"/>
      <c r="U58" s="1124"/>
      <c r="V58" s="1124"/>
      <c r="W58" s="1124"/>
      <c r="X58" s="1124"/>
      <c r="Y58" s="1124"/>
      <c r="Z58" s="1124"/>
      <c r="AA58" s="1124"/>
      <c r="AB58" s="1124"/>
      <c r="AC58" s="1124"/>
      <c r="AD58" s="1124"/>
      <c r="AE58" s="1124"/>
      <c r="AF58" s="1124"/>
      <c r="AG58" s="1124"/>
      <c r="AH58" s="1124"/>
      <c r="AI58" s="1124"/>
    </row>
    <row r="59" spans="10:35" ht="24.95" customHeight="1">
      <c r="N59" s="1124"/>
      <c r="O59" s="1124"/>
      <c r="P59" s="1124"/>
      <c r="Q59" s="1124"/>
      <c r="R59" s="1124"/>
      <c r="S59" s="1124"/>
      <c r="T59" s="1124"/>
      <c r="U59" s="1124"/>
      <c r="V59" s="1124"/>
      <c r="W59" s="1124"/>
      <c r="X59" s="1124"/>
      <c r="Y59" s="1124"/>
      <c r="Z59" s="1124"/>
      <c r="AA59" s="1124"/>
      <c r="AB59" s="1124"/>
      <c r="AC59" s="1124"/>
      <c r="AD59" s="1124"/>
      <c r="AE59" s="1124"/>
      <c r="AF59" s="1124"/>
      <c r="AG59" s="1124"/>
      <c r="AH59" s="1124"/>
      <c r="AI59" s="1124"/>
    </row>
    <row r="60" spans="10:35" ht="24.95" customHeight="1">
      <c r="N60" s="1124"/>
      <c r="O60" s="1124"/>
      <c r="P60" s="1124"/>
      <c r="Q60" s="1124"/>
      <c r="R60" s="1124"/>
      <c r="S60" s="1124"/>
      <c r="T60" s="1124"/>
      <c r="U60" s="1124"/>
      <c r="V60" s="1124"/>
      <c r="W60" s="1124"/>
      <c r="X60" s="1124"/>
      <c r="Y60" s="1124"/>
      <c r="Z60" s="1124"/>
      <c r="AA60" s="1124"/>
      <c r="AB60" s="1124"/>
      <c r="AC60" s="1124"/>
      <c r="AD60" s="1124"/>
      <c r="AE60" s="1124"/>
      <c r="AF60" s="1124"/>
      <c r="AG60" s="1124"/>
      <c r="AH60" s="1124"/>
      <c r="AI60" s="1124"/>
    </row>
    <row r="61" spans="10:35" ht="24.95" customHeight="1">
      <c r="N61" s="1124"/>
      <c r="O61" s="1124"/>
      <c r="P61" s="1124"/>
      <c r="Q61" s="1124"/>
      <c r="R61" s="1124"/>
      <c r="S61" s="1124"/>
      <c r="T61" s="1124"/>
      <c r="U61" s="1124"/>
      <c r="V61" s="1124"/>
      <c r="W61" s="1124"/>
      <c r="X61" s="1124"/>
      <c r="Y61" s="1124"/>
      <c r="Z61" s="1124"/>
      <c r="AA61" s="1124"/>
      <c r="AB61" s="1124"/>
      <c r="AC61" s="1124"/>
      <c r="AD61" s="1124"/>
      <c r="AE61" s="1124"/>
      <c r="AF61" s="1124"/>
      <c r="AG61" s="1124"/>
      <c r="AH61" s="1124"/>
      <c r="AI61" s="1124"/>
    </row>
    <row r="62" spans="10:35" ht="24.95" customHeight="1">
      <c r="N62" s="1124"/>
      <c r="O62" s="1124"/>
      <c r="P62" s="1124"/>
      <c r="Q62" s="1124"/>
      <c r="R62" s="1124"/>
      <c r="S62" s="1124"/>
      <c r="T62" s="1124"/>
      <c r="U62" s="1124"/>
      <c r="V62" s="1124"/>
      <c r="W62" s="1124"/>
      <c r="X62" s="1124"/>
      <c r="Y62" s="1124"/>
      <c r="Z62" s="1124"/>
      <c r="AA62" s="1124"/>
      <c r="AB62" s="1124"/>
      <c r="AC62" s="1124"/>
      <c r="AD62" s="1124"/>
      <c r="AE62" s="1124"/>
      <c r="AF62" s="1124"/>
      <c r="AG62" s="1124"/>
      <c r="AH62" s="1124"/>
      <c r="AI62" s="1124"/>
    </row>
    <row r="63" spans="10:35" ht="24.95" customHeight="1">
      <c r="N63" s="1124"/>
      <c r="O63" s="1124"/>
      <c r="P63" s="1124"/>
      <c r="Q63" s="1124"/>
      <c r="R63" s="1124"/>
      <c r="S63" s="1124"/>
      <c r="T63" s="1124"/>
      <c r="U63" s="1124"/>
      <c r="V63" s="1124"/>
      <c r="W63" s="1124"/>
      <c r="X63" s="1124"/>
      <c r="Y63" s="1124"/>
      <c r="Z63" s="1124"/>
      <c r="AA63" s="1124"/>
      <c r="AB63" s="1124"/>
      <c r="AC63" s="1124"/>
      <c r="AD63" s="1124"/>
      <c r="AE63" s="1124"/>
      <c r="AF63" s="1124"/>
      <c r="AG63" s="1124"/>
      <c r="AH63" s="1124"/>
      <c r="AI63" s="1124"/>
    </row>
    <row r="64" spans="10:35">
      <c r="J64" s="1124"/>
      <c r="K64" s="1124"/>
      <c r="L64" s="1124"/>
      <c r="M64" s="1124"/>
      <c r="N64" s="1124"/>
      <c r="O64" s="1124"/>
      <c r="P64" s="1124"/>
      <c r="Q64" s="1124"/>
      <c r="R64" s="1124"/>
      <c r="S64" s="1124"/>
      <c r="T64" s="1124"/>
      <c r="U64" s="1124"/>
      <c r="V64" s="1124"/>
      <c r="W64" s="1124"/>
      <c r="X64" s="1124"/>
      <c r="Y64" s="1124"/>
      <c r="Z64" s="1124"/>
      <c r="AA64" s="1124"/>
      <c r="AB64" s="1124"/>
      <c r="AC64" s="1124"/>
      <c r="AD64" s="1124"/>
      <c r="AE64" s="1124"/>
      <c r="AF64" s="1124"/>
      <c r="AG64" s="1124"/>
      <c r="AH64" s="1124"/>
      <c r="AI64" s="1124"/>
    </row>
    <row r="65" spans="10:35">
      <c r="J65" s="1124"/>
      <c r="K65" s="1124"/>
      <c r="L65" s="1124"/>
      <c r="M65" s="1124"/>
      <c r="N65" s="1124"/>
      <c r="O65" s="1124"/>
      <c r="P65" s="1124"/>
      <c r="Q65" s="1124"/>
      <c r="R65" s="1124"/>
      <c r="S65" s="1124"/>
      <c r="T65" s="1124"/>
      <c r="U65" s="1124"/>
      <c r="V65" s="1124"/>
      <c r="W65" s="1124"/>
      <c r="X65" s="1124"/>
      <c r="Y65" s="1124"/>
      <c r="Z65" s="1124"/>
      <c r="AA65" s="1124"/>
      <c r="AB65" s="1124"/>
      <c r="AC65" s="1124"/>
      <c r="AD65" s="1124"/>
      <c r="AE65" s="1124"/>
      <c r="AF65" s="1124"/>
      <c r="AG65" s="1124"/>
      <c r="AH65" s="1124"/>
      <c r="AI65" s="1124"/>
    </row>
    <row r="66" spans="10:35" ht="15.75">
      <c r="J66" s="1124"/>
      <c r="K66" s="1124"/>
      <c r="L66" s="1124"/>
      <c r="M66" s="1124"/>
      <c r="N66" s="1124"/>
      <c r="O66" s="1287"/>
      <c r="P66" s="1287"/>
      <c r="Q66" s="1124"/>
      <c r="R66" s="1124"/>
      <c r="S66" s="1124"/>
      <c r="T66" s="1288"/>
      <c r="U66" s="1288"/>
      <c r="V66" s="1288"/>
      <c r="W66" s="1288"/>
      <c r="X66" s="1288"/>
      <c r="Y66" s="1288"/>
      <c r="Z66" s="1124"/>
      <c r="AA66" s="1124"/>
      <c r="AB66" s="1124"/>
      <c r="AC66" s="1124"/>
      <c r="AD66" s="1124"/>
      <c r="AE66" s="1124"/>
      <c r="AF66" s="1124"/>
      <c r="AG66" s="1124"/>
      <c r="AH66" s="1124"/>
      <c r="AI66" s="1124"/>
    </row>
    <row r="67" spans="10:35" ht="15.75">
      <c r="J67" s="1124"/>
      <c r="K67" s="1124"/>
      <c r="L67" s="1124"/>
      <c r="M67" s="1124"/>
      <c r="N67" s="1124"/>
      <c r="O67" s="1287"/>
      <c r="P67" s="1287"/>
      <c r="Q67" s="1124"/>
      <c r="R67" s="1124"/>
      <c r="S67" s="1288"/>
      <c r="T67" s="1288"/>
      <c r="U67" s="1288"/>
      <c r="V67" s="1288"/>
      <c r="W67" s="1288"/>
      <c r="X67" s="1288"/>
      <c r="Y67" s="1288"/>
      <c r="Z67" s="1124"/>
      <c r="AA67" s="1124"/>
      <c r="AB67" s="1124"/>
      <c r="AC67" s="1124"/>
      <c r="AD67" s="1124"/>
      <c r="AE67" s="1124"/>
      <c r="AF67" s="1124"/>
      <c r="AG67" s="1124"/>
      <c r="AH67" s="1124"/>
      <c r="AI67" s="1124"/>
    </row>
    <row r="68" spans="10:35" ht="15.75">
      <c r="J68" s="1124"/>
      <c r="K68" s="1124"/>
      <c r="L68" s="1124"/>
      <c r="M68" s="1124"/>
      <c r="N68" s="1124"/>
      <c r="O68" s="1287"/>
      <c r="P68" s="1287"/>
      <c r="Q68" s="1124"/>
      <c r="R68" s="1124"/>
      <c r="S68" s="1288"/>
      <c r="T68" s="1288"/>
      <c r="U68" s="1288"/>
      <c r="V68" s="1288"/>
      <c r="W68" s="1288"/>
      <c r="X68" s="1288"/>
      <c r="Y68" s="1288"/>
      <c r="Z68" s="1124"/>
      <c r="AA68" s="1124"/>
      <c r="AB68" s="1124"/>
      <c r="AC68" s="1124"/>
      <c r="AD68" s="1124"/>
      <c r="AE68" s="1124"/>
      <c r="AF68" s="1124"/>
      <c r="AG68" s="1124"/>
      <c r="AH68" s="1124"/>
      <c r="AI68" s="1124"/>
    </row>
    <row r="69" spans="10:35">
      <c r="J69" s="1124"/>
      <c r="K69" s="1124"/>
      <c r="L69" s="1124"/>
      <c r="M69" s="1124"/>
      <c r="N69" s="1124"/>
      <c r="O69" s="1287"/>
      <c r="P69" s="1287"/>
      <c r="Q69" s="1124"/>
      <c r="R69" s="1124"/>
      <c r="S69" s="1124"/>
      <c r="T69" s="1124"/>
      <c r="U69" s="1124"/>
      <c r="V69" s="1124"/>
      <c r="W69" s="1124"/>
      <c r="X69" s="1124"/>
      <c r="Y69" s="1124"/>
      <c r="Z69" s="1124"/>
      <c r="AA69" s="1124"/>
      <c r="AB69" s="1124"/>
      <c r="AC69" s="1124"/>
      <c r="AD69" s="1124"/>
      <c r="AE69" s="1124"/>
      <c r="AF69" s="1124"/>
      <c r="AG69" s="1124"/>
      <c r="AH69" s="1124"/>
      <c r="AI69" s="1124"/>
    </row>
    <row r="70" spans="10:35">
      <c r="J70" s="1124"/>
      <c r="K70" s="1124"/>
      <c r="L70" s="1124"/>
      <c r="M70" s="1124"/>
      <c r="N70" s="1124"/>
      <c r="O70" s="1287"/>
      <c r="P70" s="1287"/>
      <c r="Q70" s="1124"/>
      <c r="R70" s="1124"/>
      <c r="S70" s="1124"/>
      <c r="T70" s="1124"/>
      <c r="U70" s="1124"/>
      <c r="V70" s="1124"/>
      <c r="W70" s="1124"/>
      <c r="X70" s="1124"/>
      <c r="Y70" s="1124"/>
      <c r="Z70" s="1124"/>
      <c r="AA70" s="1124"/>
      <c r="AB70" s="1124"/>
      <c r="AC70" s="1124"/>
      <c r="AD70" s="1124"/>
      <c r="AE70" s="1124"/>
      <c r="AF70" s="1124"/>
      <c r="AG70" s="1124"/>
      <c r="AH70" s="1124"/>
      <c r="AI70" s="1124"/>
    </row>
    <row r="71" spans="10:35">
      <c r="J71" s="1124"/>
      <c r="K71" s="1124"/>
      <c r="L71" s="1124"/>
      <c r="M71" s="1124"/>
      <c r="N71" s="1124"/>
      <c r="O71" s="1287"/>
      <c r="P71" s="1287"/>
      <c r="Q71" s="1124"/>
      <c r="R71" s="1124"/>
      <c r="S71" s="1124"/>
      <c r="T71" s="1124"/>
      <c r="U71" s="1124"/>
      <c r="V71" s="1124"/>
      <c r="W71" s="1124"/>
      <c r="X71" s="1124"/>
      <c r="Y71" s="1124"/>
      <c r="Z71" s="1124"/>
      <c r="AA71" s="1124"/>
      <c r="AB71" s="1124"/>
      <c r="AC71" s="1124"/>
      <c r="AD71" s="1124"/>
      <c r="AE71" s="1124"/>
      <c r="AF71" s="1124"/>
      <c r="AG71" s="1124"/>
      <c r="AH71" s="1124"/>
      <c r="AI71" s="1124"/>
    </row>
    <row r="72" spans="10:35">
      <c r="J72" s="1124"/>
      <c r="K72" s="1124"/>
      <c r="L72" s="1124"/>
      <c r="M72" s="1124"/>
      <c r="N72" s="1124"/>
      <c r="O72" s="1287"/>
      <c r="P72" s="1287"/>
      <c r="Q72" s="1124"/>
      <c r="R72" s="1124"/>
      <c r="S72" s="1124"/>
      <c r="T72" s="1124"/>
      <c r="U72" s="1124"/>
      <c r="V72" s="1124"/>
      <c r="W72" s="1124"/>
      <c r="X72" s="1124"/>
      <c r="Y72" s="1124"/>
      <c r="Z72" s="1124"/>
      <c r="AA72" s="1124"/>
      <c r="AB72" s="1124"/>
      <c r="AC72" s="1124"/>
      <c r="AD72" s="1124"/>
      <c r="AE72" s="1124"/>
      <c r="AF72" s="1124"/>
      <c r="AG72" s="1124"/>
      <c r="AH72" s="1124"/>
      <c r="AI72" s="1124"/>
    </row>
    <row r="73" spans="10:35">
      <c r="J73" s="1124"/>
      <c r="K73" s="1124"/>
      <c r="L73" s="1124"/>
      <c r="M73" s="1124"/>
      <c r="N73" s="1124"/>
      <c r="O73" s="1287"/>
      <c r="P73" s="1287"/>
      <c r="Q73" s="1124"/>
      <c r="R73" s="1124"/>
      <c r="S73" s="1124"/>
      <c r="T73" s="1124"/>
      <c r="U73" s="1124"/>
      <c r="V73" s="1124"/>
      <c r="W73" s="1124"/>
      <c r="X73" s="1124"/>
      <c r="Y73" s="1124"/>
      <c r="Z73" s="1124"/>
      <c r="AA73" s="1124"/>
      <c r="AB73" s="1124"/>
      <c r="AC73" s="1124"/>
      <c r="AD73" s="1124"/>
      <c r="AE73" s="1124"/>
      <c r="AF73" s="1124"/>
      <c r="AG73" s="1124"/>
      <c r="AH73" s="1124"/>
      <c r="AI73" s="1124"/>
    </row>
    <row r="74" spans="10:35">
      <c r="J74" s="1124"/>
      <c r="K74" s="1124"/>
      <c r="L74" s="1124"/>
      <c r="M74" s="1124"/>
      <c r="N74" s="1124"/>
      <c r="O74" s="1287"/>
      <c r="P74" s="1287"/>
      <c r="Q74" s="1124"/>
      <c r="R74" s="1124"/>
      <c r="S74" s="1124"/>
      <c r="T74" s="1124"/>
      <c r="U74" s="1124"/>
      <c r="V74" s="1124"/>
      <c r="W74" s="1124"/>
      <c r="X74" s="1124"/>
      <c r="Y74" s="1124"/>
      <c r="Z74" s="1124"/>
      <c r="AA74" s="1124"/>
      <c r="AB74" s="1124"/>
      <c r="AC74" s="1124"/>
      <c r="AD74" s="1124"/>
      <c r="AE74" s="1124"/>
      <c r="AF74" s="1124"/>
      <c r="AG74" s="1124"/>
      <c r="AH74" s="1124"/>
      <c r="AI74" s="1124"/>
    </row>
    <row r="75" spans="10:35">
      <c r="J75" s="1124"/>
      <c r="K75" s="1124"/>
      <c r="L75" s="1124"/>
      <c r="M75" s="1124"/>
      <c r="N75" s="1124"/>
      <c r="O75" s="1287"/>
      <c r="P75" s="1287"/>
      <c r="Q75" s="1124"/>
      <c r="R75" s="1124"/>
      <c r="S75" s="1124"/>
      <c r="T75" s="1124"/>
      <c r="U75" s="1124"/>
      <c r="V75" s="1124"/>
      <c r="W75" s="1124"/>
      <c r="X75" s="1124"/>
      <c r="Y75" s="1124"/>
      <c r="Z75" s="1124"/>
      <c r="AA75" s="1124"/>
      <c r="AB75" s="1124"/>
      <c r="AC75" s="1124"/>
      <c r="AD75" s="1124"/>
      <c r="AE75" s="1124"/>
      <c r="AF75" s="1124"/>
      <c r="AG75" s="1124"/>
      <c r="AH75" s="1124"/>
      <c r="AI75" s="1124"/>
    </row>
    <row r="76" spans="10:35">
      <c r="J76" s="1124"/>
      <c r="K76" s="1124"/>
      <c r="L76" s="1124"/>
      <c r="M76" s="1124"/>
      <c r="N76" s="1124"/>
      <c r="O76" s="1124"/>
      <c r="P76" s="1124"/>
      <c r="Q76" s="1124"/>
      <c r="R76" s="1124"/>
      <c r="S76" s="1124"/>
      <c r="T76" s="1124"/>
      <c r="U76" s="1124"/>
      <c r="V76" s="1124"/>
      <c r="W76" s="1124"/>
      <c r="X76" s="1124"/>
      <c r="Y76" s="1124"/>
      <c r="Z76" s="1124"/>
      <c r="AA76" s="1124"/>
      <c r="AB76" s="1124"/>
      <c r="AC76" s="1124"/>
      <c r="AD76" s="1124"/>
      <c r="AE76" s="1124"/>
      <c r="AF76" s="1124"/>
      <c r="AG76" s="1124"/>
      <c r="AH76" s="1124"/>
      <c r="AI76" s="1124"/>
    </row>
    <row r="77" spans="10:35">
      <c r="J77" s="1124"/>
      <c r="K77" s="1124"/>
      <c r="L77" s="1124"/>
      <c r="M77" s="1124"/>
      <c r="N77" s="1124"/>
      <c r="O77" s="1124"/>
      <c r="P77" s="1124"/>
      <c r="Q77" s="1124"/>
      <c r="R77" s="1124"/>
      <c r="S77" s="1124"/>
      <c r="T77" s="1124"/>
      <c r="U77" s="1124"/>
      <c r="V77" s="1124"/>
      <c r="W77" s="1124"/>
      <c r="X77" s="1124"/>
      <c r="Y77" s="1124"/>
      <c r="Z77" s="1124"/>
      <c r="AA77" s="1124"/>
      <c r="AB77" s="1124"/>
      <c r="AC77" s="1124"/>
      <c r="AD77" s="1124"/>
      <c r="AE77" s="1124"/>
      <c r="AF77" s="1124"/>
      <c r="AG77" s="1124"/>
      <c r="AH77" s="1124"/>
      <c r="AI77" s="1124"/>
    </row>
    <row r="78" spans="10:35">
      <c r="J78" s="1124"/>
      <c r="K78" s="1124"/>
      <c r="L78" s="1124"/>
      <c r="M78" s="1124"/>
      <c r="N78" s="1124"/>
      <c r="O78" s="1124"/>
      <c r="P78" s="1124"/>
      <c r="Q78" s="1124"/>
      <c r="R78" s="1124"/>
      <c r="S78" s="1124"/>
      <c r="T78" s="1124"/>
      <c r="U78" s="1124"/>
      <c r="V78" s="1124"/>
      <c r="W78" s="1124"/>
      <c r="X78" s="1124"/>
      <c r="Y78" s="1124"/>
      <c r="Z78" s="1124"/>
      <c r="AA78" s="1124"/>
      <c r="AB78" s="1124"/>
      <c r="AC78" s="1124"/>
      <c r="AD78" s="1124"/>
      <c r="AE78" s="1124"/>
      <c r="AF78" s="1124"/>
      <c r="AG78" s="1124"/>
      <c r="AH78" s="1124"/>
      <c r="AI78" s="1124"/>
    </row>
    <row r="79" spans="10:35">
      <c r="J79" s="1124"/>
      <c r="K79" s="1124"/>
      <c r="L79" s="1124"/>
      <c r="M79" s="1124"/>
      <c r="N79" s="1124"/>
      <c r="O79" s="1124"/>
      <c r="P79" s="1124"/>
      <c r="Q79" s="1124"/>
      <c r="R79" s="1124"/>
      <c r="S79" s="1124"/>
      <c r="T79" s="1124"/>
      <c r="U79" s="1124"/>
      <c r="V79" s="1124"/>
      <c r="W79" s="1124"/>
      <c r="X79" s="1124"/>
      <c r="Y79" s="1124"/>
      <c r="Z79" s="1124"/>
      <c r="AA79" s="1124"/>
      <c r="AB79" s="1124"/>
      <c r="AC79" s="1124"/>
      <c r="AD79" s="1124"/>
      <c r="AE79" s="1124"/>
      <c r="AF79" s="1124"/>
      <c r="AG79" s="1124"/>
      <c r="AH79" s="1124"/>
      <c r="AI79" s="1124"/>
    </row>
    <row r="80" spans="10:35">
      <c r="J80" s="1124"/>
      <c r="K80" s="1124"/>
      <c r="L80" s="1124"/>
      <c r="M80" s="1124"/>
      <c r="N80" s="1124"/>
      <c r="O80" s="1124"/>
      <c r="P80" s="1124"/>
      <c r="Q80" s="1124"/>
      <c r="R80" s="1124"/>
      <c r="S80" s="1124"/>
      <c r="T80" s="1124"/>
      <c r="U80" s="1124"/>
      <c r="V80" s="1124"/>
      <c r="W80" s="1124"/>
      <c r="X80" s="1124"/>
      <c r="Y80" s="1124"/>
      <c r="Z80" s="1124"/>
      <c r="AA80" s="1124"/>
      <c r="AB80" s="1124"/>
      <c r="AC80" s="1124"/>
      <c r="AD80" s="1124"/>
      <c r="AE80" s="1124"/>
      <c r="AF80" s="1124"/>
      <c r="AG80" s="1124"/>
      <c r="AH80" s="1124"/>
      <c r="AI80" s="1124"/>
    </row>
    <row r="81" spans="10:35">
      <c r="J81" s="1124"/>
      <c r="K81" s="1124"/>
      <c r="L81" s="1124"/>
      <c r="M81" s="1124"/>
      <c r="N81" s="1124"/>
      <c r="O81" s="1124"/>
      <c r="P81" s="1124"/>
      <c r="Q81" s="1124"/>
      <c r="R81" s="1124"/>
      <c r="S81" s="1124"/>
      <c r="T81" s="1124"/>
      <c r="U81" s="1124"/>
      <c r="V81" s="1124"/>
      <c r="W81" s="1124"/>
      <c r="X81" s="1124"/>
      <c r="Y81" s="1124"/>
      <c r="Z81" s="1124"/>
      <c r="AA81" s="1124"/>
      <c r="AB81" s="1124"/>
      <c r="AC81" s="1124"/>
      <c r="AD81" s="1124"/>
      <c r="AE81" s="1124"/>
      <c r="AF81" s="1124"/>
      <c r="AG81" s="1124"/>
      <c r="AH81" s="1124"/>
      <c r="AI81" s="1124"/>
    </row>
    <row r="82" spans="10:35">
      <c r="J82" s="1124"/>
      <c r="K82" s="1124"/>
      <c r="L82" s="1124"/>
      <c r="M82" s="1124"/>
      <c r="N82" s="1124"/>
      <c r="O82" s="1124"/>
      <c r="P82" s="1124"/>
      <c r="Q82" s="1124"/>
      <c r="R82" s="1124"/>
      <c r="S82" s="1124"/>
      <c r="T82" s="1124"/>
      <c r="U82" s="1124"/>
      <c r="V82" s="1124"/>
      <c r="W82" s="1124"/>
      <c r="X82" s="1124"/>
      <c r="Y82" s="1124"/>
      <c r="Z82" s="1124"/>
      <c r="AA82" s="1124"/>
      <c r="AB82" s="1124"/>
      <c r="AC82" s="1124"/>
      <c r="AD82" s="1124"/>
      <c r="AE82" s="1124"/>
      <c r="AF82" s="1124"/>
      <c r="AG82" s="1124"/>
      <c r="AH82" s="1124"/>
      <c r="AI82" s="1124"/>
    </row>
    <row r="83" spans="10:35">
      <c r="J83" s="1124"/>
      <c r="K83" s="1124"/>
      <c r="L83" s="1124"/>
      <c r="M83" s="1124"/>
      <c r="N83" s="1124"/>
      <c r="O83" s="1124"/>
      <c r="P83" s="1124"/>
      <c r="Q83" s="1124"/>
      <c r="R83" s="1124"/>
      <c r="S83" s="1124"/>
      <c r="T83" s="1124"/>
      <c r="U83" s="1124"/>
      <c r="V83" s="1124"/>
      <c r="W83" s="1124"/>
      <c r="X83" s="1124"/>
      <c r="Y83" s="1124"/>
      <c r="Z83" s="1124"/>
      <c r="AA83" s="1124"/>
      <c r="AB83" s="1124"/>
      <c r="AC83" s="1124"/>
      <c r="AD83" s="1124"/>
      <c r="AE83" s="1124"/>
      <c r="AF83" s="1124"/>
      <c r="AG83" s="1124"/>
      <c r="AH83" s="1124"/>
      <c r="AI83" s="1124"/>
    </row>
    <row r="84" spans="10:35">
      <c r="J84" s="1124"/>
      <c r="K84" s="1124"/>
      <c r="L84" s="1124"/>
      <c r="M84" s="1124"/>
      <c r="N84" s="1124"/>
      <c r="O84" s="1124"/>
      <c r="P84" s="1124"/>
      <c r="Q84" s="1124"/>
      <c r="R84" s="1124"/>
      <c r="S84" s="1124"/>
      <c r="T84" s="1124"/>
      <c r="U84" s="1124"/>
      <c r="V84" s="1124"/>
      <c r="W84" s="1124"/>
      <c r="X84" s="1124"/>
      <c r="Y84" s="1124"/>
      <c r="Z84" s="1124"/>
      <c r="AA84" s="1124"/>
      <c r="AB84" s="1124"/>
      <c r="AC84" s="1124"/>
      <c r="AD84" s="1124"/>
      <c r="AE84" s="1124"/>
      <c r="AF84" s="1124"/>
      <c r="AG84" s="1124"/>
      <c r="AH84" s="1124"/>
      <c r="AI84" s="1124"/>
    </row>
    <row r="85" spans="10:35">
      <c r="J85" s="1124"/>
      <c r="K85" s="1124"/>
      <c r="L85" s="1124"/>
      <c r="M85" s="1124"/>
      <c r="N85" s="1124"/>
      <c r="O85" s="1124"/>
      <c r="P85" s="1124"/>
      <c r="Q85" s="1124"/>
      <c r="R85" s="1124"/>
      <c r="S85" s="1124"/>
      <c r="T85" s="1124"/>
      <c r="U85" s="1124"/>
      <c r="V85" s="1124"/>
      <c r="W85" s="1124"/>
      <c r="X85" s="1124"/>
      <c r="Y85" s="1124"/>
      <c r="Z85" s="1124"/>
      <c r="AA85" s="1124"/>
      <c r="AB85" s="1124"/>
      <c r="AC85" s="1124"/>
      <c r="AD85" s="1124"/>
      <c r="AE85" s="1124"/>
      <c r="AF85" s="1124"/>
      <c r="AG85" s="1124"/>
      <c r="AH85" s="1124"/>
      <c r="AI85" s="1124"/>
    </row>
    <row r="86" spans="10:35">
      <c r="J86" s="1124"/>
      <c r="K86" s="1124"/>
      <c r="L86" s="1124"/>
      <c r="M86" s="1124"/>
      <c r="N86" s="1124"/>
      <c r="O86" s="1124"/>
      <c r="P86" s="1124"/>
      <c r="Q86" s="1124"/>
      <c r="R86" s="1124"/>
      <c r="S86" s="1124"/>
      <c r="T86" s="1124"/>
      <c r="U86" s="1124"/>
      <c r="V86" s="1124"/>
      <c r="W86" s="1124"/>
      <c r="X86" s="1124"/>
      <c r="Y86" s="1124"/>
      <c r="Z86" s="1124"/>
      <c r="AA86" s="1124"/>
      <c r="AB86" s="1124"/>
      <c r="AC86" s="1124"/>
      <c r="AD86" s="1124"/>
      <c r="AE86" s="1124"/>
      <c r="AF86" s="1124"/>
      <c r="AG86" s="1124"/>
      <c r="AH86" s="1124"/>
      <c r="AI86" s="1124"/>
    </row>
    <row r="87" spans="10:35">
      <c r="J87" s="1124"/>
      <c r="K87" s="1124"/>
      <c r="L87" s="1124"/>
      <c r="M87" s="1124"/>
      <c r="N87" s="1124"/>
      <c r="O87" s="1124"/>
      <c r="P87" s="1124"/>
      <c r="Q87" s="1124"/>
      <c r="R87" s="1124"/>
      <c r="S87" s="1124"/>
      <c r="T87" s="1124"/>
      <c r="U87" s="1124"/>
      <c r="V87" s="1124"/>
      <c r="W87" s="1124"/>
      <c r="X87" s="1124"/>
      <c r="Y87" s="1124"/>
      <c r="Z87" s="1124"/>
      <c r="AA87" s="1124"/>
      <c r="AB87" s="1124"/>
      <c r="AC87" s="1124"/>
      <c r="AD87" s="1124"/>
      <c r="AE87" s="1124"/>
      <c r="AF87" s="1124"/>
      <c r="AG87" s="1124"/>
      <c r="AH87" s="1124"/>
      <c r="AI87" s="1124"/>
    </row>
    <row r="88" spans="10:35">
      <c r="J88" s="1124"/>
      <c r="K88" s="1124"/>
      <c r="L88" s="1124"/>
      <c r="M88" s="1124"/>
      <c r="N88" s="1124"/>
      <c r="O88" s="1124"/>
      <c r="P88" s="1124"/>
      <c r="Q88" s="1124"/>
      <c r="R88" s="1124"/>
      <c r="S88" s="1124"/>
      <c r="T88" s="1124"/>
      <c r="U88" s="1124"/>
      <c r="V88" s="1124"/>
      <c r="W88" s="1124"/>
      <c r="X88" s="1124"/>
      <c r="Y88" s="1124"/>
      <c r="Z88" s="1124"/>
      <c r="AA88" s="1124"/>
      <c r="AB88" s="1124"/>
      <c r="AC88" s="1124"/>
      <c r="AD88" s="1124"/>
      <c r="AE88" s="1124"/>
      <c r="AF88" s="1124"/>
      <c r="AG88" s="1124"/>
      <c r="AH88" s="1124"/>
      <c r="AI88" s="1124"/>
    </row>
    <row r="89" spans="10:35">
      <c r="J89" s="1124"/>
      <c r="K89" s="1124"/>
      <c r="L89" s="1124"/>
      <c r="M89" s="1124"/>
      <c r="N89" s="1124"/>
      <c r="O89" s="1124"/>
      <c r="P89" s="1124"/>
      <c r="Q89" s="1124"/>
      <c r="R89" s="1124"/>
      <c r="S89" s="1124"/>
      <c r="T89" s="1124"/>
      <c r="U89" s="1124"/>
      <c r="V89" s="1124"/>
      <c r="W89" s="1124"/>
      <c r="X89" s="1124"/>
      <c r="Y89" s="1124"/>
      <c r="Z89" s="1124"/>
      <c r="AA89" s="1124"/>
      <c r="AB89" s="1124"/>
      <c r="AC89" s="1124"/>
      <c r="AD89" s="1124"/>
      <c r="AE89" s="1124"/>
      <c r="AF89" s="1124"/>
      <c r="AG89" s="1124"/>
      <c r="AH89" s="1124"/>
      <c r="AI89" s="1124"/>
    </row>
    <row r="90" spans="10:35">
      <c r="J90" s="1124"/>
      <c r="K90" s="1124"/>
      <c r="L90" s="1124"/>
      <c r="M90" s="1124"/>
      <c r="N90" s="1124"/>
      <c r="O90" s="1124"/>
      <c r="P90" s="1124"/>
      <c r="Q90" s="1124"/>
      <c r="R90" s="1124"/>
      <c r="S90" s="1124"/>
      <c r="T90" s="1124"/>
      <c r="U90" s="1124"/>
      <c r="V90" s="1124"/>
      <c r="W90" s="1124"/>
      <c r="X90" s="1124"/>
      <c r="Y90" s="1124"/>
      <c r="Z90" s="1124"/>
      <c r="AA90" s="1124"/>
      <c r="AB90" s="1124"/>
      <c r="AC90" s="1124"/>
      <c r="AD90" s="1124"/>
      <c r="AE90" s="1124"/>
      <c r="AF90" s="1124"/>
      <c r="AG90" s="1124"/>
      <c r="AH90" s="1124"/>
      <c r="AI90" s="1124"/>
    </row>
    <row r="91" spans="10:35">
      <c r="J91" s="1124"/>
      <c r="K91" s="1124"/>
      <c r="L91" s="1124"/>
      <c r="M91" s="1124"/>
      <c r="N91" s="1124"/>
      <c r="O91" s="1124"/>
      <c r="P91" s="1124"/>
      <c r="Q91" s="1124"/>
      <c r="R91" s="1124"/>
      <c r="S91" s="1124"/>
      <c r="T91" s="1124"/>
      <c r="U91" s="1124"/>
      <c r="V91" s="1124"/>
      <c r="W91" s="1124"/>
      <c r="X91" s="1124"/>
      <c r="Y91" s="1124"/>
      <c r="Z91" s="1124"/>
      <c r="AA91" s="1124"/>
      <c r="AB91" s="1124"/>
      <c r="AC91" s="1124"/>
      <c r="AD91" s="1124"/>
      <c r="AE91" s="1124"/>
      <c r="AF91" s="1124"/>
      <c r="AG91" s="1124"/>
      <c r="AH91" s="1124"/>
      <c r="AI91" s="1124"/>
    </row>
    <row r="92" spans="10:35">
      <c r="J92" s="1124"/>
      <c r="K92" s="1124"/>
      <c r="L92" s="1124"/>
      <c r="M92" s="1124"/>
      <c r="N92" s="1124"/>
      <c r="O92" s="1124"/>
      <c r="P92" s="1124"/>
      <c r="Q92" s="1124"/>
      <c r="R92" s="1124"/>
      <c r="S92" s="1124"/>
      <c r="T92" s="1124"/>
      <c r="U92" s="1124"/>
      <c r="V92" s="1124"/>
      <c r="W92" s="1124"/>
      <c r="X92" s="1124"/>
      <c r="Y92" s="1124"/>
      <c r="Z92" s="1124"/>
      <c r="AA92" s="1124"/>
      <c r="AB92" s="1124"/>
      <c r="AC92" s="1124"/>
      <c r="AD92" s="1124"/>
      <c r="AE92" s="1124"/>
      <c r="AF92" s="1124"/>
      <c r="AG92" s="1124"/>
      <c r="AH92" s="1124"/>
      <c r="AI92" s="1124"/>
    </row>
    <row r="93" spans="10:35">
      <c r="J93" s="1124"/>
      <c r="K93" s="1124"/>
      <c r="L93" s="1124"/>
      <c r="M93" s="1124"/>
      <c r="N93" s="1124"/>
      <c r="O93" s="1124"/>
      <c r="P93" s="1124"/>
      <c r="Q93" s="1124"/>
      <c r="R93" s="1124"/>
      <c r="S93" s="1124"/>
      <c r="T93" s="1124"/>
      <c r="U93" s="1124"/>
      <c r="V93" s="1124"/>
      <c r="W93" s="1124"/>
      <c r="X93" s="1124"/>
      <c r="Y93" s="1124"/>
      <c r="Z93" s="1124"/>
      <c r="AA93" s="1124"/>
      <c r="AB93" s="1124"/>
      <c r="AC93" s="1124"/>
      <c r="AD93" s="1124"/>
      <c r="AE93" s="1124"/>
      <c r="AF93" s="1124"/>
      <c r="AG93" s="1124"/>
      <c r="AH93" s="1124"/>
      <c r="AI93" s="1124"/>
    </row>
    <row r="94" spans="10:35">
      <c r="J94" s="1124"/>
      <c r="K94" s="1124"/>
      <c r="L94" s="1124"/>
      <c r="M94" s="1124"/>
      <c r="N94" s="1124"/>
      <c r="O94" s="1124"/>
      <c r="P94" s="1124"/>
      <c r="Q94" s="1124"/>
      <c r="R94" s="1124"/>
      <c r="S94" s="1124"/>
      <c r="T94" s="1124"/>
      <c r="U94" s="1124"/>
      <c r="V94" s="1124"/>
      <c r="W94" s="1124"/>
      <c r="X94" s="1124"/>
      <c r="Y94" s="1124"/>
      <c r="Z94" s="1124"/>
      <c r="AA94" s="1124"/>
      <c r="AB94" s="1124"/>
      <c r="AC94" s="1124"/>
      <c r="AD94" s="1124"/>
      <c r="AE94" s="1124"/>
      <c r="AF94" s="1124"/>
      <c r="AG94" s="1124"/>
      <c r="AH94" s="1124"/>
      <c r="AI94" s="1124"/>
    </row>
    <row r="95" spans="10:35">
      <c r="J95" s="1124"/>
      <c r="K95" s="1124"/>
      <c r="L95" s="1124"/>
      <c r="M95" s="1124"/>
      <c r="N95" s="1124"/>
      <c r="O95" s="1124"/>
      <c r="P95" s="1124"/>
      <c r="Q95" s="1124"/>
      <c r="R95" s="1124"/>
      <c r="S95" s="1124"/>
      <c r="T95" s="1124"/>
      <c r="U95" s="1124"/>
      <c r="V95" s="1124"/>
      <c r="W95" s="1124"/>
      <c r="X95" s="1124"/>
      <c r="Y95" s="1124"/>
      <c r="Z95" s="1124"/>
      <c r="AA95" s="1124"/>
      <c r="AB95" s="1124"/>
      <c r="AC95" s="1124"/>
      <c r="AD95" s="1124"/>
      <c r="AE95" s="1124"/>
      <c r="AF95" s="1124"/>
      <c r="AG95" s="1124"/>
      <c r="AH95" s="1124"/>
      <c r="AI95" s="1124"/>
    </row>
    <row r="96" spans="10:35">
      <c r="J96" s="1124"/>
      <c r="K96" s="1124"/>
      <c r="L96" s="1124"/>
      <c r="M96" s="1124"/>
      <c r="N96" s="1124"/>
      <c r="O96" s="1124"/>
      <c r="P96" s="1124"/>
      <c r="Q96" s="1124"/>
      <c r="R96" s="1124"/>
      <c r="S96" s="1124"/>
      <c r="T96" s="1124"/>
      <c r="U96" s="1124"/>
      <c r="V96" s="1124"/>
      <c r="W96" s="1124"/>
      <c r="X96" s="1124"/>
      <c r="Y96" s="1124"/>
      <c r="Z96" s="1124"/>
      <c r="AA96" s="1124"/>
      <c r="AB96" s="1124"/>
      <c r="AC96" s="1124"/>
      <c r="AD96" s="1124"/>
      <c r="AE96" s="1124"/>
      <c r="AF96" s="1124"/>
      <c r="AG96" s="1124"/>
      <c r="AH96" s="1124"/>
      <c r="AI96" s="1124"/>
    </row>
    <row r="97" spans="10:35">
      <c r="J97" s="1124"/>
      <c r="K97" s="1124"/>
      <c r="L97" s="1124"/>
      <c r="M97" s="1124"/>
      <c r="N97" s="1124"/>
      <c r="O97" s="1124"/>
      <c r="P97" s="1124"/>
      <c r="Q97" s="1124"/>
      <c r="R97" s="1124"/>
      <c r="S97" s="1124"/>
      <c r="T97" s="1124"/>
      <c r="U97" s="1124"/>
      <c r="V97" s="1124"/>
      <c r="W97" s="1124"/>
      <c r="X97" s="1124"/>
      <c r="Y97" s="1124"/>
      <c r="Z97" s="1124"/>
      <c r="AA97" s="1124"/>
      <c r="AB97" s="1124"/>
      <c r="AC97" s="1124"/>
      <c r="AD97" s="1124"/>
      <c r="AE97" s="1124"/>
      <c r="AF97" s="1124"/>
      <c r="AG97" s="1124"/>
      <c r="AH97" s="1124"/>
      <c r="AI97" s="1124"/>
    </row>
    <row r="98" spans="10:35">
      <c r="J98" s="1124"/>
      <c r="K98" s="1124"/>
      <c r="L98" s="1124"/>
      <c r="M98" s="1124"/>
      <c r="N98" s="1124"/>
      <c r="O98" s="1124"/>
      <c r="P98" s="1124"/>
      <c r="Q98" s="1124"/>
      <c r="R98" s="1124"/>
      <c r="S98" s="1124"/>
      <c r="T98" s="1124"/>
      <c r="U98" s="1124"/>
      <c r="V98" s="1124"/>
      <c r="W98" s="1124"/>
      <c r="X98" s="1124"/>
      <c r="Y98" s="1124"/>
      <c r="Z98" s="1124"/>
      <c r="AA98" s="1124"/>
      <c r="AB98" s="1124"/>
      <c r="AC98" s="1124"/>
      <c r="AD98" s="1124"/>
      <c r="AE98" s="1124"/>
      <c r="AF98" s="1124"/>
      <c r="AG98" s="1124"/>
      <c r="AH98" s="1124"/>
      <c r="AI98" s="1124"/>
    </row>
    <row r="99" spans="10:35">
      <c r="J99" s="1124"/>
      <c r="K99" s="1124"/>
      <c r="L99" s="1124"/>
      <c r="M99" s="1124"/>
      <c r="N99" s="1124"/>
      <c r="O99" s="1124"/>
      <c r="P99" s="1124"/>
      <c r="Q99" s="1124"/>
      <c r="R99" s="1124"/>
      <c r="S99" s="1124"/>
      <c r="T99" s="1124"/>
      <c r="U99" s="1124"/>
      <c r="V99" s="1124"/>
      <c r="W99" s="1124"/>
      <c r="X99" s="1124"/>
      <c r="Y99" s="1124"/>
      <c r="Z99" s="1124"/>
      <c r="AA99" s="1124"/>
      <c r="AB99" s="1124"/>
      <c r="AC99" s="1124"/>
      <c r="AD99" s="1124"/>
      <c r="AE99" s="1124"/>
      <c r="AF99" s="1124"/>
      <c r="AG99" s="1124"/>
      <c r="AH99" s="1124"/>
      <c r="AI99" s="1124"/>
    </row>
    <row r="100" spans="10:35">
      <c r="J100" s="1124"/>
      <c r="K100" s="1124"/>
      <c r="L100" s="1124"/>
      <c r="M100" s="1124"/>
      <c r="N100" s="1124"/>
      <c r="O100" s="1124"/>
      <c r="P100" s="1124"/>
      <c r="Q100" s="1124"/>
      <c r="R100" s="1124"/>
      <c r="S100" s="1124"/>
      <c r="T100" s="1124"/>
      <c r="U100" s="1124"/>
      <c r="V100" s="1124"/>
      <c r="W100" s="1124"/>
      <c r="X100" s="1124"/>
      <c r="Y100" s="1124"/>
      <c r="Z100" s="1124"/>
      <c r="AA100" s="1124"/>
      <c r="AB100" s="1124"/>
      <c r="AC100" s="1124"/>
      <c r="AD100" s="1124"/>
      <c r="AE100" s="1124"/>
      <c r="AF100" s="1124"/>
      <c r="AG100" s="1124"/>
      <c r="AH100" s="1124"/>
      <c r="AI100" s="1124"/>
    </row>
    <row r="101" spans="10:35">
      <c r="J101" s="1124"/>
      <c r="K101" s="1124"/>
      <c r="L101" s="1124"/>
      <c r="M101" s="1124"/>
      <c r="N101" s="1124"/>
      <c r="O101" s="1124"/>
      <c r="P101" s="1124"/>
      <c r="Q101" s="1124"/>
      <c r="R101" s="1124"/>
      <c r="S101" s="1124"/>
      <c r="T101" s="1124"/>
      <c r="U101" s="1124"/>
      <c r="V101" s="1124"/>
      <c r="W101" s="1124"/>
      <c r="X101" s="1124"/>
      <c r="Y101" s="1124"/>
      <c r="Z101" s="1124"/>
      <c r="AA101" s="1124"/>
      <c r="AB101" s="1124"/>
      <c r="AC101" s="1124"/>
      <c r="AD101" s="1124"/>
      <c r="AE101" s="1124"/>
      <c r="AF101" s="1124"/>
      <c r="AG101" s="1124"/>
      <c r="AH101" s="1124"/>
      <c r="AI101" s="1124"/>
    </row>
    <row r="102" spans="10:35">
      <c r="J102" s="1124"/>
      <c r="K102" s="1124"/>
      <c r="L102" s="1124"/>
      <c r="M102" s="1124"/>
      <c r="N102" s="1124"/>
      <c r="O102" s="1124"/>
      <c r="P102" s="1124"/>
      <c r="Q102" s="1124"/>
      <c r="R102" s="1124"/>
      <c r="S102" s="1124"/>
      <c r="T102" s="1124"/>
      <c r="U102" s="1124"/>
      <c r="V102" s="1124"/>
      <c r="W102" s="1124"/>
      <c r="X102" s="1124"/>
      <c r="Y102" s="1124"/>
      <c r="Z102" s="1124"/>
      <c r="AA102" s="1124"/>
      <c r="AB102" s="1124"/>
      <c r="AC102" s="1124"/>
      <c r="AD102" s="1124"/>
      <c r="AE102" s="1124"/>
      <c r="AF102" s="1124"/>
      <c r="AG102" s="1124"/>
      <c r="AH102" s="1124"/>
      <c r="AI102" s="1124"/>
    </row>
    <row r="103" spans="10:35">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124"/>
      <c r="AE103" s="1124"/>
      <c r="AF103" s="1124"/>
      <c r="AG103" s="1124"/>
      <c r="AH103" s="1124"/>
      <c r="AI103" s="1124"/>
    </row>
    <row r="104" spans="10:35">
      <c r="J104" s="1124"/>
      <c r="K104" s="1124"/>
      <c r="L104" s="1124"/>
      <c r="M104" s="1124"/>
      <c r="N104" s="1124"/>
      <c r="O104" s="1124"/>
      <c r="P104" s="1124"/>
      <c r="Q104" s="1124"/>
      <c r="R104" s="1124"/>
      <c r="S104" s="1124"/>
      <c r="T104" s="1124"/>
      <c r="U104" s="1124"/>
      <c r="V104" s="1124"/>
      <c r="W104" s="1124"/>
      <c r="X104" s="1124"/>
      <c r="Y104" s="1124"/>
      <c r="Z104" s="1124"/>
      <c r="AA104" s="1124"/>
      <c r="AB104" s="1124"/>
      <c r="AC104" s="1124"/>
      <c r="AD104" s="1124"/>
      <c r="AE104" s="1124"/>
      <c r="AF104" s="1124"/>
      <c r="AG104" s="1124"/>
      <c r="AH104" s="1124"/>
      <c r="AI104" s="1124"/>
    </row>
    <row r="105" spans="10:35">
      <c r="J105" s="1124"/>
      <c r="K105" s="1124"/>
      <c r="L105" s="1124"/>
      <c r="M105" s="1124"/>
      <c r="N105" s="1124"/>
      <c r="O105" s="1124"/>
      <c r="P105" s="1124"/>
      <c r="Q105" s="1124"/>
      <c r="R105" s="1124"/>
      <c r="S105" s="1124"/>
      <c r="T105" s="1124"/>
      <c r="U105" s="1124"/>
      <c r="V105" s="1124"/>
      <c r="W105" s="1124"/>
      <c r="X105" s="1124"/>
      <c r="Y105" s="1124"/>
      <c r="Z105" s="1124"/>
      <c r="AA105" s="1124"/>
      <c r="AB105" s="1124"/>
      <c r="AC105" s="1124"/>
      <c r="AD105" s="1124"/>
      <c r="AE105" s="1124"/>
      <c r="AF105" s="1124"/>
      <c r="AG105" s="1124"/>
      <c r="AH105" s="1124"/>
      <c r="AI105" s="1124"/>
    </row>
    <row r="106" spans="10:35">
      <c r="J106" s="1124"/>
      <c r="K106" s="1124"/>
      <c r="L106" s="1124"/>
      <c r="M106" s="1124"/>
      <c r="N106" s="1124"/>
      <c r="O106" s="1124"/>
      <c r="P106" s="1124"/>
      <c r="Q106" s="1124"/>
      <c r="R106" s="1124"/>
      <c r="S106" s="1124"/>
      <c r="T106" s="1124"/>
      <c r="U106" s="1124"/>
      <c r="V106" s="1124"/>
      <c r="W106" s="1124"/>
      <c r="X106" s="1124"/>
      <c r="Y106" s="1124"/>
      <c r="Z106" s="1124"/>
      <c r="AA106" s="1124"/>
      <c r="AB106" s="1124"/>
      <c r="AC106" s="1124"/>
      <c r="AD106" s="1124"/>
      <c r="AE106" s="1124"/>
      <c r="AF106" s="1124"/>
      <c r="AG106" s="1124"/>
      <c r="AH106" s="1124"/>
      <c r="AI106" s="1124"/>
    </row>
    <row r="107" spans="10:35">
      <c r="J107" s="1124"/>
      <c r="K107" s="1124"/>
      <c r="L107" s="1124"/>
      <c r="M107" s="1124"/>
      <c r="N107" s="1124"/>
      <c r="O107" s="1124"/>
      <c r="P107" s="1124"/>
      <c r="Q107" s="1124"/>
      <c r="R107" s="1124"/>
      <c r="S107" s="1124"/>
      <c r="T107" s="1124"/>
      <c r="U107" s="1124"/>
      <c r="V107" s="1124"/>
      <c r="W107" s="1124"/>
      <c r="X107" s="1124"/>
      <c r="Y107" s="1124"/>
      <c r="Z107" s="1124"/>
      <c r="AA107" s="1124"/>
      <c r="AB107" s="1124"/>
      <c r="AC107" s="1124"/>
      <c r="AD107" s="1124"/>
      <c r="AE107" s="1124"/>
      <c r="AF107" s="1124"/>
      <c r="AG107" s="1124"/>
      <c r="AH107" s="1124"/>
      <c r="AI107" s="1124"/>
    </row>
    <row r="108" spans="10:35">
      <c r="J108" s="1124"/>
      <c r="K108" s="1124"/>
      <c r="L108" s="1124"/>
      <c r="M108" s="1124"/>
      <c r="N108" s="1124"/>
      <c r="O108" s="1124"/>
      <c r="P108" s="1124"/>
      <c r="Q108" s="1124"/>
      <c r="R108" s="1124"/>
      <c r="S108" s="1124"/>
      <c r="T108" s="1124"/>
      <c r="U108" s="1124"/>
      <c r="V108" s="1124"/>
      <c r="W108" s="1124"/>
      <c r="X108" s="1124"/>
      <c r="Y108" s="1124"/>
      <c r="Z108" s="1124"/>
      <c r="AA108" s="1124"/>
      <c r="AB108" s="1124"/>
      <c r="AC108" s="1124"/>
      <c r="AD108" s="1124"/>
      <c r="AE108" s="1124"/>
      <c r="AF108" s="1124"/>
      <c r="AG108" s="1124"/>
      <c r="AH108" s="1124"/>
      <c r="AI108" s="1124"/>
    </row>
    <row r="109" spans="10:35">
      <c r="J109" s="1124"/>
      <c r="K109" s="1124"/>
      <c r="L109" s="1124"/>
      <c r="M109" s="1124"/>
      <c r="N109" s="1124"/>
      <c r="O109" s="1124"/>
      <c r="P109" s="1124"/>
      <c r="Q109" s="1124"/>
      <c r="R109" s="1124"/>
      <c r="S109" s="1124"/>
      <c r="T109" s="1124"/>
      <c r="U109" s="1124"/>
      <c r="V109" s="1124"/>
      <c r="W109" s="1124"/>
      <c r="X109" s="1124"/>
      <c r="Y109" s="1124"/>
      <c r="Z109" s="1124"/>
      <c r="AA109" s="1124"/>
      <c r="AB109" s="1124"/>
      <c r="AC109" s="1124"/>
      <c r="AD109" s="1124"/>
      <c r="AE109" s="1124"/>
      <c r="AF109" s="1124"/>
      <c r="AG109" s="1124"/>
      <c r="AH109" s="1124"/>
      <c r="AI109" s="1124"/>
    </row>
    <row r="110" spans="10:35">
      <c r="J110" s="1124"/>
      <c r="K110" s="1124"/>
      <c r="L110" s="1124"/>
      <c r="M110" s="1124"/>
      <c r="N110" s="1124"/>
      <c r="O110" s="1124"/>
      <c r="P110" s="1124"/>
      <c r="Q110" s="1124"/>
      <c r="R110" s="1124"/>
      <c r="S110" s="1124"/>
      <c r="T110" s="1124"/>
      <c r="U110" s="1124"/>
      <c r="V110" s="1124"/>
      <c r="W110" s="1124"/>
      <c r="X110" s="1124"/>
      <c r="Y110" s="1124"/>
      <c r="Z110" s="1124"/>
      <c r="AA110" s="1124"/>
      <c r="AB110" s="1124"/>
      <c r="AC110" s="1124"/>
      <c r="AD110" s="1124"/>
      <c r="AE110" s="1124"/>
      <c r="AF110" s="1124"/>
      <c r="AG110" s="1124"/>
      <c r="AH110" s="1124"/>
      <c r="AI110" s="1124"/>
    </row>
    <row r="111" spans="10:35">
      <c r="J111" s="1124"/>
      <c r="K111" s="1124"/>
      <c r="L111" s="1124"/>
      <c r="M111" s="1124"/>
      <c r="N111" s="1124"/>
      <c r="O111" s="1124"/>
      <c r="P111" s="1124"/>
      <c r="Q111" s="1124"/>
      <c r="R111" s="1124"/>
      <c r="S111" s="1124"/>
      <c r="T111" s="1124"/>
      <c r="U111" s="1124"/>
      <c r="V111" s="1124"/>
      <c r="W111" s="1124"/>
      <c r="X111" s="1124"/>
      <c r="Y111" s="1124"/>
      <c r="Z111" s="1124"/>
      <c r="AA111" s="1124"/>
      <c r="AB111" s="1124"/>
      <c r="AC111" s="1124"/>
      <c r="AD111" s="1124"/>
      <c r="AE111" s="1124"/>
      <c r="AF111" s="1124"/>
      <c r="AG111" s="1124"/>
      <c r="AH111" s="1124"/>
      <c r="AI111" s="1124"/>
    </row>
    <row r="112" spans="10:35">
      <c r="J112" s="1124"/>
      <c r="K112" s="1124"/>
      <c r="L112" s="1124"/>
      <c r="M112" s="1124"/>
      <c r="N112" s="1124"/>
      <c r="O112" s="1124"/>
      <c r="P112" s="1124"/>
      <c r="Q112" s="1124"/>
      <c r="R112" s="1124"/>
      <c r="S112" s="1124"/>
      <c r="T112" s="1124"/>
      <c r="U112" s="1124"/>
      <c r="V112" s="1124"/>
      <c r="W112" s="1124"/>
      <c r="X112" s="1124"/>
      <c r="Y112" s="1124"/>
      <c r="Z112" s="1124"/>
      <c r="AA112" s="1124"/>
      <c r="AB112" s="1124"/>
      <c r="AC112" s="1124"/>
      <c r="AD112" s="1124"/>
      <c r="AE112" s="1124"/>
      <c r="AF112" s="1124"/>
      <c r="AG112" s="1124"/>
      <c r="AH112" s="1124"/>
      <c r="AI112" s="1124"/>
    </row>
    <row r="113" spans="10:35">
      <c r="J113" s="1124"/>
      <c r="K113" s="1124"/>
      <c r="L113" s="1124"/>
      <c r="M113" s="1124"/>
      <c r="N113" s="1124"/>
      <c r="O113" s="1124"/>
      <c r="P113" s="1124"/>
      <c r="Q113" s="1124"/>
      <c r="R113" s="1124"/>
      <c r="S113" s="1124"/>
      <c r="T113" s="1124"/>
      <c r="U113" s="1124"/>
      <c r="V113" s="1124"/>
      <c r="W113" s="1124"/>
      <c r="X113" s="1124"/>
      <c r="Y113" s="1124"/>
      <c r="Z113" s="1124"/>
      <c r="AA113" s="1124"/>
      <c r="AB113" s="1124"/>
      <c r="AC113" s="1124"/>
      <c r="AD113" s="1124"/>
      <c r="AE113" s="1124"/>
      <c r="AF113" s="1124"/>
      <c r="AG113" s="1124"/>
      <c r="AH113" s="1124"/>
      <c r="AI113" s="1124"/>
    </row>
    <row r="114" spans="10:35">
      <c r="J114" s="1124"/>
      <c r="K114" s="1124"/>
      <c r="L114" s="1124"/>
      <c r="M114" s="1124"/>
      <c r="N114" s="1124"/>
      <c r="O114" s="1124"/>
      <c r="P114" s="1124"/>
      <c r="Q114" s="1124"/>
      <c r="R114" s="1124"/>
      <c r="S114" s="1124"/>
      <c r="T114" s="1124"/>
      <c r="U114" s="1124"/>
      <c r="V114" s="1124"/>
      <c r="W114" s="1124"/>
      <c r="X114" s="1124"/>
      <c r="Y114" s="1124"/>
      <c r="Z114" s="1124"/>
      <c r="AA114" s="1124"/>
      <c r="AB114" s="1124"/>
      <c r="AC114" s="1124"/>
      <c r="AD114" s="1124"/>
      <c r="AE114" s="1124"/>
      <c r="AF114" s="1124"/>
      <c r="AG114" s="1124"/>
      <c r="AH114" s="1124"/>
      <c r="AI114" s="1124"/>
    </row>
    <row r="115" spans="10:35">
      <c r="J115" s="1124"/>
      <c r="K115" s="1124"/>
      <c r="L115" s="1124"/>
      <c r="M115" s="1124"/>
      <c r="N115" s="1124"/>
      <c r="O115" s="1124"/>
      <c r="P115" s="1124"/>
      <c r="Q115" s="1124"/>
      <c r="R115" s="1124"/>
      <c r="S115" s="1124"/>
      <c r="T115" s="1124"/>
      <c r="U115" s="1124"/>
      <c r="V115" s="1124"/>
      <c r="W115" s="1124"/>
      <c r="X115" s="1124"/>
      <c r="Y115" s="1124"/>
      <c r="Z115" s="1124"/>
      <c r="AA115" s="1124"/>
      <c r="AB115" s="1124"/>
      <c r="AC115" s="1124"/>
      <c r="AD115" s="1124"/>
      <c r="AE115" s="1124"/>
      <c r="AF115" s="1124"/>
      <c r="AG115" s="1124"/>
      <c r="AH115" s="1124"/>
      <c r="AI115" s="1124"/>
    </row>
    <row r="116" spans="10:35">
      <c r="J116" s="1124"/>
      <c r="K116" s="1124"/>
      <c r="L116" s="1124"/>
      <c r="M116" s="1124"/>
      <c r="N116" s="1124"/>
      <c r="O116" s="1124"/>
      <c r="P116" s="1124"/>
      <c r="Q116" s="1124"/>
      <c r="R116" s="1124"/>
      <c r="S116" s="1124"/>
      <c r="T116" s="1124"/>
      <c r="U116" s="1124"/>
      <c r="V116" s="1124"/>
      <c r="W116" s="1124"/>
      <c r="X116" s="1124"/>
      <c r="Y116" s="1124"/>
      <c r="Z116" s="1124"/>
      <c r="AA116" s="1124"/>
      <c r="AB116" s="1124"/>
      <c r="AC116" s="1124"/>
      <c r="AD116" s="1124"/>
      <c r="AE116" s="1124"/>
      <c r="AF116" s="1124"/>
      <c r="AG116" s="1124"/>
      <c r="AH116" s="1124"/>
      <c r="AI116" s="1124"/>
    </row>
    <row r="117" spans="10:35">
      <c r="J117" s="1124"/>
      <c r="K117" s="1124"/>
      <c r="L117" s="1124"/>
      <c r="M117" s="1124"/>
      <c r="N117" s="1124"/>
      <c r="O117" s="1124"/>
      <c r="P117" s="1124"/>
      <c r="Q117" s="1124"/>
      <c r="R117" s="1124"/>
      <c r="S117" s="1124"/>
      <c r="T117" s="1124"/>
      <c r="U117" s="1124"/>
      <c r="V117" s="1124"/>
      <c r="W117" s="1124"/>
      <c r="X117" s="1124"/>
      <c r="Y117" s="1124"/>
      <c r="Z117" s="1124"/>
      <c r="AA117" s="1124"/>
      <c r="AB117" s="1124"/>
      <c r="AC117" s="1124"/>
      <c r="AD117" s="1124"/>
      <c r="AE117" s="1124"/>
      <c r="AF117" s="1124"/>
      <c r="AG117" s="1124"/>
      <c r="AH117" s="1124"/>
      <c r="AI117" s="1124"/>
    </row>
    <row r="118" spans="10:35">
      <c r="J118" s="1124"/>
      <c r="K118" s="1124"/>
      <c r="L118" s="1124"/>
      <c r="M118" s="1124"/>
      <c r="N118" s="1124"/>
      <c r="O118" s="1124"/>
      <c r="P118" s="1124"/>
      <c r="Q118" s="1124"/>
      <c r="R118" s="1124"/>
      <c r="S118" s="1124"/>
      <c r="T118" s="1124"/>
      <c r="U118" s="1124"/>
      <c r="V118" s="1124"/>
      <c r="W118" s="1124"/>
      <c r="X118" s="1124"/>
      <c r="Y118" s="1124"/>
      <c r="Z118" s="1124"/>
      <c r="AA118" s="1124"/>
      <c r="AB118" s="1124"/>
      <c r="AC118" s="1124"/>
      <c r="AD118" s="1124"/>
      <c r="AE118" s="1124"/>
      <c r="AF118" s="1124"/>
      <c r="AG118" s="1124"/>
      <c r="AH118" s="1124"/>
      <c r="AI118" s="1124"/>
    </row>
    <row r="119" spans="10:35">
      <c r="J119" s="1124"/>
      <c r="K119" s="1124"/>
      <c r="L119" s="1124"/>
      <c r="M119" s="1124"/>
      <c r="N119" s="1124"/>
      <c r="O119" s="1124"/>
      <c r="P119" s="1124"/>
      <c r="Q119" s="1124"/>
      <c r="R119" s="1124"/>
      <c r="S119" s="1124"/>
      <c r="T119" s="1124"/>
      <c r="U119" s="1124"/>
      <c r="V119" s="1124"/>
      <c r="W119" s="1124"/>
      <c r="X119" s="1124"/>
      <c r="Y119" s="1124"/>
      <c r="Z119" s="1124"/>
      <c r="AA119" s="1124"/>
      <c r="AB119" s="1124"/>
      <c r="AC119" s="1124"/>
      <c r="AD119" s="1124"/>
      <c r="AE119" s="1124"/>
      <c r="AF119" s="1124"/>
      <c r="AG119" s="1124"/>
      <c r="AH119" s="1124"/>
      <c r="AI119" s="1124"/>
    </row>
    <row r="120" spans="10:35">
      <c r="J120" s="1124"/>
      <c r="K120" s="1124"/>
      <c r="L120" s="1124"/>
      <c r="M120" s="1124"/>
      <c r="N120" s="1124"/>
      <c r="O120" s="1124"/>
      <c r="P120" s="1124"/>
      <c r="Q120" s="1124"/>
      <c r="R120" s="1124"/>
      <c r="S120" s="1124"/>
      <c r="T120" s="1124"/>
      <c r="U120" s="1124"/>
      <c r="V120" s="1124"/>
      <c r="W120" s="1124"/>
      <c r="X120" s="1124"/>
      <c r="Y120" s="1124"/>
      <c r="Z120" s="1124"/>
      <c r="AA120" s="1124"/>
      <c r="AB120" s="1124"/>
      <c r="AC120" s="1124"/>
      <c r="AD120" s="1124"/>
      <c r="AE120" s="1124"/>
      <c r="AF120" s="1124"/>
      <c r="AG120" s="1124"/>
      <c r="AH120" s="1124"/>
      <c r="AI120" s="1124"/>
    </row>
    <row r="121" spans="10:35">
      <c r="J121" s="1124"/>
      <c r="K121" s="1124"/>
      <c r="L121" s="1124"/>
      <c r="M121" s="1124"/>
      <c r="N121" s="1124"/>
      <c r="O121" s="1124"/>
      <c r="P121" s="1124"/>
      <c r="Q121" s="1124"/>
      <c r="R121" s="1124"/>
      <c r="S121" s="1124"/>
      <c r="T121" s="1124"/>
      <c r="U121" s="1124"/>
      <c r="V121" s="1124"/>
      <c r="W121" s="1124"/>
      <c r="X121" s="1124"/>
      <c r="Y121" s="1124"/>
      <c r="Z121" s="1124"/>
      <c r="AA121" s="1124"/>
      <c r="AB121" s="1124"/>
      <c r="AC121" s="1124"/>
      <c r="AD121" s="1124"/>
      <c r="AE121" s="1124"/>
      <c r="AF121" s="1124"/>
      <c r="AG121" s="1124"/>
      <c r="AH121" s="1124"/>
      <c r="AI121" s="1124"/>
    </row>
    <row r="122" spans="10:35">
      <c r="J122" s="1124"/>
      <c r="K122" s="1124"/>
      <c r="L122" s="1124"/>
      <c r="M122" s="1124"/>
      <c r="N122" s="1124"/>
      <c r="O122" s="1124"/>
      <c r="P122" s="1124"/>
      <c r="Q122" s="1124"/>
      <c r="R122" s="1124"/>
      <c r="S122" s="1124"/>
      <c r="T122" s="1124"/>
      <c r="U122" s="1124"/>
      <c r="V122" s="1124"/>
      <c r="W122" s="1124"/>
      <c r="X122" s="1124"/>
      <c r="Y122" s="1124"/>
      <c r="Z122" s="1124"/>
      <c r="AA122" s="1124"/>
      <c r="AB122" s="1124"/>
      <c r="AC122" s="1124"/>
      <c r="AD122" s="1124"/>
      <c r="AE122" s="1124"/>
      <c r="AF122" s="1124"/>
      <c r="AG122" s="1124"/>
      <c r="AH122" s="1124"/>
      <c r="AI122" s="1124"/>
    </row>
    <row r="123" spans="10:35">
      <c r="J123" s="1124"/>
      <c r="K123" s="1124"/>
      <c r="L123" s="1124"/>
      <c r="M123" s="1124"/>
      <c r="N123" s="1124"/>
      <c r="O123" s="1124"/>
      <c r="P123" s="1124"/>
      <c r="Q123" s="1124"/>
      <c r="R123" s="1124"/>
      <c r="S123" s="1124"/>
      <c r="T123" s="1124"/>
      <c r="U123" s="1124"/>
      <c r="V123" s="1124"/>
      <c r="W123" s="1124"/>
      <c r="X123" s="1124"/>
      <c r="Y123" s="1124"/>
      <c r="Z123" s="1124"/>
      <c r="AA123" s="1124"/>
      <c r="AB123" s="1124"/>
      <c r="AC123" s="1124"/>
      <c r="AD123" s="1124"/>
      <c r="AE123" s="1124"/>
      <c r="AF123" s="1124"/>
      <c r="AG123" s="1124"/>
      <c r="AH123" s="1124"/>
      <c r="AI123" s="1124"/>
    </row>
    <row r="124" spans="10:35">
      <c r="J124" s="1124"/>
      <c r="K124" s="1124"/>
      <c r="L124" s="1124"/>
      <c r="M124" s="1124"/>
      <c r="N124" s="1124"/>
      <c r="O124" s="1124"/>
      <c r="P124" s="1124"/>
      <c r="Q124" s="1124"/>
      <c r="R124" s="1124"/>
      <c r="S124" s="1124"/>
      <c r="T124" s="1124"/>
      <c r="U124" s="1124"/>
      <c r="V124" s="1124"/>
      <c r="W124" s="1124"/>
      <c r="X124" s="1124"/>
      <c r="Y124" s="1124"/>
      <c r="Z124" s="1124"/>
      <c r="AA124" s="1124"/>
      <c r="AB124" s="1124"/>
      <c r="AC124" s="1124"/>
      <c r="AD124" s="1124"/>
      <c r="AE124" s="1124"/>
      <c r="AF124" s="1124"/>
      <c r="AG124" s="1124"/>
      <c r="AH124" s="1124"/>
      <c r="AI124" s="1124"/>
    </row>
    <row r="125" spans="10:35">
      <c r="J125" s="1124"/>
      <c r="K125" s="1124"/>
      <c r="L125" s="1124"/>
      <c r="M125" s="1124"/>
      <c r="N125" s="1124"/>
      <c r="O125" s="1124"/>
      <c r="P125" s="1124"/>
      <c r="Q125" s="1124"/>
      <c r="R125" s="1124"/>
      <c r="S125" s="1124"/>
      <c r="T125" s="1124"/>
      <c r="U125" s="1124"/>
      <c r="V125" s="1124"/>
      <c r="W125" s="1124"/>
      <c r="X125" s="1124"/>
      <c r="Y125" s="1124"/>
      <c r="Z125" s="1124"/>
      <c r="AA125" s="1124"/>
      <c r="AB125" s="1124"/>
      <c r="AC125" s="1124"/>
      <c r="AD125" s="1124"/>
      <c r="AE125" s="1124"/>
      <c r="AF125" s="1124"/>
      <c r="AG125" s="1124"/>
      <c r="AH125" s="1124"/>
      <c r="AI125" s="1124"/>
    </row>
    <row r="126" spans="10:35">
      <c r="J126" s="1124"/>
      <c r="K126" s="1124"/>
      <c r="L126" s="1124"/>
      <c r="M126" s="1124"/>
      <c r="N126" s="1124"/>
      <c r="O126" s="1124"/>
      <c r="P126" s="1124"/>
      <c r="Q126" s="1124"/>
      <c r="R126" s="1124"/>
      <c r="S126" s="1124"/>
      <c r="T126" s="1124"/>
      <c r="U126" s="1124"/>
      <c r="V126" s="1124"/>
      <c r="W126" s="1124"/>
      <c r="X126" s="1124"/>
      <c r="Y126" s="1124"/>
      <c r="Z126" s="1124"/>
      <c r="AA126" s="1124"/>
      <c r="AB126" s="1124"/>
      <c r="AC126" s="1124"/>
      <c r="AD126" s="1124"/>
      <c r="AE126" s="1124"/>
      <c r="AF126" s="1124"/>
      <c r="AG126" s="1124"/>
      <c r="AH126" s="1124"/>
      <c r="AI126" s="1124"/>
    </row>
    <row r="127" spans="10:35">
      <c r="J127" s="1124"/>
      <c r="K127" s="1124"/>
      <c r="L127" s="1124"/>
      <c r="M127" s="1124"/>
      <c r="N127" s="1124"/>
      <c r="O127" s="1124"/>
      <c r="P127" s="1124"/>
      <c r="Q127" s="1124"/>
      <c r="R127" s="1124"/>
      <c r="S127" s="1124"/>
      <c r="T127" s="1124"/>
      <c r="U127" s="1124"/>
      <c r="V127" s="1124"/>
      <c r="W127" s="1124"/>
      <c r="X127" s="1124"/>
      <c r="Y127" s="1124"/>
      <c r="Z127" s="1124"/>
      <c r="AA127" s="1124"/>
      <c r="AB127" s="1124"/>
      <c r="AC127" s="1124"/>
      <c r="AD127" s="1124"/>
      <c r="AE127" s="1124"/>
      <c r="AF127" s="1124"/>
      <c r="AG127" s="1124"/>
      <c r="AH127" s="1124"/>
      <c r="AI127" s="1124"/>
    </row>
    <row r="128" spans="10:35">
      <c r="J128" s="1124"/>
      <c r="K128" s="1124"/>
      <c r="L128" s="1124"/>
      <c r="M128" s="1124"/>
      <c r="N128" s="1124"/>
      <c r="O128" s="1124"/>
      <c r="P128" s="1124"/>
      <c r="Q128" s="1124"/>
      <c r="R128" s="1124"/>
      <c r="S128" s="1124"/>
      <c r="T128" s="1124"/>
      <c r="U128" s="1124"/>
      <c r="V128" s="1124"/>
      <c r="W128" s="1124"/>
      <c r="X128" s="1124"/>
      <c r="Y128" s="1124"/>
      <c r="Z128" s="1124"/>
      <c r="AA128" s="1124"/>
      <c r="AB128" s="1124"/>
      <c r="AC128" s="1124"/>
      <c r="AD128" s="1124"/>
      <c r="AE128" s="1124"/>
      <c r="AF128" s="1124"/>
      <c r="AG128" s="1124"/>
      <c r="AH128" s="1124"/>
      <c r="AI128" s="1124"/>
    </row>
    <row r="129" spans="10:35">
      <c r="J129" s="1124"/>
      <c r="K129" s="1124"/>
      <c r="L129" s="1124"/>
      <c r="M129" s="1124"/>
      <c r="N129" s="1124"/>
      <c r="O129" s="1124"/>
      <c r="P129" s="1124"/>
      <c r="Q129" s="1124"/>
      <c r="R129" s="1124"/>
      <c r="S129" s="1124"/>
      <c r="T129" s="1124"/>
      <c r="U129" s="1124"/>
      <c r="V129" s="1124"/>
      <c r="W129" s="1124"/>
      <c r="X129" s="1124"/>
      <c r="Y129" s="1124"/>
      <c r="Z129" s="1124"/>
      <c r="AA129" s="1124"/>
      <c r="AB129" s="1124"/>
      <c r="AC129" s="1124"/>
      <c r="AD129" s="1124"/>
      <c r="AE129" s="1124"/>
      <c r="AF129" s="1124"/>
      <c r="AG129" s="1124"/>
      <c r="AH129" s="1124"/>
      <c r="AI129" s="1124"/>
    </row>
    <row r="130" spans="10:35">
      <c r="J130" s="1124"/>
      <c r="K130" s="1124"/>
      <c r="L130" s="1124"/>
      <c r="M130" s="1124"/>
      <c r="N130" s="1124"/>
      <c r="O130" s="1124"/>
      <c r="P130" s="1124"/>
      <c r="Q130" s="1124"/>
      <c r="R130" s="1124"/>
      <c r="S130" s="1124"/>
      <c r="T130" s="1124"/>
      <c r="U130" s="1124"/>
      <c r="V130" s="1124"/>
      <c r="W130" s="1124"/>
      <c r="X130" s="1124"/>
      <c r="Y130" s="1124"/>
      <c r="Z130" s="1124"/>
      <c r="AA130" s="1124"/>
      <c r="AB130" s="1124"/>
      <c r="AC130" s="1124"/>
      <c r="AD130" s="1124"/>
      <c r="AE130" s="1124"/>
      <c r="AF130" s="1124"/>
      <c r="AG130" s="1124"/>
      <c r="AH130" s="1124"/>
      <c r="AI130" s="1124"/>
    </row>
    <row r="131" spans="10:35">
      <c r="J131" s="1124"/>
      <c r="K131" s="1124"/>
      <c r="L131" s="1124"/>
      <c r="M131" s="1124"/>
      <c r="N131" s="1124"/>
      <c r="O131" s="1124"/>
      <c r="P131" s="1124"/>
      <c r="Q131" s="1124"/>
      <c r="R131" s="1124"/>
      <c r="S131" s="1124"/>
      <c r="T131" s="1124"/>
      <c r="U131" s="1124"/>
      <c r="V131" s="1124"/>
      <c r="W131" s="1124"/>
      <c r="X131" s="1124"/>
      <c r="Y131" s="1124"/>
      <c r="Z131" s="1124"/>
      <c r="AA131" s="1124"/>
      <c r="AB131" s="1124"/>
      <c r="AC131" s="1124"/>
      <c r="AD131" s="1124"/>
      <c r="AE131" s="1124"/>
      <c r="AF131" s="1124"/>
      <c r="AG131" s="1124"/>
      <c r="AH131" s="1124"/>
      <c r="AI131" s="1124"/>
    </row>
    <row r="132" spans="10:35">
      <c r="J132" s="1124"/>
      <c r="K132" s="1124"/>
      <c r="L132" s="1124"/>
      <c r="M132" s="1124"/>
      <c r="N132" s="1124"/>
      <c r="O132" s="1124"/>
      <c r="P132" s="1124"/>
      <c r="Q132" s="1124"/>
      <c r="R132" s="1124"/>
      <c r="S132" s="1124"/>
      <c r="T132" s="1124"/>
      <c r="U132" s="1124"/>
      <c r="V132" s="1124"/>
      <c r="W132" s="1124"/>
      <c r="X132" s="1124"/>
      <c r="Y132" s="1124"/>
      <c r="Z132" s="1124"/>
      <c r="AA132" s="1124"/>
      <c r="AB132" s="1124"/>
      <c r="AC132" s="1124"/>
      <c r="AD132" s="1124"/>
      <c r="AE132" s="1124"/>
      <c r="AF132" s="1124"/>
      <c r="AG132" s="1124"/>
      <c r="AH132" s="1124"/>
      <c r="AI132" s="1124"/>
    </row>
    <row r="133" spans="10:35">
      <c r="J133" s="1124"/>
      <c r="K133" s="1124"/>
      <c r="L133" s="1124"/>
      <c r="M133" s="1124"/>
      <c r="N133" s="1124"/>
      <c r="O133" s="1124"/>
      <c r="P133" s="1124"/>
      <c r="Q133" s="1124"/>
      <c r="R133" s="1124"/>
      <c r="S133" s="1124"/>
      <c r="T133" s="1124"/>
      <c r="U133" s="1124"/>
      <c r="V133" s="1124"/>
      <c r="W133" s="1124"/>
      <c r="X133" s="1124"/>
      <c r="Y133" s="1124"/>
      <c r="Z133" s="1124"/>
      <c r="AA133" s="1124"/>
      <c r="AB133" s="1124"/>
      <c r="AC133" s="1124"/>
      <c r="AD133" s="1124"/>
      <c r="AE133" s="1124"/>
      <c r="AF133" s="1124"/>
      <c r="AG133" s="1124"/>
      <c r="AH133" s="1124"/>
      <c r="AI133" s="1124"/>
    </row>
    <row r="134" spans="10:35">
      <c r="J134" s="1124"/>
      <c r="K134" s="1124"/>
      <c r="L134" s="1124"/>
      <c r="M134" s="1124"/>
      <c r="N134" s="1124"/>
      <c r="O134" s="1124"/>
      <c r="P134" s="1124"/>
      <c r="Q134" s="1124"/>
      <c r="R134" s="1124"/>
      <c r="S134" s="1124"/>
      <c r="T134" s="1124"/>
      <c r="U134" s="1124"/>
      <c r="V134" s="1124"/>
      <c r="W134" s="1124"/>
      <c r="X134" s="1124"/>
      <c r="Y134" s="1124"/>
      <c r="Z134" s="1124"/>
      <c r="AA134" s="1124"/>
      <c r="AB134" s="1124"/>
      <c r="AC134" s="1124"/>
      <c r="AD134" s="1124"/>
      <c r="AE134" s="1124"/>
      <c r="AF134" s="1124"/>
      <c r="AG134" s="1124"/>
      <c r="AH134" s="1124"/>
      <c r="AI134" s="1124"/>
    </row>
    <row r="135" spans="10:35">
      <c r="J135" s="1124"/>
      <c r="K135" s="1124"/>
      <c r="L135" s="1124"/>
      <c r="M135" s="1124"/>
      <c r="N135" s="1124"/>
      <c r="O135" s="1124"/>
      <c r="P135" s="1124"/>
      <c r="Q135" s="1124"/>
      <c r="R135" s="1124"/>
      <c r="S135" s="1124"/>
      <c r="T135" s="1124"/>
      <c r="U135" s="1124"/>
      <c r="V135" s="1124"/>
      <c r="W135" s="1124"/>
      <c r="X135" s="1124"/>
      <c r="Y135" s="1124"/>
      <c r="Z135" s="1124"/>
      <c r="AA135" s="1124"/>
      <c r="AB135" s="1124"/>
      <c r="AC135" s="1124"/>
      <c r="AD135" s="1124"/>
      <c r="AE135" s="1124"/>
      <c r="AF135" s="1124"/>
      <c r="AG135" s="1124"/>
      <c r="AH135" s="1124"/>
      <c r="AI135" s="1124"/>
    </row>
    <row r="136" spans="10:35">
      <c r="J136" s="1124"/>
      <c r="K136" s="1124"/>
      <c r="L136" s="1124"/>
      <c r="M136" s="1124"/>
      <c r="N136" s="1124"/>
      <c r="O136" s="1124"/>
      <c r="P136" s="1124"/>
      <c r="Q136" s="1124"/>
      <c r="R136" s="1124"/>
      <c r="S136" s="1124"/>
      <c r="T136" s="1124"/>
      <c r="U136" s="1124"/>
      <c r="V136" s="1124"/>
      <c r="W136" s="1124"/>
      <c r="X136" s="1124"/>
      <c r="Y136" s="1124"/>
      <c r="Z136" s="1124"/>
      <c r="AA136" s="1124"/>
      <c r="AB136" s="1124"/>
      <c r="AC136" s="1124"/>
      <c r="AD136" s="1124"/>
      <c r="AE136" s="1124"/>
      <c r="AF136" s="1124"/>
      <c r="AG136" s="1124"/>
      <c r="AH136" s="1124"/>
      <c r="AI136" s="1124"/>
    </row>
    <row r="137" spans="10:35">
      <c r="J137" s="1124"/>
      <c r="K137" s="1124"/>
      <c r="L137" s="1124"/>
      <c r="M137" s="1124"/>
      <c r="N137" s="1124"/>
      <c r="O137" s="1124"/>
      <c r="P137" s="1124"/>
      <c r="Q137" s="1124"/>
      <c r="R137" s="1124"/>
      <c r="S137" s="1124"/>
      <c r="T137" s="1124"/>
      <c r="U137" s="1124"/>
      <c r="V137" s="1124"/>
      <c r="W137" s="1124"/>
      <c r="X137" s="1124"/>
      <c r="Y137" s="1124"/>
      <c r="Z137" s="1124"/>
      <c r="AA137" s="1124"/>
      <c r="AB137" s="1124"/>
      <c r="AC137" s="1124"/>
      <c r="AD137" s="1124"/>
      <c r="AE137" s="1124"/>
      <c r="AF137" s="1124"/>
      <c r="AG137" s="1124"/>
      <c r="AH137" s="1124"/>
      <c r="AI137" s="1124"/>
    </row>
    <row r="138" spans="10:35">
      <c r="J138" s="1124"/>
      <c r="K138" s="1124"/>
      <c r="L138" s="1124"/>
      <c r="M138" s="1124"/>
      <c r="N138" s="1124"/>
      <c r="O138" s="1124"/>
      <c r="P138" s="1124"/>
      <c r="Q138" s="1124"/>
      <c r="R138" s="1124"/>
      <c r="S138" s="1124"/>
      <c r="T138" s="1124"/>
      <c r="U138" s="1124"/>
      <c r="V138" s="1124"/>
      <c r="W138" s="1124"/>
      <c r="X138" s="1124"/>
      <c r="Y138" s="1124"/>
      <c r="Z138" s="1124"/>
      <c r="AA138" s="1124"/>
      <c r="AB138" s="1124"/>
      <c r="AC138" s="1124"/>
      <c r="AD138" s="1124"/>
      <c r="AE138" s="1124"/>
      <c r="AF138" s="1124"/>
      <c r="AG138" s="1124"/>
      <c r="AH138" s="1124"/>
      <c r="AI138" s="1124"/>
    </row>
    <row r="139" spans="10:35">
      <c r="J139" s="1124"/>
      <c r="K139" s="1124"/>
      <c r="L139" s="1124"/>
      <c r="M139" s="1124"/>
      <c r="N139" s="1124"/>
      <c r="O139" s="1124"/>
      <c r="P139" s="1124"/>
      <c r="Q139" s="1124"/>
      <c r="R139" s="1124"/>
      <c r="S139" s="1124"/>
      <c r="T139" s="1124"/>
      <c r="U139" s="1124"/>
      <c r="V139" s="1124"/>
      <c r="W139" s="1124"/>
      <c r="X139" s="1124"/>
      <c r="Y139" s="1124"/>
      <c r="Z139" s="1124"/>
      <c r="AA139" s="1124"/>
      <c r="AB139" s="1124"/>
      <c r="AC139" s="1124"/>
      <c r="AD139" s="1124"/>
      <c r="AE139" s="1124"/>
      <c r="AF139" s="1124"/>
      <c r="AG139" s="1124"/>
      <c r="AH139" s="1124"/>
      <c r="AI139" s="1124"/>
    </row>
    <row r="140" spans="10:35">
      <c r="J140" s="1124"/>
      <c r="K140" s="1124"/>
      <c r="L140" s="1124"/>
      <c r="M140" s="1124"/>
      <c r="N140" s="1124"/>
      <c r="O140" s="1124"/>
      <c r="P140" s="1124"/>
      <c r="Q140" s="1124"/>
      <c r="R140" s="1124"/>
      <c r="S140" s="1124"/>
      <c r="T140" s="1124"/>
      <c r="U140" s="1124"/>
      <c r="V140" s="1124"/>
      <c r="W140" s="1124"/>
      <c r="X140" s="1124"/>
      <c r="Y140" s="1124"/>
      <c r="Z140" s="1124"/>
      <c r="AA140" s="1124"/>
      <c r="AB140" s="1124"/>
      <c r="AC140" s="1124"/>
      <c r="AD140" s="1124"/>
      <c r="AE140" s="1124"/>
      <c r="AF140" s="1124"/>
      <c r="AG140" s="1124"/>
      <c r="AH140" s="1124"/>
      <c r="AI140" s="1124"/>
    </row>
    <row r="141" spans="10:35">
      <c r="J141" s="1124"/>
      <c r="K141" s="1124"/>
      <c r="L141" s="1124"/>
      <c r="M141" s="1124"/>
      <c r="N141" s="1124"/>
      <c r="O141" s="1124"/>
      <c r="P141" s="1124"/>
      <c r="Q141" s="1124"/>
      <c r="R141" s="1124"/>
      <c r="S141" s="1124"/>
      <c r="T141" s="1124"/>
      <c r="U141" s="1124"/>
      <c r="V141" s="1124"/>
      <c r="W141" s="1124"/>
      <c r="X141" s="1124"/>
      <c r="Y141" s="1124"/>
      <c r="Z141" s="1124"/>
      <c r="AA141" s="1124"/>
      <c r="AB141" s="1124"/>
      <c r="AC141" s="1124"/>
      <c r="AD141" s="1124"/>
      <c r="AE141" s="1124"/>
      <c r="AF141" s="1124"/>
      <c r="AG141" s="1124"/>
      <c r="AH141" s="1124"/>
      <c r="AI141" s="1124"/>
    </row>
    <row r="142" spans="10:35">
      <c r="J142" s="1124"/>
      <c r="K142" s="1124"/>
      <c r="L142" s="1124"/>
      <c r="M142" s="1124"/>
      <c r="N142" s="1124"/>
      <c r="O142" s="1124"/>
      <c r="P142" s="1124"/>
      <c r="Q142" s="1124"/>
      <c r="R142" s="1124"/>
      <c r="S142" s="1124"/>
      <c r="T142" s="1124"/>
      <c r="U142" s="1124"/>
      <c r="V142" s="1124"/>
      <c r="W142" s="1124"/>
      <c r="X142" s="1124"/>
      <c r="Y142" s="1124"/>
      <c r="Z142" s="1124"/>
      <c r="AA142" s="1124"/>
      <c r="AB142" s="1124"/>
      <c r="AC142" s="1124"/>
      <c r="AD142" s="1124"/>
      <c r="AE142" s="1124"/>
      <c r="AF142" s="1124"/>
      <c r="AG142" s="1124"/>
      <c r="AH142" s="1124"/>
      <c r="AI142" s="1124"/>
    </row>
    <row r="143" spans="10:35">
      <c r="J143" s="1124"/>
      <c r="K143" s="1124"/>
      <c r="L143" s="1124"/>
      <c r="M143" s="1124"/>
      <c r="N143" s="1124"/>
      <c r="O143" s="1124"/>
      <c r="P143" s="1124"/>
      <c r="Q143" s="1124"/>
      <c r="R143" s="1124"/>
      <c r="S143" s="1124"/>
      <c r="T143" s="1124"/>
      <c r="U143" s="1124"/>
      <c r="V143" s="1124"/>
      <c r="W143" s="1124"/>
      <c r="X143" s="1124"/>
      <c r="Y143" s="1124"/>
      <c r="Z143" s="1124"/>
      <c r="AA143" s="1124"/>
      <c r="AB143" s="1124"/>
      <c r="AC143" s="1124"/>
      <c r="AD143" s="1124"/>
      <c r="AE143" s="1124"/>
      <c r="AF143" s="1124"/>
      <c r="AG143" s="1124"/>
      <c r="AH143" s="1124"/>
      <c r="AI143" s="1124"/>
    </row>
    <row r="144" spans="10:35">
      <c r="J144" s="1124"/>
      <c r="K144" s="1124"/>
      <c r="L144" s="1124"/>
      <c r="M144" s="1124"/>
      <c r="N144" s="1124"/>
      <c r="O144" s="1124"/>
      <c r="P144" s="1124"/>
      <c r="Q144" s="1124"/>
      <c r="R144" s="1124"/>
      <c r="S144" s="1124"/>
      <c r="T144" s="1124"/>
      <c r="U144" s="1124"/>
      <c r="V144" s="1124"/>
      <c r="W144" s="1124"/>
      <c r="X144" s="1124"/>
      <c r="Y144" s="1124"/>
      <c r="Z144" s="1124"/>
      <c r="AA144" s="1124"/>
      <c r="AB144" s="1124"/>
      <c r="AC144" s="1124"/>
      <c r="AD144" s="1124"/>
      <c r="AE144" s="1124"/>
      <c r="AF144" s="1124"/>
      <c r="AG144" s="1124"/>
      <c r="AH144" s="1124"/>
      <c r="AI144" s="1124"/>
    </row>
    <row r="145" spans="10:35">
      <c r="J145" s="1124"/>
      <c r="K145" s="1124"/>
      <c r="L145" s="1124"/>
      <c r="M145" s="1124"/>
      <c r="N145" s="1124"/>
      <c r="O145" s="1124"/>
      <c r="P145" s="1124"/>
      <c r="Q145" s="1124"/>
      <c r="R145" s="1124"/>
      <c r="S145" s="1124"/>
      <c r="T145" s="1124"/>
      <c r="U145" s="1124"/>
      <c r="V145" s="1124"/>
      <c r="W145" s="1124"/>
      <c r="X145" s="1124"/>
      <c r="Y145" s="1124"/>
      <c r="Z145" s="1124"/>
      <c r="AA145" s="1124"/>
      <c r="AB145" s="1124"/>
      <c r="AC145" s="1124"/>
      <c r="AD145" s="1124"/>
      <c r="AE145" s="1124"/>
      <c r="AF145" s="1124"/>
      <c r="AG145" s="1124"/>
      <c r="AH145" s="1124"/>
      <c r="AI145" s="1124"/>
    </row>
    <row r="146" spans="10:35">
      <c r="J146" s="1124"/>
      <c r="K146" s="1124"/>
      <c r="L146" s="1124"/>
      <c r="M146" s="1124"/>
      <c r="N146" s="1124"/>
      <c r="O146" s="1124"/>
      <c r="P146" s="1124"/>
      <c r="Q146" s="1124"/>
      <c r="R146" s="1124"/>
      <c r="S146" s="1124"/>
      <c r="T146" s="1124"/>
      <c r="U146" s="1124"/>
      <c r="V146" s="1124"/>
      <c r="W146" s="1124"/>
      <c r="X146" s="1124"/>
      <c r="Y146" s="1124"/>
      <c r="Z146" s="1124"/>
      <c r="AA146" s="1124"/>
      <c r="AB146" s="1124"/>
      <c r="AC146" s="1124"/>
      <c r="AD146" s="1124"/>
      <c r="AE146" s="1124"/>
      <c r="AF146" s="1124"/>
      <c r="AG146" s="1124"/>
      <c r="AH146" s="1124"/>
      <c r="AI146" s="1124"/>
    </row>
    <row r="147" spans="10:35">
      <c r="J147" s="1124"/>
      <c r="K147" s="1124"/>
      <c r="L147" s="1124"/>
      <c r="M147" s="1124"/>
      <c r="N147" s="1124"/>
      <c r="O147" s="1124"/>
      <c r="P147" s="1124"/>
      <c r="Q147" s="1124"/>
      <c r="R147" s="1124"/>
      <c r="S147" s="1124"/>
      <c r="T147" s="1124"/>
      <c r="U147" s="1124"/>
      <c r="V147" s="1124"/>
      <c r="W147" s="1124"/>
      <c r="X147" s="1124"/>
      <c r="Y147" s="1124"/>
      <c r="Z147" s="1124"/>
      <c r="AA147" s="1124"/>
      <c r="AB147" s="1124"/>
      <c r="AC147" s="1124"/>
      <c r="AD147" s="1124"/>
      <c r="AE147" s="1124"/>
      <c r="AF147" s="1124"/>
      <c r="AG147" s="1124"/>
      <c r="AH147" s="1124"/>
      <c r="AI147" s="1124"/>
    </row>
    <row r="148" spans="10:35">
      <c r="J148" s="1124"/>
      <c r="K148" s="1124"/>
      <c r="L148" s="1124"/>
      <c r="M148" s="1124"/>
      <c r="N148" s="1124"/>
      <c r="O148" s="1124"/>
      <c r="P148" s="1124"/>
      <c r="Q148" s="1124"/>
      <c r="R148" s="1124"/>
      <c r="S148" s="1124"/>
      <c r="T148" s="1124"/>
      <c r="U148" s="1124"/>
      <c r="V148" s="1124"/>
      <c r="W148" s="1124"/>
      <c r="X148" s="1124"/>
      <c r="Y148" s="1124"/>
      <c r="Z148" s="1124"/>
      <c r="AA148" s="1124"/>
      <c r="AB148" s="1124"/>
      <c r="AC148" s="1124"/>
      <c r="AD148" s="1124"/>
      <c r="AE148" s="1124"/>
      <c r="AF148" s="1124"/>
      <c r="AG148" s="1124"/>
      <c r="AH148" s="1124"/>
      <c r="AI148" s="1124"/>
    </row>
    <row r="149" spans="10:35">
      <c r="J149" s="1124"/>
      <c r="K149" s="1124"/>
      <c r="L149" s="1124"/>
      <c r="M149" s="1124"/>
      <c r="N149" s="1124"/>
      <c r="O149" s="1124"/>
      <c r="P149" s="1124"/>
      <c r="Q149" s="1124"/>
      <c r="R149" s="1124"/>
      <c r="S149" s="1124"/>
      <c r="T149" s="1124"/>
      <c r="U149" s="1124"/>
      <c r="V149" s="1124"/>
      <c r="W149" s="1124"/>
      <c r="X149" s="1124"/>
      <c r="Y149" s="1124"/>
      <c r="Z149" s="1124"/>
      <c r="AA149" s="1124"/>
      <c r="AB149" s="1124"/>
      <c r="AC149" s="1124"/>
      <c r="AD149" s="1124"/>
      <c r="AE149" s="1124"/>
      <c r="AF149" s="1124"/>
      <c r="AG149" s="1124"/>
      <c r="AH149" s="1124"/>
      <c r="AI149" s="1124"/>
    </row>
    <row r="150" spans="10:35">
      <c r="J150" s="1124"/>
      <c r="K150" s="1124"/>
      <c r="L150" s="1124"/>
      <c r="M150" s="1124"/>
      <c r="N150" s="1124"/>
      <c r="O150" s="1124"/>
      <c r="P150" s="1124"/>
      <c r="Q150" s="1124"/>
      <c r="R150" s="1124"/>
      <c r="S150" s="1124"/>
      <c r="T150" s="1124"/>
      <c r="U150" s="1124"/>
      <c r="V150" s="1124"/>
      <c r="W150" s="1124"/>
      <c r="X150" s="1124"/>
      <c r="Y150" s="1124"/>
      <c r="Z150" s="1124"/>
      <c r="AA150" s="1124"/>
      <c r="AB150" s="1124"/>
      <c r="AC150" s="1124"/>
      <c r="AD150" s="1124"/>
      <c r="AE150" s="1124"/>
      <c r="AF150" s="1124"/>
      <c r="AG150" s="1124"/>
      <c r="AH150" s="1124"/>
      <c r="AI150" s="1124"/>
    </row>
    <row r="151" spans="10:35">
      <c r="J151" s="1124"/>
      <c r="K151" s="1124"/>
      <c r="L151" s="1124"/>
      <c r="M151" s="1124"/>
      <c r="N151" s="1124"/>
      <c r="O151" s="1124"/>
      <c r="P151" s="1124"/>
      <c r="Q151" s="1124"/>
      <c r="R151" s="1124"/>
      <c r="S151" s="1124"/>
      <c r="T151" s="1124"/>
      <c r="U151" s="1124"/>
      <c r="V151" s="1124"/>
      <c r="W151" s="1124"/>
      <c r="X151" s="1124"/>
      <c r="Y151" s="1124"/>
      <c r="Z151" s="1124"/>
      <c r="AA151" s="1124"/>
      <c r="AB151" s="1124"/>
      <c r="AC151" s="1124"/>
      <c r="AD151" s="1124"/>
      <c r="AE151" s="1124"/>
      <c r="AF151" s="1124"/>
      <c r="AG151" s="1124"/>
      <c r="AH151" s="1124"/>
      <c r="AI151" s="1124"/>
    </row>
    <row r="152" spans="10:35">
      <c r="J152" s="1124"/>
      <c r="K152" s="1124"/>
      <c r="L152" s="1124"/>
      <c r="M152" s="1124"/>
      <c r="N152" s="1124"/>
      <c r="O152" s="1124"/>
      <c r="P152" s="1124"/>
      <c r="Q152" s="1124"/>
      <c r="R152" s="1124"/>
      <c r="S152" s="1124"/>
      <c r="T152" s="1124"/>
      <c r="U152" s="1124"/>
      <c r="V152" s="1124"/>
      <c r="W152" s="1124"/>
      <c r="X152" s="1124"/>
      <c r="Y152" s="1124"/>
      <c r="Z152" s="1124"/>
      <c r="AA152" s="1124"/>
      <c r="AB152" s="1124"/>
      <c r="AC152" s="1124"/>
      <c r="AD152" s="1124"/>
      <c r="AE152" s="1124"/>
      <c r="AF152" s="1124"/>
      <c r="AG152" s="1124"/>
      <c r="AH152" s="1124"/>
      <c r="AI152" s="1124"/>
    </row>
    <row r="153" spans="10:35">
      <c r="J153" s="1124"/>
      <c r="K153" s="1124"/>
      <c r="L153" s="1124"/>
      <c r="M153" s="1124"/>
      <c r="N153" s="1124"/>
      <c r="O153" s="1124"/>
      <c r="P153" s="1124"/>
      <c r="Q153" s="1124"/>
      <c r="R153" s="1124"/>
      <c r="S153" s="1124"/>
      <c r="T153" s="1124"/>
      <c r="U153" s="1124"/>
      <c r="V153" s="1124"/>
      <c r="W153" s="1124"/>
      <c r="X153" s="1124"/>
      <c r="Y153" s="1124"/>
      <c r="Z153" s="1124"/>
      <c r="AA153" s="1124"/>
      <c r="AB153" s="1124"/>
      <c r="AC153" s="1124"/>
      <c r="AD153" s="1124"/>
      <c r="AE153" s="1124"/>
      <c r="AF153" s="1124"/>
      <c r="AG153" s="1124"/>
      <c r="AH153" s="1124"/>
      <c r="AI153" s="1124"/>
    </row>
    <row r="154" spans="10:35">
      <c r="J154" s="1124"/>
      <c r="K154" s="1124"/>
      <c r="L154" s="1124"/>
      <c r="M154" s="1124"/>
      <c r="N154" s="1124"/>
      <c r="O154" s="1124"/>
      <c r="P154" s="1124"/>
      <c r="Q154" s="1124"/>
      <c r="R154" s="1124"/>
      <c r="S154" s="1124"/>
      <c r="T154" s="1124"/>
      <c r="U154" s="1124"/>
      <c r="V154" s="1124"/>
      <c r="W154" s="1124"/>
      <c r="X154" s="1124"/>
      <c r="Y154" s="1124"/>
      <c r="Z154" s="1124"/>
      <c r="AA154" s="1124"/>
      <c r="AB154" s="1124"/>
      <c r="AC154" s="1124"/>
      <c r="AD154" s="1124"/>
      <c r="AE154" s="1124"/>
      <c r="AF154" s="1124"/>
      <c r="AG154" s="1124"/>
      <c r="AH154" s="1124"/>
      <c r="AI154" s="1124"/>
    </row>
    <row r="155" spans="10:35">
      <c r="J155" s="1124"/>
      <c r="K155" s="1124"/>
      <c r="L155" s="1124"/>
      <c r="M155" s="1124"/>
      <c r="N155" s="1124"/>
      <c r="O155" s="1124"/>
      <c r="P155" s="1124"/>
      <c r="Q155" s="1124"/>
      <c r="R155" s="1124"/>
      <c r="S155" s="1124"/>
      <c r="T155" s="1124"/>
      <c r="U155" s="1124"/>
      <c r="V155" s="1124"/>
      <c r="W155" s="1124"/>
      <c r="X155" s="1124"/>
      <c r="Y155" s="1124"/>
      <c r="Z155" s="1124"/>
      <c r="AA155" s="1124"/>
      <c r="AB155" s="1124"/>
      <c r="AC155" s="1124"/>
      <c r="AD155" s="1124"/>
      <c r="AE155" s="1124"/>
      <c r="AF155" s="1124"/>
      <c r="AG155" s="1124"/>
      <c r="AH155" s="1124"/>
      <c r="AI155" s="1124"/>
    </row>
    <row r="156" spans="10:35">
      <c r="J156" s="1124"/>
      <c r="K156" s="1124"/>
      <c r="L156" s="1124"/>
      <c r="M156" s="1124"/>
      <c r="N156" s="1124"/>
      <c r="O156" s="1124"/>
      <c r="P156" s="1124"/>
      <c r="Q156" s="1124"/>
      <c r="R156" s="1124"/>
      <c r="S156" s="1124"/>
      <c r="T156" s="1124"/>
      <c r="U156" s="1124"/>
      <c r="V156" s="1124"/>
      <c r="W156" s="1124"/>
      <c r="X156" s="1124"/>
      <c r="Y156" s="1124"/>
      <c r="Z156" s="1124"/>
      <c r="AA156" s="1124"/>
      <c r="AB156" s="1124"/>
      <c r="AC156" s="1124"/>
      <c r="AD156" s="1124"/>
      <c r="AE156" s="1124"/>
      <c r="AF156" s="1124"/>
      <c r="AG156" s="1124"/>
      <c r="AH156" s="1124"/>
      <c r="AI156" s="1124"/>
    </row>
    <row r="157" spans="10:35">
      <c r="J157" s="1124"/>
      <c r="K157" s="1124"/>
      <c r="L157" s="1124"/>
      <c r="M157" s="1124"/>
      <c r="N157" s="1124"/>
      <c r="O157" s="1124"/>
      <c r="P157" s="1124"/>
      <c r="Q157" s="1124"/>
      <c r="R157" s="1124"/>
      <c r="S157" s="1124"/>
      <c r="T157" s="1124"/>
      <c r="U157" s="1124"/>
      <c r="V157" s="1124"/>
      <c r="W157" s="1124"/>
      <c r="X157" s="1124"/>
      <c r="Y157" s="1124"/>
      <c r="Z157" s="1124"/>
      <c r="AA157" s="1124"/>
      <c r="AB157" s="1124"/>
      <c r="AC157" s="1124"/>
      <c r="AD157" s="1124"/>
      <c r="AE157" s="1124"/>
      <c r="AF157" s="1124"/>
      <c r="AG157" s="1124"/>
      <c r="AH157" s="1124"/>
      <c r="AI157" s="1124"/>
    </row>
    <row r="158" spans="10:35">
      <c r="J158" s="1124"/>
      <c r="K158" s="1124"/>
      <c r="L158" s="1124"/>
      <c r="M158" s="1124"/>
      <c r="N158" s="1124"/>
      <c r="O158" s="1124"/>
      <c r="P158" s="1124"/>
      <c r="Q158" s="1124"/>
      <c r="R158" s="1124"/>
      <c r="S158" s="1124"/>
      <c r="T158" s="1124"/>
      <c r="U158" s="1124"/>
      <c r="V158" s="1124"/>
      <c r="W158" s="1124"/>
      <c r="X158" s="1124"/>
      <c r="Y158" s="1124"/>
      <c r="Z158" s="1124"/>
      <c r="AA158" s="1124"/>
      <c r="AB158" s="1124"/>
      <c r="AC158" s="1124"/>
      <c r="AD158" s="1124"/>
      <c r="AE158" s="1124"/>
      <c r="AF158" s="1124"/>
      <c r="AG158" s="1124"/>
      <c r="AH158" s="1124"/>
      <c r="AI158" s="1124"/>
    </row>
    <row r="159" spans="10:35">
      <c r="J159" s="1124"/>
      <c r="K159" s="1124"/>
      <c r="L159" s="1124"/>
      <c r="M159" s="1124"/>
      <c r="N159" s="1124"/>
      <c r="O159" s="1124"/>
      <c r="P159" s="1124"/>
      <c r="Q159" s="1124"/>
      <c r="R159" s="1124"/>
      <c r="S159" s="1124"/>
      <c r="T159" s="1124"/>
      <c r="U159" s="1124"/>
      <c r="V159" s="1124"/>
      <c r="W159" s="1124"/>
      <c r="X159" s="1124"/>
      <c r="Y159" s="1124"/>
      <c r="Z159" s="1124"/>
      <c r="AA159" s="1124"/>
      <c r="AB159" s="1124"/>
      <c r="AC159" s="1124"/>
      <c r="AD159" s="1124"/>
      <c r="AE159" s="1124"/>
      <c r="AF159" s="1124"/>
      <c r="AG159" s="1124"/>
      <c r="AH159" s="1124"/>
      <c r="AI159" s="1124"/>
    </row>
    <row r="160" spans="10:35">
      <c r="J160" s="1124"/>
      <c r="K160" s="1124"/>
      <c r="L160" s="1124"/>
      <c r="M160" s="1124"/>
      <c r="N160" s="1124"/>
      <c r="O160" s="1124"/>
      <c r="P160" s="1124"/>
      <c r="Q160" s="1124"/>
      <c r="R160" s="1124"/>
      <c r="S160" s="1124"/>
      <c r="T160" s="1124"/>
      <c r="U160" s="1124"/>
      <c r="V160" s="1124"/>
      <c r="W160" s="1124"/>
      <c r="X160" s="1124"/>
      <c r="Y160" s="1124"/>
      <c r="Z160" s="1124"/>
      <c r="AA160" s="1124"/>
      <c r="AB160" s="1124"/>
      <c r="AC160" s="1124"/>
      <c r="AD160" s="1124"/>
      <c r="AE160" s="1124"/>
      <c r="AF160" s="1124"/>
      <c r="AG160" s="1124"/>
      <c r="AH160" s="1124"/>
      <c r="AI160" s="1124"/>
    </row>
    <row r="161" spans="10:35">
      <c r="J161" s="1124"/>
      <c r="K161" s="1124"/>
      <c r="L161" s="1124"/>
      <c r="M161" s="1124"/>
      <c r="N161" s="1124"/>
      <c r="O161" s="1124"/>
      <c r="P161" s="1124"/>
      <c r="Q161" s="1124"/>
      <c r="R161" s="1124"/>
      <c r="S161" s="1124"/>
      <c r="T161" s="1124"/>
      <c r="U161" s="1124"/>
      <c r="V161" s="1124"/>
      <c r="W161" s="1124"/>
      <c r="X161" s="1124"/>
      <c r="Y161" s="1124"/>
      <c r="Z161" s="1124"/>
      <c r="AA161" s="1124"/>
      <c r="AB161" s="1124"/>
      <c r="AC161" s="1124"/>
      <c r="AD161" s="1124"/>
      <c r="AE161" s="1124"/>
      <c r="AF161" s="1124"/>
      <c r="AG161" s="1124"/>
      <c r="AH161" s="1124"/>
      <c r="AI161" s="1124"/>
    </row>
    <row r="162" spans="10:35">
      <c r="J162" s="1124"/>
      <c r="K162" s="1124"/>
      <c r="L162" s="1124"/>
      <c r="M162" s="1124"/>
      <c r="N162" s="1124"/>
      <c r="O162" s="1124"/>
      <c r="P162" s="1124"/>
      <c r="Q162" s="1124"/>
      <c r="R162" s="1124"/>
      <c r="S162" s="1124"/>
      <c r="T162" s="1124"/>
      <c r="U162" s="1124"/>
      <c r="V162" s="1124"/>
      <c r="W162" s="1124"/>
      <c r="X162" s="1124"/>
      <c r="Y162" s="1124"/>
      <c r="Z162" s="1124"/>
      <c r="AA162" s="1124"/>
      <c r="AB162" s="1124"/>
      <c r="AC162" s="1124"/>
      <c r="AD162" s="1124"/>
      <c r="AE162" s="1124"/>
      <c r="AF162" s="1124"/>
      <c r="AG162" s="1124"/>
      <c r="AH162" s="1124"/>
      <c r="AI162" s="1124"/>
    </row>
    <row r="163" spans="10:35">
      <c r="J163" s="1124"/>
      <c r="K163" s="1124"/>
      <c r="L163" s="1124"/>
      <c r="M163" s="1124"/>
      <c r="N163" s="1124"/>
      <c r="O163" s="1124"/>
      <c r="P163" s="1124"/>
      <c r="Q163" s="1124"/>
      <c r="R163" s="1124"/>
      <c r="S163" s="1124"/>
      <c r="T163" s="1124"/>
      <c r="U163" s="1124"/>
      <c r="V163" s="1124"/>
      <c r="W163" s="1124"/>
      <c r="X163" s="1124"/>
      <c r="Y163" s="1124"/>
      <c r="Z163" s="1124"/>
      <c r="AA163" s="1124"/>
      <c r="AB163" s="1124"/>
      <c r="AC163" s="1124"/>
      <c r="AD163" s="1124"/>
      <c r="AE163" s="1124"/>
      <c r="AF163" s="1124"/>
      <c r="AG163" s="1124"/>
      <c r="AH163" s="1124"/>
      <c r="AI163" s="1124"/>
    </row>
    <row r="164" spans="10:35">
      <c r="J164" s="1124"/>
      <c r="K164" s="1124"/>
      <c r="L164" s="1124"/>
      <c r="M164" s="1124"/>
      <c r="N164" s="1124"/>
      <c r="O164" s="1124"/>
      <c r="P164" s="1124"/>
      <c r="Q164" s="1124"/>
      <c r="R164" s="1124"/>
      <c r="S164" s="1124"/>
      <c r="T164" s="1124"/>
      <c r="U164" s="1124"/>
      <c r="V164" s="1124"/>
      <c r="W164" s="1124"/>
      <c r="X164" s="1124"/>
      <c r="Y164" s="1124"/>
      <c r="Z164" s="1124"/>
      <c r="AA164" s="1124"/>
      <c r="AB164" s="1124"/>
      <c r="AC164" s="1124"/>
      <c r="AD164" s="1124"/>
      <c r="AE164" s="1124"/>
      <c r="AF164" s="1124"/>
      <c r="AG164" s="1124"/>
      <c r="AH164" s="1124"/>
      <c r="AI164" s="1124"/>
    </row>
    <row r="165" spans="10:35">
      <c r="J165" s="1124"/>
      <c r="K165" s="1124"/>
      <c r="L165" s="1124"/>
      <c r="M165" s="1124"/>
      <c r="N165" s="1124"/>
      <c r="O165" s="1124"/>
      <c r="P165" s="1124"/>
      <c r="Q165" s="1124"/>
      <c r="R165" s="1124"/>
      <c r="S165" s="1124"/>
      <c r="T165" s="1124"/>
      <c r="U165" s="1124"/>
      <c r="V165" s="1124"/>
      <c r="W165" s="1124"/>
      <c r="X165" s="1124"/>
      <c r="Y165" s="1124"/>
      <c r="Z165" s="1124"/>
      <c r="AA165" s="1124"/>
      <c r="AB165" s="1124"/>
      <c r="AC165" s="1124"/>
      <c r="AD165" s="1124"/>
      <c r="AE165" s="1124"/>
      <c r="AF165" s="1124"/>
      <c r="AG165" s="1124"/>
      <c r="AH165" s="1124"/>
      <c r="AI165" s="1124"/>
    </row>
    <row r="166" spans="10:35">
      <c r="J166" s="1124"/>
      <c r="K166" s="1124"/>
      <c r="L166" s="1124"/>
      <c r="M166" s="1124"/>
      <c r="N166" s="1124"/>
      <c r="O166" s="1124"/>
      <c r="P166" s="1124"/>
      <c r="Q166" s="1124"/>
      <c r="R166" s="1124"/>
      <c r="S166" s="1124"/>
      <c r="T166" s="1124"/>
      <c r="U166" s="1124"/>
      <c r="V166" s="1124"/>
      <c r="W166" s="1124"/>
      <c r="X166" s="1124"/>
      <c r="Y166" s="1124"/>
      <c r="Z166" s="1124"/>
      <c r="AA166" s="1124"/>
      <c r="AB166" s="1124"/>
      <c r="AC166" s="1124"/>
      <c r="AD166" s="1124"/>
      <c r="AE166" s="1124"/>
      <c r="AF166" s="1124"/>
      <c r="AG166" s="1124"/>
      <c r="AH166" s="1124"/>
      <c r="AI166" s="1124"/>
    </row>
    <row r="167" spans="10:35">
      <c r="J167" s="1124"/>
      <c r="K167" s="1124"/>
      <c r="L167" s="1124"/>
      <c r="M167" s="1124"/>
      <c r="N167" s="1124"/>
      <c r="O167" s="1124"/>
      <c r="P167" s="1124"/>
      <c r="Q167" s="1124"/>
      <c r="R167" s="1124"/>
      <c r="S167" s="1124"/>
      <c r="T167" s="1124"/>
      <c r="U167" s="1124"/>
      <c r="V167" s="1124"/>
      <c r="W167" s="1124"/>
      <c r="X167" s="1124"/>
      <c r="Y167" s="1124"/>
      <c r="Z167" s="1124"/>
      <c r="AA167" s="1124"/>
      <c r="AB167" s="1124"/>
      <c r="AC167" s="1124"/>
      <c r="AD167" s="1124"/>
      <c r="AE167" s="1124"/>
      <c r="AF167" s="1124"/>
      <c r="AG167" s="1124"/>
      <c r="AH167" s="1124"/>
      <c r="AI167" s="1124"/>
    </row>
    <row r="168" spans="10:35">
      <c r="J168" s="1124"/>
      <c r="K168" s="1124"/>
      <c r="L168" s="1124"/>
      <c r="M168" s="1124"/>
      <c r="N168" s="1124"/>
      <c r="O168" s="1124"/>
      <c r="P168" s="1124"/>
      <c r="Q168" s="1124"/>
      <c r="R168" s="1124"/>
      <c r="S168" s="1124"/>
      <c r="T168" s="1124"/>
      <c r="U168" s="1124"/>
      <c r="V168" s="1124"/>
      <c r="W168" s="1124"/>
      <c r="X168" s="1124"/>
      <c r="Y168" s="1124"/>
      <c r="Z168" s="1124"/>
      <c r="AA168" s="1124"/>
      <c r="AB168" s="1124"/>
      <c r="AC168" s="1124"/>
      <c r="AD168" s="1124"/>
      <c r="AE168" s="1124"/>
      <c r="AF168" s="1124"/>
      <c r="AG168" s="1124"/>
      <c r="AH168" s="1124"/>
      <c r="AI168" s="1124"/>
    </row>
    <row r="169" spans="10:35">
      <c r="J169" s="1124"/>
      <c r="K169" s="1124"/>
      <c r="L169" s="1124"/>
      <c r="M169" s="1124"/>
      <c r="N169" s="1124"/>
      <c r="O169" s="1124"/>
      <c r="P169" s="1124"/>
      <c r="Q169" s="1124"/>
      <c r="R169" s="1124"/>
      <c r="S169" s="1124"/>
      <c r="T169" s="1124"/>
      <c r="U169" s="1124"/>
      <c r="V169" s="1124"/>
      <c r="W169" s="1124"/>
      <c r="X169" s="1124"/>
      <c r="Y169" s="1124"/>
      <c r="Z169" s="1124"/>
      <c r="AA169" s="1124"/>
      <c r="AB169" s="1124"/>
      <c r="AC169" s="1124"/>
      <c r="AD169" s="1124"/>
      <c r="AE169" s="1124"/>
      <c r="AF169" s="1124"/>
      <c r="AG169" s="1124"/>
      <c r="AH169" s="1124"/>
      <c r="AI169" s="1124"/>
    </row>
    <row r="170" spans="10:35">
      <c r="J170" s="1124"/>
      <c r="K170" s="1124"/>
      <c r="L170" s="1124"/>
      <c r="M170" s="1124"/>
      <c r="N170" s="1124"/>
      <c r="O170" s="1124"/>
      <c r="P170" s="1124"/>
      <c r="Q170" s="1124"/>
      <c r="R170" s="1124"/>
      <c r="S170" s="1124"/>
      <c r="T170" s="1124"/>
      <c r="U170" s="1124"/>
      <c r="V170" s="1124"/>
      <c r="W170" s="1124"/>
      <c r="X170" s="1124"/>
      <c r="Y170" s="1124"/>
      <c r="Z170" s="1124"/>
      <c r="AA170" s="1124"/>
      <c r="AB170" s="1124"/>
      <c r="AC170" s="1124"/>
      <c r="AD170" s="1124"/>
      <c r="AE170" s="1124"/>
      <c r="AF170" s="1124"/>
      <c r="AG170" s="1124"/>
      <c r="AH170" s="1124"/>
      <c r="AI170" s="1124"/>
    </row>
    <row r="171" spans="10:35">
      <c r="J171" s="1124"/>
      <c r="K171" s="1124"/>
      <c r="L171" s="1124"/>
      <c r="M171" s="1124"/>
      <c r="N171" s="1124"/>
      <c r="O171" s="1124"/>
      <c r="P171" s="1124"/>
      <c r="Q171" s="1124"/>
      <c r="R171" s="1124"/>
      <c r="S171" s="1124"/>
      <c r="T171" s="1124"/>
      <c r="U171" s="1124"/>
      <c r="V171" s="1124"/>
      <c r="W171" s="1124"/>
      <c r="X171" s="1124"/>
      <c r="Y171" s="1124"/>
      <c r="Z171" s="1124"/>
      <c r="AA171" s="1124"/>
      <c r="AB171" s="1124"/>
      <c r="AC171" s="1124"/>
      <c r="AD171" s="1124"/>
      <c r="AE171" s="1124"/>
      <c r="AF171" s="1124"/>
      <c r="AG171" s="1124"/>
      <c r="AH171" s="1124"/>
      <c r="AI171" s="1124"/>
    </row>
    <row r="172" spans="10:35">
      <c r="J172" s="1124"/>
      <c r="K172" s="1124"/>
      <c r="L172" s="1124"/>
      <c r="M172" s="1124"/>
      <c r="N172" s="1124"/>
      <c r="O172" s="1124"/>
      <c r="P172" s="1124"/>
      <c r="Q172" s="1124"/>
      <c r="R172" s="1124"/>
      <c r="S172" s="1124"/>
      <c r="T172" s="1124"/>
      <c r="U172" s="1124"/>
      <c r="V172" s="1124"/>
      <c r="W172" s="1124"/>
      <c r="X172" s="1124"/>
      <c r="Y172" s="1124"/>
      <c r="Z172" s="1124"/>
      <c r="AA172" s="1124"/>
      <c r="AB172" s="1124"/>
      <c r="AC172" s="1124"/>
      <c r="AD172" s="1124"/>
      <c r="AE172" s="1124"/>
      <c r="AF172" s="1124"/>
      <c r="AG172" s="1124"/>
      <c r="AH172" s="1124"/>
      <c r="AI172" s="1124"/>
    </row>
    <row r="173" spans="10:35">
      <c r="J173" s="1124"/>
      <c r="K173" s="1124"/>
      <c r="L173" s="1124"/>
      <c r="M173" s="1124"/>
      <c r="N173" s="1124"/>
      <c r="O173" s="1124"/>
      <c r="P173" s="1124"/>
      <c r="Q173" s="1124"/>
      <c r="R173" s="1124"/>
      <c r="S173" s="1124"/>
      <c r="T173" s="1124"/>
      <c r="U173" s="1124"/>
      <c r="V173" s="1124"/>
      <c r="W173" s="1124"/>
      <c r="X173" s="1124"/>
      <c r="Y173" s="1124"/>
      <c r="Z173" s="1124"/>
      <c r="AA173" s="1124"/>
      <c r="AB173" s="1124"/>
      <c r="AC173" s="1124"/>
      <c r="AD173" s="1124"/>
      <c r="AE173" s="1124"/>
      <c r="AF173" s="1124"/>
      <c r="AG173" s="1124"/>
      <c r="AH173" s="1124"/>
      <c r="AI173" s="1124"/>
    </row>
    <row r="174" spans="10:35">
      <c r="J174" s="1124"/>
      <c r="K174" s="1124"/>
      <c r="L174" s="1124"/>
      <c r="M174" s="1124"/>
      <c r="N174" s="1124"/>
      <c r="O174" s="1124"/>
      <c r="P174" s="1124"/>
      <c r="Q174" s="1124"/>
      <c r="R174" s="1124"/>
      <c r="S174" s="1124"/>
      <c r="T174" s="1124"/>
      <c r="U174" s="1124"/>
      <c r="V174" s="1124"/>
      <c r="W174" s="1124"/>
      <c r="X174" s="1124"/>
      <c r="Y174" s="1124"/>
      <c r="Z174" s="1124"/>
      <c r="AA174" s="1124"/>
      <c r="AB174" s="1124"/>
      <c r="AC174" s="1124"/>
      <c r="AD174" s="1124"/>
      <c r="AE174" s="1124"/>
      <c r="AF174" s="1124"/>
      <c r="AG174" s="1124"/>
      <c r="AH174" s="1124"/>
      <c r="AI174" s="1124"/>
    </row>
    <row r="175" spans="10:35">
      <c r="J175" s="1124"/>
      <c r="K175" s="1124"/>
      <c r="L175" s="1124"/>
      <c r="M175" s="1124"/>
      <c r="N175" s="1124"/>
      <c r="O175" s="1124"/>
      <c r="P175" s="1124"/>
      <c r="Q175" s="1124"/>
      <c r="R175" s="1124"/>
      <c r="S175" s="1124"/>
      <c r="T175" s="1124"/>
      <c r="U175" s="1124"/>
      <c r="V175" s="1124"/>
      <c r="W175" s="1124"/>
      <c r="X175" s="1124"/>
      <c r="Y175" s="1124"/>
      <c r="Z175" s="1124"/>
      <c r="AA175" s="1124"/>
      <c r="AB175" s="1124"/>
      <c r="AC175" s="1124"/>
      <c r="AD175" s="1124"/>
      <c r="AE175" s="1124"/>
      <c r="AF175" s="1124"/>
      <c r="AG175" s="1124"/>
      <c r="AH175" s="1124"/>
      <c r="AI175" s="1124"/>
    </row>
    <row r="176" spans="10:35">
      <c r="J176" s="1124"/>
      <c r="K176" s="1124"/>
      <c r="L176" s="1124"/>
      <c r="M176" s="1124"/>
      <c r="N176" s="1124"/>
      <c r="O176" s="1124"/>
      <c r="P176" s="1124"/>
      <c r="Q176" s="1124"/>
      <c r="R176" s="1124"/>
      <c r="S176" s="1124"/>
      <c r="T176" s="1124"/>
      <c r="U176" s="1124"/>
      <c r="V176" s="1124"/>
      <c r="W176" s="1124"/>
      <c r="X176" s="1124"/>
      <c r="Y176" s="1124"/>
      <c r="Z176" s="1124"/>
      <c r="AA176" s="1124"/>
      <c r="AB176" s="1124"/>
      <c r="AC176" s="1124"/>
      <c r="AD176" s="1124"/>
      <c r="AE176" s="1124"/>
      <c r="AF176" s="1124"/>
      <c r="AG176" s="1124"/>
      <c r="AH176" s="1124"/>
      <c r="AI176" s="1124"/>
    </row>
    <row r="177" spans="10:35">
      <c r="J177" s="1124"/>
      <c r="K177" s="1124"/>
      <c r="L177" s="1124"/>
      <c r="M177" s="1124"/>
      <c r="N177" s="1124"/>
      <c r="O177" s="1124"/>
      <c r="P177" s="1124"/>
      <c r="Q177" s="1124"/>
      <c r="R177" s="1124"/>
      <c r="S177" s="1124"/>
      <c r="T177" s="1124"/>
      <c r="U177" s="1124"/>
      <c r="V177" s="1124"/>
      <c r="W177" s="1124"/>
      <c r="X177" s="1124"/>
      <c r="Y177" s="1124"/>
      <c r="Z177" s="1124"/>
      <c r="AA177" s="1124"/>
      <c r="AB177" s="1124"/>
      <c r="AC177" s="1124"/>
      <c r="AD177" s="1124"/>
      <c r="AE177" s="1124"/>
      <c r="AF177" s="1124"/>
      <c r="AG177" s="1124"/>
      <c r="AH177" s="1124"/>
      <c r="AI177" s="1124"/>
    </row>
    <row r="178" spans="10:35">
      <c r="J178" s="1124"/>
      <c r="K178" s="1124"/>
      <c r="L178" s="1124"/>
      <c r="M178" s="1124"/>
      <c r="N178" s="1124"/>
      <c r="O178" s="1124"/>
      <c r="P178" s="1124"/>
      <c r="Q178" s="1124"/>
      <c r="R178" s="1124"/>
      <c r="S178" s="1124"/>
      <c r="T178" s="1124"/>
      <c r="U178" s="1124"/>
      <c r="V178" s="1124"/>
      <c r="W178" s="1124"/>
      <c r="X178" s="1124"/>
      <c r="Y178" s="1124"/>
      <c r="Z178" s="1124"/>
      <c r="AA178" s="1124"/>
      <c r="AB178" s="1124"/>
      <c r="AC178" s="1124"/>
      <c r="AD178" s="1124"/>
      <c r="AE178" s="1124"/>
      <c r="AF178" s="1124"/>
      <c r="AG178" s="1124"/>
      <c r="AH178" s="1124"/>
      <c r="AI178" s="1124"/>
    </row>
    <row r="179" spans="10:35">
      <c r="J179" s="1124"/>
      <c r="K179" s="1124"/>
      <c r="L179" s="1124"/>
      <c r="M179" s="1124"/>
      <c r="N179" s="1124"/>
      <c r="O179" s="1124"/>
      <c r="P179" s="1124"/>
      <c r="Q179" s="1124"/>
      <c r="R179" s="1124"/>
      <c r="S179" s="1124"/>
      <c r="T179" s="1124"/>
      <c r="U179" s="1124"/>
      <c r="V179" s="1124"/>
      <c r="W179" s="1124"/>
      <c r="X179" s="1124"/>
      <c r="Y179" s="1124"/>
      <c r="Z179" s="1124"/>
      <c r="AA179" s="1124"/>
      <c r="AB179" s="1124"/>
      <c r="AC179" s="1124"/>
      <c r="AD179" s="1124"/>
      <c r="AE179" s="1124"/>
      <c r="AF179" s="1124"/>
      <c r="AG179" s="1124"/>
      <c r="AH179" s="1124"/>
      <c r="AI179" s="1124"/>
    </row>
    <row r="180" spans="10:35">
      <c r="J180" s="1124"/>
      <c r="K180" s="1124"/>
      <c r="L180" s="1124"/>
      <c r="M180" s="1124"/>
      <c r="N180" s="1124"/>
      <c r="O180" s="1124"/>
      <c r="P180" s="1124"/>
      <c r="Q180" s="1124"/>
      <c r="R180" s="1124"/>
      <c r="S180" s="1124"/>
      <c r="T180" s="1124"/>
      <c r="U180" s="1124"/>
      <c r="V180" s="1124"/>
      <c r="W180" s="1124"/>
      <c r="X180" s="1124"/>
      <c r="Y180" s="1124"/>
      <c r="Z180" s="1124"/>
      <c r="AA180" s="1124"/>
      <c r="AB180" s="1124"/>
      <c r="AC180" s="1124"/>
      <c r="AD180" s="1124"/>
      <c r="AE180" s="1124"/>
      <c r="AF180" s="1124"/>
      <c r="AG180" s="1124"/>
      <c r="AH180" s="1124"/>
      <c r="AI180" s="1124"/>
    </row>
    <row r="181" spans="10:35">
      <c r="J181" s="1124"/>
      <c r="K181" s="1124"/>
      <c r="L181" s="1124"/>
      <c r="M181" s="1124"/>
      <c r="N181" s="1124"/>
      <c r="O181" s="1124"/>
      <c r="P181" s="1124"/>
      <c r="Q181" s="1124"/>
      <c r="R181" s="1124"/>
      <c r="S181" s="1124"/>
      <c r="T181" s="1124"/>
      <c r="U181" s="1124"/>
      <c r="V181" s="1124"/>
      <c r="W181" s="1124"/>
      <c r="X181" s="1124"/>
      <c r="Y181" s="1124"/>
      <c r="Z181" s="1124"/>
      <c r="AA181" s="1124"/>
      <c r="AB181" s="1124"/>
      <c r="AC181" s="1124"/>
      <c r="AD181" s="1124"/>
      <c r="AE181" s="1124"/>
      <c r="AF181" s="1124"/>
      <c r="AG181" s="1124"/>
      <c r="AH181" s="1124"/>
      <c r="AI181" s="1124"/>
    </row>
    <row r="182" spans="10:35">
      <c r="J182" s="1124"/>
      <c r="K182" s="1124"/>
      <c r="L182" s="1124"/>
      <c r="M182" s="1124"/>
      <c r="N182" s="1124"/>
      <c r="O182" s="1124"/>
      <c r="P182" s="1124"/>
      <c r="Q182" s="1124"/>
      <c r="R182" s="1124"/>
      <c r="S182" s="1124"/>
      <c r="T182" s="1124"/>
      <c r="U182" s="1124"/>
      <c r="V182" s="1124"/>
      <c r="W182" s="1124"/>
      <c r="X182" s="1124"/>
      <c r="Y182" s="1124"/>
      <c r="Z182" s="1124"/>
      <c r="AA182" s="1124"/>
      <c r="AB182" s="1124"/>
      <c r="AC182" s="1124"/>
      <c r="AD182" s="1124"/>
      <c r="AE182" s="1124"/>
      <c r="AF182" s="1124"/>
      <c r="AG182" s="1124"/>
      <c r="AH182" s="1124"/>
      <c r="AI182" s="1124"/>
    </row>
    <row r="183" spans="10:35">
      <c r="J183" s="1124"/>
      <c r="K183" s="1124"/>
      <c r="L183" s="1124"/>
      <c r="M183" s="1124"/>
      <c r="N183" s="1124"/>
      <c r="O183" s="1124"/>
      <c r="P183" s="1124"/>
      <c r="Q183" s="1124"/>
      <c r="R183" s="1124"/>
      <c r="S183" s="1124"/>
      <c r="T183" s="1124"/>
      <c r="U183" s="1124"/>
      <c r="V183" s="1124"/>
      <c r="W183" s="1124"/>
      <c r="X183" s="1124"/>
      <c r="Y183" s="1124"/>
      <c r="Z183" s="1124"/>
      <c r="AA183" s="1124"/>
      <c r="AB183" s="1124"/>
      <c r="AC183" s="1124"/>
      <c r="AD183" s="1124"/>
      <c r="AE183" s="1124"/>
      <c r="AF183" s="1124"/>
      <c r="AG183" s="1124"/>
      <c r="AH183" s="1124"/>
      <c r="AI183" s="1124"/>
    </row>
    <row r="184" spans="10:35">
      <c r="J184" s="1124"/>
      <c r="K184" s="1124"/>
      <c r="L184" s="1124"/>
      <c r="M184" s="1124"/>
      <c r="N184" s="1124"/>
      <c r="O184" s="1124"/>
      <c r="P184" s="1124"/>
      <c r="Q184" s="1124"/>
      <c r="R184" s="1124"/>
      <c r="S184" s="1124"/>
      <c r="T184" s="1124"/>
      <c r="U184" s="1124"/>
      <c r="V184" s="1124"/>
      <c r="W184" s="1124"/>
      <c r="X184" s="1124"/>
      <c r="Y184" s="1124"/>
      <c r="Z184" s="1124"/>
      <c r="AA184" s="1124"/>
      <c r="AB184" s="1124"/>
      <c r="AC184" s="1124"/>
      <c r="AD184" s="1124"/>
      <c r="AE184" s="1124"/>
      <c r="AF184" s="1124"/>
      <c r="AG184" s="1124"/>
      <c r="AH184" s="1124"/>
      <c r="AI184" s="1124"/>
    </row>
    <row r="185" spans="10:35">
      <c r="J185" s="1124"/>
      <c r="K185" s="1124"/>
      <c r="L185" s="1124"/>
      <c r="M185" s="1124"/>
      <c r="N185" s="1124"/>
      <c r="O185" s="1124"/>
      <c r="P185" s="1124"/>
      <c r="Q185" s="1124"/>
      <c r="R185" s="1124"/>
      <c r="S185" s="1124"/>
      <c r="T185" s="1124"/>
      <c r="U185" s="1124"/>
      <c r="V185" s="1124"/>
      <c r="W185" s="1124"/>
      <c r="X185" s="1124"/>
      <c r="Y185" s="1124"/>
      <c r="Z185" s="1124"/>
      <c r="AA185" s="1124"/>
      <c r="AB185" s="1124"/>
      <c r="AC185" s="1124"/>
      <c r="AD185" s="1124"/>
      <c r="AE185" s="1124"/>
      <c r="AF185" s="1124"/>
      <c r="AG185" s="1124"/>
      <c r="AH185" s="1124"/>
      <c r="AI185" s="1124"/>
    </row>
    <row r="186" spans="10:35">
      <c r="J186" s="1124"/>
      <c r="K186" s="1124"/>
      <c r="L186" s="1124"/>
      <c r="M186" s="1124"/>
      <c r="N186" s="1124"/>
      <c r="O186" s="1124"/>
      <c r="P186" s="1124"/>
      <c r="Q186" s="1124"/>
      <c r="R186" s="1124"/>
      <c r="S186" s="1124"/>
      <c r="T186" s="1124"/>
      <c r="U186" s="1124"/>
      <c r="V186" s="1124"/>
      <c r="W186" s="1124"/>
      <c r="X186" s="1124"/>
      <c r="Y186" s="1124"/>
      <c r="Z186" s="1124"/>
      <c r="AA186" s="1124"/>
      <c r="AB186" s="1124"/>
      <c r="AC186" s="1124"/>
      <c r="AD186" s="1124"/>
      <c r="AE186" s="1124"/>
      <c r="AF186" s="1124"/>
      <c r="AG186" s="1124"/>
      <c r="AH186" s="1124"/>
      <c r="AI186" s="1124"/>
    </row>
    <row r="187" spans="10:35">
      <c r="J187" s="1124"/>
      <c r="K187" s="1124"/>
      <c r="L187" s="1124"/>
      <c r="M187" s="1124"/>
      <c r="N187" s="1124"/>
      <c r="O187" s="1124"/>
      <c r="P187" s="1124"/>
      <c r="Q187" s="1124"/>
      <c r="R187" s="1124"/>
      <c r="S187" s="1124"/>
      <c r="T187" s="1124"/>
      <c r="U187" s="1124"/>
      <c r="V187" s="1124"/>
      <c r="W187" s="1124"/>
      <c r="X187" s="1124"/>
      <c r="Y187" s="1124"/>
      <c r="Z187" s="1124"/>
      <c r="AA187" s="1124"/>
      <c r="AB187" s="1124"/>
      <c r="AC187" s="1124"/>
      <c r="AD187" s="1124"/>
      <c r="AE187" s="1124"/>
      <c r="AF187" s="1124"/>
      <c r="AG187" s="1124"/>
      <c r="AH187" s="1124"/>
      <c r="AI187" s="1124"/>
    </row>
    <row r="188" spans="10:35">
      <c r="J188" s="1124"/>
      <c r="K188" s="1124"/>
      <c r="L188" s="1124"/>
      <c r="M188" s="1124"/>
      <c r="N188" s="1124"/>
      <c r="O188" s="1124"/>
      <c r="P188" s="1124"/>
      <c r="Q188" s="1124"/>
      <c r="R188" s="1124"/>
      <c r="S188" s="1124"/>
      <c r="T188" s="1124"/>
      <c r="U188" s="1124"/>
      <c r="V188" s="1124"/>
      <c r="W188" s="1124"/>
      <c r="X188" s="1124"/>
      <c r="Y188" s="1124"/>
      <c r="Z188" s="1124"/>
      <c r="AA188" s="1124"/>
      <c r="AB188" s="1124"/>
      <c r="AC188" s="1124"/>
      <c r="AD188" s="1124"/>
      <c r="AE188" s="1124"/>
      <c r="AF188" s="1124"/>
      <c r="AG188" s="1124"/>
      <c r="AH188" s="1124"/>
      <c r="AI188" s="1124"/>
    </row>
    <row r="189" spans="10:35">
      <c r="J189" s="1124"/>
      <c r="K189" s="1124"/>
      <c r="L189" s="1124"/>
      <c r="M189" s="1124"/>
      <c r="N189" s="1124"/>
      <c r="O189" s="1124"/>
      <c r="P189" s="1124"/>
      <c r="Q189" s="1124"/>
      <c r="R189" s="1124"/>
      <c r="S189" s="1124"/>
      <c r="T189" s="1124"/>
      <c r="U189" s="1124"/>
      <c r="V189" s="1124"/>
      <c r="W189" s="1124"/>
      <c r="X189" s="1124"/>
      <c r="Y189" s="1124"/>
      <c r="Z189" s="1124"/>
      <c r="AA189" s="1124"/>
      <c r="AB189" s="1124"/>
      <c r="AC189" s="1124"/>
      <c r="AD189" s="1124"/>
      <c r="AE189" s="1124"/>
      <c r="AF189" s="1124"/>
      <c r="AG189" s="1124"/>
      <c r="AH189" s="1124"/>
      <c r="AI189" s="1124"/>
    </row>
    <row r="190" spans="10:35">
      <c r="J190" s="1124"/>
      <c r="K190" s="1124"/>
      <c r="L190" s="1124"/>
      <c r="M190" s="1124"/>
      <c r="N190" s="1124"/>
      <c r="O190" s="1124"/>
      <c r="P190" s="1124"/>
      <c r="Q190" s="1124"/>
      <c r="R190" s="1124"/>
      <c r="S190" s="1124"/>
      <c r="T190" s="1124"/>
      <c r="U190" s="1124"/>
      <c r="V190" s="1124"/>
      <c r="W190" s="1124"/>
      <c r="X190" s="1124"/>
      <c r="Y190" s="1124"/>
      <c r="Z190" s="1124"/>
      <c r="AA190" s="1124"/>
      <c r="AB190" s="1124"/>
      <c r="AC190" s="1124"/>
      <c r="AD190" s="1124"/>
      <c r="AE190" s="1124"/>
      <c r="AF190" s="1124"/>
      <c r="AG190" s="1124"/>
      <c r="AH190" s="1124"/>
      <c r="AI190" s="1124"/>
    </row>
    <row r="191" spans="10:35">
      <c r="J191" s="1124"/>
      <c r="K191" s="1124"/>
      <c r="L191" s="1124"/>
      <c r="M191" s="1124"/>
      <c r="N191" s="1124"/>
      <c r="O191" s="1124"/>
      <c r="P191" s="1124"/>
      <c r="Q191" s="1124"/>
      <c r="R191" s="1124"/>
      <c r="S191" s="1124"/>
      <c r="T191" s="1124"/>
      <c r="U191" s="1124"/>
      <c r="V191" s="1124"/>
      <c r="W191" s="1124"/>
      <c r="X191" s="1124"/>
      <c r="Y191" s="1124"/>
      <c r="Z191" s="1124"/>
      <c r="AA191" s="1124"/>
      <c r="AB191" s="1124"/>
      <c r="AC191" s="1124"/>
      <c r="AD191" s="1124"/>
      <c r="AE191" s="1124"/>
      <c r="AF191" s="1124"/>
      <c r="AG191" s="1124"/>
      <c r="AH191" s="1124"/>
      <c r="AI191" s="1124"/>
    </row>
    <row r="192" spans="10:35">
      <c r="J192" s="1124"/>
      <c r="K192" s="1124"/>
      <c r="L192" s="1124"/>
      <c r="M192" s="1124"/>
      <c r="N192" s="1124"/>
      <c r="O192" s="1124"/>
      <c r="P192" s="1124"/>
      <c r="Q192" s="1124"/>
      <c r="R192" s="1124"/>
      <c r="S192" s="1124"/>
      <c r="T192" s="1124"/>
      <c r="U192" s="1124"/>
      <c r="V192" s="1124"/>
      <c r="W192" s="1124"/>
      <c r="X192" s="1124"/>
      <c r="Y192" s="1124"/>
      <c r="Z192" s="1124"/>
      <c r="AA192" s="1124"/>
      <c r="AB192" s="1124"/>
      <c r="AC192" s="1124"/>
      <c r="AD192" s="1124"/>
      <c r="AE192" s="1124"/>
      <c r="AF192" s="1124"/>
      <c r="AG192" s="1124"/>
      <c r="AH192" s="1124"/>
      <c r="AI192" s="1124"/>
    </row>
    <row r="193" spans="10:35">
      <c r="J193" s="1124"/>
      <c r="K193" s="1124"/>
      <c r="L193" s="1124"/>
      <c r="M193" s="1124"/>
      <c r="N193" s="1124"/>
      <c r="O193" s="1124"/>
      <c r="P193" s="1124"/>
      <c r="Q193" s="1124"/>
      <c r="R193" s="1124"/>
      <c r="S193" s="1124"/>
      <c r="T193" s="1124"/>
      <c r="U193" s="1124"/>
      <c r="V193" s="1124"/>
      <c r="W193" s="1124"/>
      <c r="X193" s="1124"/>
      <c r="Y193" s="1124"/>
      <c r="Z193" s="1124"/>
      <c r="AA193" s="1124"/>
      <c r="AB193" s="1124"/>
      <c r="AC193" s="1124"/>
      <c r="AD193" s="1124"/>
      <c r="AE193" s="1124"/>
      <c r="AF193" s="1124"/>
      <c r="AG193" s="1124"/>
      <c r="AH193" s="1124"/>
      <c r="AI193" s="1124"/>
    </row>
    <row r="194" spans="10:35">
      <c r="J194" s="1124"/>
      <c r="K194" s="1124"/>
      <c r="L194" s="1124"/>
      <c r="M194" s="1124"/>
      <c r="N194" s="1124"/>
      <c r="O194" s="1124"/>
      <c r="P194" s="1124"/>
      <c r="Q194" s="1124"/>
      <c r="R194" s="1124"/>
      <c r="S194" s="1124"/>
      <c r="T194" s="1124"/>
      <c r="U194" s="1124"/>
      <c r="V194" s="1124"/>
      <c r="W194" s="1124"/>
      <c r="X194" s="1124"/>
      <c r="Y194" s="1124"/>
      <c r="Z194" s="1124"/>
      <c r="AA194" s="1124"/>
      <c r="AB194" s="1124"/>
      <c r="AC194" s="1124"/>
      <c r="AD194" s="1124"/>
      <c r="AE194" s="1124"/>
      <c r="AF194" s="1124"/>
      <c r="AG194" s="1124"/>
      <c r="AH194" s="1124"/>
      <c r="AI194" s="1124"/>
    </row>
    <row r="195" spans="10:35">
      <c r="J195" s="1124"/>
      <c r="K195" s="1124"/>
      <c r="L195" s="1124"/>
      <c r="M195" s="1124"/>
      <c r="N195" s="1124"/>
      <c r="O195" s="1124"/>
      <c r="P195" s="1124"/>
      <c r="Q195" s="1124"/>
      <c r="R195" s="1124"/>
      <c r="S195" s="1124"/>
      <c r="T195" s="1124"/>
      <c r="U195" s="1124"/>
      <c r="V195" s="1124"/>
      <c r="W195" s="1124"/>
      <c r="X195" s="1124"/>
      <c r="Y195" s="1124"/>
      <c r="Z195" s="1124"/>
      <c r="AA195" s="1124"/>
      <c r="AB195" s="1124"/>
      <c r="AC195" s="1124"/>
      <c r="AD195" s="1124"/>
      <c r="AE195" s="1124"/>
      <c r="AF195" s="1124"/>
      <c r="AG195" s="1124"/>
      <c r="AH195" s="1124"/>
      <c r="AI195" s="1124"/>
    </row>
    <row r="196" spans="10:35">
      <c r="J196" s="1124"/>
      <c r="K196" s="1124"/>
      <c r="L196" s="1124"/>
      <c r="M196" s="1124"/>
      <c r="N196" s="1124"/>
      <c r="O196" s="1124"/>
      <c r="P196" s="1124"/>
      <c r="Q196" s="1124"/>
      <c r="R196" s="1124"/>
      <c r="S196" s="1124"/>
      <c r="T196" s="1124"/>
      <c r="U196" s="1124"/>
      <c r="V196" s="1124"/>
      <c r="W196" s="1124"/>
      <c r="X196" s="1124"/>
      <c r="Y196" s="1124"/>
      <c r="Z196" s="1124"/>
      <c r="AA196" s="1124"/>
      <c r="AB196" s="1124"/>
      <c r="AC196" s="1124"/>
      <c r="AD196" s="1124"/>
      <c r="AE196" s="1124"/>
      <c r="AF196" s="1124"/>
      <c r="AG196" s="1124"/>
      <c r="AH196" s="1124"/>
      <c r="AI196" s="1124"/>
    </row>
    <row r="197" spans="10:35">
      <c r="J197" s="1124"/>
      <c r="K197" s="1124"/>
      <c r="L197" s="1124"/>
      <c r="M197" s="1124"/>
      <c r="N197" s="1124"/>
      <c r="O197" s="1124"/>
      <c r="P197" s="1124"/>
      <c r="Q197" s="1124"/>
      <c r="R197" s="1124"/>
      <c r="S197" s="1124"/>
      <c r="T197" s="1124"/>
      <c r="U197" s="1124"/>
      <c r="V197" s="1124"/>
      <c r="W197" s="1124"/>
      <c r="X197" s="1124"/>
      <c r="Y197" s="1124"/>
      <c r="Z197" s="1124"/>
      <c r="AA197" s="1124"/>
      <c r="AB197" s="1124"/>
      <c r="AC197" s="1124"/>
      <c r="AD197" s="1124"/>
      <c r="AE197" s="1124"/>
      <c r="AF197" s="1124"/>
      <c r="AG197" s="1124"/>
      <c r="AH197" s="1124"/>
      <c r="AI197" s="1124"/>
    </row>
    <row r="198" spans="10:35">
      <c r="J198" s="1124"/>
      <c r="K198" s="1124"/>
      <c r="L198" s="1124"/>
      <c r="M198" s="1124"/>
      <c r="N198" s="1124"/>
      <c r="O198" s="1124"/>
      <c r="P198" s="1124"/>
      <c r="Q198" s="1124"/>
      <c r="R198" s="1124"/>
      <c r="S198" s="1124"/>
      <c r="T198" s="1124"/>
      <c r="U198" s="1124"/>
      <c r="V198" s="1124"/>
      <c r="W198" s="1124"/>
      <c r="X198" s="1124"/>
      <c r="Y198" s="1124"/>
      <c r="Z198" s="1124"/>
      <c r="AA198" s="1124"/>
      <c r="AB198" s="1124"/>
      <c r="AC198" s="1124"/>
      <c r="AD198" s="1124"/>
      <c r="AE198" s="1124"/>
      <c r="AF198" s="1124"/>
      <c r="AG198" s="1124"/>
      <c r="AH198" s="1124"/>
      <c r="AI198" s="1124"/>
    </row>
    <row r="199" spans="10:35">
      <c r="J199" s="1124"/>
      <c r="K199" s="1124"/>
      <c r="L199" s="1124"/>
      <c r="M199" s="1124"/>
      <c r="N199" s="1124"/>
      <c r="O199" s="1124"/>
      <c r="P199" s="1124"/>
      <c r="Q199" s="1124"/>
      <c r="R199" s="1124"/>
      <c r="S199" s="1124"/>
      <c r="T199" s="1124"/>
      <c r="U199" s="1124"/>
      <c r="V199" s="1124"/>
      <c r="W199" s="1124"/>
      <c r="X199" s="1124"/>
      <c r="Y199" s="1124"/>
      <c r="Z199" s="1124"/>
      <c r="AA199" s="1124"/>
      <c r="AB199" s="1124"/>
      <c r="AC199" s="1124"/>
      <c r="AD199" s="1124"/>
      <c r="AE199" s="1124"/>
      <c r="AF199" s="1124"/>
      <c r="AG199" s="1124"/>
      <c r="AH199" s="1124"/>
      <c r="AI199" s="1124"/>
    </row>
    <row r="200" spans="10:35">
      <c r="J200" s="1124"/>
      <c r="K200" s="1124"/>
      <c r="L200" s="1124"/>
      <c r="M200" s="1124"/>
      <c r="N200" s="1124"/>
      <c r="O200" s="1124"/>
      <c r="P200" s="1124"/>
      <c r="Q200" s="1124"/>
      <c r="R200" s="1124"/>
      <c r="S200" s="1124"/>
      <c r="T200" s="1124"/>
      <c r="U200" s="1124"/>
      <c r="V200" s="1124"/>
      <c r="W200" s="1124"/>
      <c r="X200" s="1124"/>
      <c r="Y200" s="1124"/>
      <c r="Z200" s="1124"/>
      <c r="AA200" s="1124"/>
      <c r="AB200" s="1124"/>
      <c r="AC200" s="1124"/>
      <c r="AD200" s="1124"/>
      <c r="AE200" s="1124"/>
      <c r="AF200" s="1124"/>
      <c r="AG200" s="1124"/>
      <c r="AH200" s="1124"/>
      <c r="AI200" s="1124"/>
    </row>
    <row r="201" spans="10:35">
      <c r="J201" s="1124"/>
      <c r="K201" s="1124"/>
      <c r="L201" s="1124"/>
      <c r="M201" s="1124"/>
      <c r="N201" s="1124"/>
      <c r="O201" s="1124"/>
      <c r="P201" s="1124"/>
      <c r="Q201" s="1124"/>
      <c r="R201" s="1124"/>
      <c r="S201" s="1124"/>
      <c r="T201" s="1124"/>
      <c r="U201" s="1124"/>
      <c r="V201" s="1124"/>
      <c r="W201" s="1124"/>
      <c r="X201" s="1124"/>
      <c r="Y201" s="1124"/>
      <c r="Z201" s="1124"/>
      <c r="AA201" s="1124"/>
      <c r="AB201" s="1124"/>
      <c r="AC201" s="1124"/>
      <c r="AD201" s="1124"/>
      <c r="AE201" s="1124"/>
      <c r="AF201" s="1124"/>
      <c r="AG201" s="1124"/>
      <c r="AH201" s="1124"/>
      <c r="AI201" s="1124"/>
    </row>
    <row r="202" spans="10:35">
      <c r="J202" s="1124"/>
      <c r="K202" s="1124"/>
      <c r="L202" s="1124"/>
      <c r="M202" s="1124"/>
      <c r="N202" s="1124"/>
      <c r="O202" s="1124"/>
      <c r="P202" s="1124"/>
      <c r="Q202" s="1124"/>
      <c r="R202" s="1124"/>
      <c r="S202" s="1124"/>
      <c r="T202" s="1124"/>
      <c r="U202" s="1124"/>
      <c r="V202" s="1124"/>
      <c r="W202" s="1124"/>
      <c r="X202" s="1124"/>
      <c r="Y202" s="1124"/>
      <c r="Z202" s="1124"/>
      <c r="AA202" s="1124"/>
      <c r="AB202" s="1124"/>
      <c r="AC202" s="1124"/>
      <c r="AD202" s="1124"/>
      <c r="AE202" s="1124"/>
      <c r="AF202" s="1124"/>
      <c r="AG202" s="1124"/>
      <c r="AH202" s="1124"/>
      <c r="AI202" s="1124"/>
    </row>
    <row r="203" spans="10:35">
      <c r="J203" s="1124"/>
      <c r="K203" s="1124"/>
      <c r="L203" s="1124"/>
      <c r="M203" s="1124"/>
      <c r="N203" s="1124"/>
      <c r="O203" s="1124"/>
      <c r="P203" s="1124"/>
      <c r="Q203" s="1124"/>
      <c r="R203" s="1124"/>
      <c r="S203" s="1124"/>
      <c r="T203" s="1124"/>
      <c r="U203" s="1124"/>
      <c r="V203" s="1124"/>
      <c r="W203" s="1124"/>
      <c r="X203" s="1124"/>
      <c r="Y203" s="1124"/>
      <c r="Z203" s="1124"/>
      <c r="AA203" s="1124"/>
      <c r="AB203" s="1124"/>
      <c r="AC203" s="1124"/>
      <c r="AD203" s="1124"/>
      <c r="AE203" s="1124"/>
      <c r="AF203" s="1124"/>
      <c r="AG203" s="1124"/>
      <c r="AH203" s="1124"/>
      <c r="AI203" s="1124"/>
    </row>
    <row r="204" spans="10:35">
      <c r="J204" s="1124"/>
      <c r="K204" s="1124"/>
      <c r="L204" s="1124"/>
      <c r="M204" s="1124"/>
      <c r="N204" s="1124"/>
      <c r="O204" s="1124"/>
      <c r="P204" s="1124"/>
      <c r="Q204" s="1124"/>
      <c r="R204" s="1124"/>
      <c r="S204" s="1124"/>
      <c r="T204" s="1124"/>
      <c r="U204" s="1124"/>
      <c r="V204" s="1124"/>
      <c r="W204" s="1124"/>
      <c r="X204" s="1124"/>
      <c r="Y204" s="1124"/>
      <c r="Z204" s="1124"/>
      <c r="AA204" s="1124"/>
      <c r="AB204" s="1124"/>
      <c r="AC204" s="1124"/>
      <c r="AD204" s="1124"/>
      <c r="AE204" s="1124"/>
      <c r="AF204" s="1124"/>
      <c r="AG204" s="1124"/>
      <c r="AH204" s="1124"/>
      <c r="AI204" s="1124"/>
    </row>
    <row r="205" spans="10:35">
      <c r="J205" s="1124"/>
      <c r="K205" s="1124"/>
      <c r="L205" s="1124"/>
      <c r="M205" s="1124"/>
      <c r="N205" s="1124"/>
      <c r="O205" s="1124"/>
      <c r="P205" s="1124"/>
      <c r="Q205" s="1124"/>
      <c r="R205" s="1124"/>
      <c r="S205" s="1124"/>
      <c r="T205" s="1124"/>
      <c r="U205" s="1124"/>
      <c r="V205" s="1124"/>
      <c r="W205" s="1124"/>
      <c r="X205" s="1124"/>
      <c r="Y205" s="1124"/>
      <c r="Z205" s="1124"/>
      <c r="AA205" s="1124"/>
      <c r="AB205" s="1124"/>
      <c r="AC205" s="1124"/>
      <c r="AD205" s="1124"/>
      <c r="AE205" s="1124"/>
      <c r="AF205" s="1124"/>
      <c r="AG205" s="1124"/>
      <c r="AH205" s="1124"/>
      <c r="AI205" s="1124"/>
    </row>
    <row r="206" spans="10:35">
      <c r="J206" s="1124"/>
      <c r="K206" s="1124"/>
      <c r="L206" s="1124"/>
      <c r="M206" s="1124"/>
      <c r="N206" s="1124"/>
      <c r="O206" s="1124"/>
      <c r="P206" s="1124"/>
      <c r="Q206" s="1124"/>
      <c r="R206" s="1124"/>
      <c r="S206" s="1124"/>
      <c r="T206" s="1124"/>
      <c r="U206" s="1124"/>
      <c r="V206" s="1124"/>
      <c r="W206" s="1124"/>
      <c r="X206" s="1124"/>
      <c r="Y206" s="1124"/>
      <c r="Z206" s="1124"/>
      <c r="AA206" s="1124"/>
      <c r="AB206" s="1124"/>
      <c r="AC206" s="1124"/>
      <c r="AD206" s="1124"/>
      <c r="AE206" s="1124"/>
      <c r="AF206" s="1124"/>
      <c r="AG206" s="1124"/>
      <c r="AH206" s="1124"/>
      <c r="AI206" s="1124"/>
    </row>
    <row r="207" spans="10:35">
      <c r="J207" s="1124"/>
      <c r="K207" s="1124"/>
      <c r="L207" s="1124"/>
      <c r="M207" s="1124"/>
      <c r="N207" s="1124"/>
      <c r="O207" s="1124"/>
      <c r="P207" s="1124"/>
      <c r="Q207" s="1124"/>
      <c r="R207" s="1124"/>
      <c r="S207" s="1124"/>
      <c r="T207" s="1124"/>
      <c r="U207" s="1124"/>
      <c r="V207" s="1124"/>
      <c r="W207" s="1124"/>
      <c r="X207" s="1124"/>
      <c r="Y207" s="1124"/>
      <c r="Z207" s="1124"/>
      <c r="AA207" s="1124"/>
      <c r="AB207" s="1124"/>
      <c r="AC207" s="1124"/>
      <c r="AD207" s="1124"/>
      <c r="AE207" s="1124"/>
      <c r="AF207" s="1124"/>
      <c r="AG207" s="1124"/>
      <c r="AH207" s="1124"/>
      <c r="AI207" s="1124"/>
    </row>
    <row r="208" spans="10:35">
      <c r="J208" s="1124"/>
      <c r="K208" s="1124"/>
      <c r="L208" s="1124"/>
      <c r="M208" s="1124"/>
      <c r="N208" s="1124"/>
      <c r="O208" s="1124"/>
      <c r="P208" s="1124"/>
      <c r="Q208" s="1124"/>
      <c r="R208" s="1124"/>
      <c r="S208" s="1124"/>
      <c r="T208" s="1124"/>
      <c r="U208" s="1124"/>
      <c r="V208" s="1124"/>
      <c r="W208" s="1124"/>
      <c r="X208" s="1124"/>
      <c r="Y208" s="1124"/>
      <c r="Z208" s="1124"/>
      <c r="AA208" s="1124"/>
      <c r="AB208" s="1124"/>
      <c r="AC208" s="1124"/>
      <c r="AD208" s="1124"/>
      <c r="AE208" s="1124"/>
      <c r="AF208" s="1124"/>
      <c r="AG208" s="1124"/>
      <c r="AH208" s="1124"/>
      <c r="AI208" s="1124"/>
    </row>
    <row r="209" spans="10:35">
      <c r="J209" s="1124"/>
      <c r="K209" s="1124"/>
      <c r="L209" s="1124"/>
      <c r="M209" s="1124"/>
      <c r="N209" s="1124"/>
      <c r="O209" s="1124"/>
      <c r="P209" s="1124"/>
      <c r="Q209" s="1124"/>
      <c r="R209" s="1124"/>
      <c r="S209" s="1124"/>
      <c r="T209" s="1124"/>
      <c r="U209" s="1124"/>
      <c r="V209" s="1124"/>
      <c r="W209" s="1124"/>
      <c r="X209" s="1124"/>
      <c r="Y209" s="1124"/>
      <c r="Z209" s="1124"/>
      <c r="AA209" s="1124"/>
      <c r="AB209" s="1124"/>
      <c r="AC209" s="1124"/>
      <c r="AD209" s="1124"/>
      <c r="AE209" s="1124"/>
      <c r="AF209" s="1124"/>
      <c r="AG209" s="1124"/>
      <c r="AH209" s="1124"/>
      <c r="AI209" s="1124"/>
    </row>
    <row r="210" spans="10:35">
      <c r="J210" s="1124"/>
      <c r="K210" s="1124"/>
      <c r="L210" s="1124"/>
      <c r="M210" s="1124"/>
      <c r="N210" s="1124"/>
      <c r="O210" s="1124"/>
      <c r="P210" s="1124"/>
      <c r="Q210" s="1124"/>
      <c r="R210" s="1124"/>
      <c r="S210" s="1124"/>
      <c r="T210" s="1124"/>
      <c r="U210" s="1124"/>
      <c r="V210" s="1124"/>
      <c r="W210" s="1124"/>
      <c r="X210" s="1124"/>
      <c r="Y210" s="1124"/>
      <c r="Z210" s="1124"/>
      <c r="AA210" s="1124"/>
      <c r="AB210" s="1124"/>
      <c r="AC210" s="1124"/>
      <c r="AD210" s="1124"/>
      <c r="AE210" s="1124"/>
      <c r="AF210" s="1124"/>
      <c r="AG210" s="1124"/>
      <c r="AH210" s="1124"/>
      <c r="AI210" s="1124"/>
    </row>
    <row r="211" spans="10:35">
      <c r="J211" s="1124"/>
      <c r="K211" s="1124"/>
      <c r="L211" s="1124"/>
      <c r="M211" s="1124"/>
      <c r="N211" s="1124"/>
      <c r="O211" s="1124"/>
      <c r="P211" s="1124"/>
      <c r="Q211" s="1124"/>
      <c r="R211" s="1124"/>
      <c r="S211" s="1124"/>
      <c r="T211" s="1124"/>
      <c r="U211" s="1124"/>
      <c r="V211" s="1124"/>
      <c r="W211" s="1124"/>
      <c r="X211" s="1124"/>
      <c r="Y211" s="1124"/>
      <c r="Z211" s="1124"/>
      <c r="AA211" s="1124"/>
      <c r="AB211" s="1124"/>
      <c r="AC211" s="1124"/>
      <c r="AD211" s="1124"/>
      <c r="AE211" s="1124"/>
      <c r="AF211" s="1124"/>
      <c r="AG211" s="1124"/>
      <c r="AH211" s="1124"/>
      <c r="AI211" s="1124"/>
    </row>
    <row r="212" spans="10:35">
      <c r="J212" s="1124"/>
      <c r="K212" s="1124"/>
      <c r="L212" s="1124"/>
      <c r="M212" s="1124"/>
      <c r="N212" s="1124"/>
      <c r="O212" s="1124"/>
      <c r="P212" s="1124"/>
      <c r="Q212" s="1124"/>
      <c r="R212" s="1124"/>
      <c r="S212" s="1124"/>
      <c r="T212" s="1124"/>
      <c r="U212" s="1124"/>
      <c r="V212" s="1124"/>
      <c r="W212" s="1124"/>
      <c r="X212" s="1124"/>
      <c r="Y212" s="1124"/>
      <c r="Z212" s="1124"/>
      <c r="AA212" s="1124"/>
      <c r="AB212" s="1124"/>
      <c r="AC212" s="1124"/>
      <c r="AD212" s="1124"/>
      <c r="AE212" s="1124"/>
      <c r="AF212" s="1124"/>
      <c r="AG212" s="1124"/>
      <c r="AH212" s="1124"/>
      <c r="AI212" s="1124"/>
    </row>
    <row r="213" spans="10:35">
      <c r="J213" s="1124"/>
      <c r="K213" s="1124"/>
      <c r="L213" s="1124"/>
      <c r="M213" s="1124"/>
      <c r="N213" s="1124"/>
      <c r="O213" s="1124"/>
      <c r="P213" s="1124"/>
      <c r="Q213" s="1124"/>
      <c r="R213" s="1124"/>
      <c r="S213" s="1124"/>
      <c r="T213" s="1124"/>
      <c r="U213" s="1124"/>
      <c r="V213" s="1124"/>
      <c r="W213" s="1124"/>
      <c r="X213" s="1124"/>
      <c r="Y213" s="1124"/>
      <c r="Z213" s="1124"/>
      <c r="AA213" s="1124"/>
      <c r="AB213" s="1124"/>
      <c r="AC213" s="1124"/>
      <c r="AD213" s="1124"/>
      <c r="AE213" s="1124"/>
      <c r="AF213" s="1124"/>
      <c r="AG213" s="1124"/>
      <c r="AH213" s="1124"/>
      <c r="AI213" s="1124"/>
    </row>
    <row r="214" spans="10:35">
      <c r="J214" s="1124"/>
      <c r="K214" s="1124"/>
      <c r="L214" s="1124"/>
      <c r="M214" s="1124"/>
      <c r="N214" s="1124"/>
      <c r="O214" s="1124"/>
      <c r="P214" s="1124"/>
      <c r="Q214" s="1124"/>
      <c r="R214" s="1124"/>
      <c r="S214" s="1124"/>
      <c r="T214" s="1124"/>
      <c r="U214" s="1124"/>
      <c r="V214" s="1124"/>
      <c r="W214" s="1124"/>
      <c r="X214" s="1124"/>
      <c r="Y214" s="1124"/>
      <c r="Z214" s="1124"/>
      <c r="AA214" s="1124"/>
      <c r="AB214" s="1124"/>
      <c r="AC214" s="1124"/>
      <c r="AD214" s="1124"/>
      <c r="AE214" s="1124"/>
      <c r="AF214" s="1124"/>
      <c r="AG214" s="1124"/>
      <c r="AH214" s="1124"/>
      <c r="AI214" s="1124"/>
    </row>
    <row r="215" spans="10:35">
      <c r="J215" s="1124"/>
      <c r="K215" s="1124"/>
      <c r="L215" s="1124"/>
      <c r="M215" s="1124"/>
      <c r="N215" s="1124"/>
      <c r="O215" s="1124"/>
      <c r="P215" s="1124"/>
      <c r="Q215" s="1124"/>
      <c r="R215" s="1124"/>
      <c r="S215" s="1124"/>
      <c r="T215" s="1124"/>
      <c r="U215" s="1124"/>
      <c r="V215" s="1124"/>
      <c r="W215" s="1124"/>
      <c r="X215" s="1124"/>
      <c r="Y215" s="1124"/>
      <c r="Z215" s="1124"/>
      <c r="AA215" s="1124"/>
      <c r="AB215" s="1124"/>
      <c r="AC215" s="1124"/>
      <c r="AD215" s="1124"/>
      <c r="AE215" s="1124"/>
      <c r="AF215" s="1124"/>
      <c r="AG215" s="1124"/>
      <c r="AH215" s="1124"/>
      <c r="AI215" s="1124"/>
    </row>
    <row r="216" spans="10:35">
      <c r="J216" s="1124"/>
      <c r="K216" s="1124"/>
      <c r="L216" s="1124"/>
      <c r="M216" s="1124"/>
      <c r="N216" s="1124"/>
      <c r="O216" s="1124"/>
      <c r="P216" s="1124"/>
      <c r="Q216" s="1124"/>
      <c r="R216" s="1124"/>
      <c r="S216" s="1124"/>
      <c r="T216" s="1124"/>
      <c r="U216" s="1124"/>
      <c r="V216" s="1124"/>
      <c r="W216" s="1124"/>
      <c r="X216" s="1124"/>
      <c r="Y216" s="1124"/>
      <c r="Z216" s="1124"/>
      <c r="AA216" s="1124"/>
      <c r="AB216" s="1124"/>
      <c r="AC216" s="1124"/>
      <c r="AD216" s="1124"/>
      <c r="AE216" s="1124"/>
      <c r="AF216" s="1124"/>
      <c r="AG216" s="1124"/>
      <c r="AH216" s="1124"/>
      <c r="AI216" s="1124"/>
    </row>
    <row r="217" spans="10:35">
      <c r="J217" s="1124"/>
      <c r="K217" s="1124"/>
      <c r="L217" s="1124"/>
      <c r="M217" s="1124"/>
      <c r="N217" s="1124"/>
      <c r="O217" s="1124"/>
      <c r="P217" s="1124"/>
      <c r="Q217" s="1124"/>
      <c r="R217" s="1124"/>
      <c r="S217" s="1124"/>
      <c r="T217" s="1124"/>
      <c r="U217" s="1124"/>
      <c r="V217" s="1124"/>
      <c r="W217" s="1124"/>
      <c r="X217" s="1124"/>
      <c r="Y217" s="1124"/>
      <c r="Z217" s="1124"/>
      <c r="AA217" s="1124"/>
      <c r="AB217" s="1124"/>
      <c r="AC217" s="1124"/>
      <c r="AD217" s="1124"/>
      <c r="AE217" s="1124"/>
      <c r="AF217" s="1124"/>
      <c r="AG217" s="1124"/>
      <c r="AH217" s="1124"/>
      <c r="AI217" s="1124"/>
    </row>
    <row r="218" spans="10:35">
      <c r="J218" s="1124"/>
      <c r="K218" s="1124"/>
      <c r="L218" s="1124"/>
      <c r="M218" s="1124"/>
      <c r="N218" s="1124"/>
      <c r="O218" s="1124"/>
      <c r="P218" s="1124"/>
      <c r="Q218" s="1124"/>
      <c r="R218" s="1124"/>
      <c r="S218" s="1124"/>
      <c r="T218" s="1124"/>
      <c r="U218" s="1124"/>
      <c r="V218" s="1124"/>
      <c r="W218" s="1124"/>
      <c r="X218" s="1124"/>
      <c r="Y218" s="1124"/>
      <c r="Z218" s="1124"/>
      <c r="AA218" s="1124"/>
      <c r="AB218" s="1124"/>
      <c r="AC218" s="1124"/>
      <c r="AD218" s="1124"/>
      <c r="AE218" s="1124"/>
      <c r="AF218" s="1124"/>
      <c r="AG218" s="1124"/>
      <c r="AH218" s="1124"/>
      <c r="AI218" s="1124"/>
    </row>
    <row r="219" spans="10:35">
      <c r="J219" s="1124"/>
      <c r="K219" s="1124"/>
      <c r="L219" s="1124"/>
      <c r="M219" s="1124"/>
      <c r="N219" s="1124"/>
      <c r="O219" s="1124"/>
      <c r="P219" s="1124"/>
      <c r="Q219" s="1124"/>
      <c r="R219" s="1124"/>
      <c r="S219" s="1124"/>
      <c r="T219" s="1124"/>
      <c r="U219" s="1124"/>
      <c r="V219" s="1124"/>
      <c r="W219" s="1124"/>
      <c r="X219" s="1124"/>
      <c r="Y219" s="1124"/>
      <c r="Z219" s="1124"/>
      <c r="AA219" s="1124"/>
      <c r="AB219" s="1124"/>
      <c r="AC219" s="1124"/>
      <c r="AD219" s="1124"/>
      <c r="AE219" s="1124"/>
      <c r="AF219" s="1124"/>
      <c r="AG219" s="1124"/>
      <c r="AH219" s="1124"/>
      <c r="AI219" s="1124"/>
    </row>
    <row r="220" spans="10:35">
      <c r="J220" s="1124"/>
      <c r="K220" s="1124"/>
      <c r="L220" s="1124"/>
      <c r="M220" s="1124"/>
      <c r="N220" s="1124"/>
      <c r="O220" s="1124"/>
      <c r="P220" s="1124"/>
      <c r="Q220" s="1124"/>
      <c r="R220" s="1124"/>
      <c r="S220" s="1124"/>
      <c r="T220" s="1124"/>
      <c r="U220" s="1124"/>
      <c r="V220" s="1124"/>
      <c r="W220" s="1124"/>
      <c r="X220" s="1124"/>
      <c r="Y220" s="1124"/>
      <c r="Z220" s="1124"/>
      <c r="AA220" s="1124"/>
      <c r="AB220" s="1124"/>
      <c r="AC220" s="1124"/>
      <c r="AD220" s="1124"/>
      <c r="AE220" s="1124"/>
      <c r="AF220" s="1124"/>
      <c r="AG220" s="1124"/>
      <c r="AH220" s="1124"/>
      <c r="AI220" s="1124"/>
    </row>
    <row r="221" spans="10:35">
      <c r="J221" s="1124"/>
      <c r="K221" s="1124"/>
      <c r="L221" s="1124"/>
      <c r="M221" s="1124"/>
      <c r="N221" s="1124"/>
      <c r="O221" s="1124"/>
      <c r="P221" s="1124"/>
      <c r="Q221" s="1124"/>
      <c r="R221" s="1124"/>
      <c r="S221" s="1124"/>
      <c r="T221" s="1124"/>
      <c r="U221" s="1124"/>
      <c r="V221" s="1124"/>
      <c r="W221" s="1124"/>
      <c r="X221" s="1124"/>
      <c r="Y221" s="1124"/>
      <c r="Z221" s="1124"/>
      <c r="AA221" s="1124"/>
      <c r="AB221" s="1124"/>
      <c r="AC221" s="1124"/>
      <c r="AD221" s="1124"/>
      <c r="AE221" s="1124"/>
      <c r="AF221" s="1124"/>
      <c r="AG221" s="1124"/>
      <c r="AH221" s="1124"/>
      <c r="AI221" s="1124"/>
    </row>
    <row r="222" spans="10:35">
      <c r="J222" s="1124"/>
      <c r="K222" s="1124"/>
      <c r="L222" s="1124"/>
      <c r="M222" s="1124"/>
      <c r="N222" s="1124"/>
      <c r="O222" s="1124"/>
      <c r="P222" s="1124"/>
      <c r="Q222" s="1124"/>
      <c r="R222" s="1124"/>
      <c r="S222" s="1124"/>
      <c r="T222" s="1124"/>
      <c r="U222" s="1124"/>
      <c r="V222" s="1124"/>
      <c r="W222" s="1124"/>
      <c r="X222" s="1124"/>
      <c r="Y222" s="1124"/>
      <c r="Z222" s="1124"/>
      <c r="AA222" s="1124"/>
      <c r="AB222" s="1124"/>
      <c r="AC222" s="1124"/>
      <c r="AD222" s="1124"/>
      <c r="AE222" s="1124"/>
      <c r="AF222" s="1124"/>
      <c r="AG222" s="1124"/>
      <c r="AH222" s="1124"/>
      <c r="AI222" s="1124"/>
    </row>
    <row r="223" spans="10:35">
      <c r="J223" s="1124"/>
      <c r="K223" s="1124"/>
      <c r="L223" s="1124"/>
      <c r="M223" s="1124"/>
      <c r="N223" s="1124"/>
      <c r="O223" s="1124"/>
      <c r="P223" s="1124"/>
      <c r="Q223" s="1124"/>
      <c r="R223" s="1124"/>
      <c r="S223" s="1124"/>
      <c r="T223" s="1124"/>
      <c r="U223" s="1124"/>
      <c r="V223" s="1124"/>
      <c r="W223" s="1124"/>
      <c r="X223" s="1124"/>
      <c r="Y223" s="1124"/>
      <c r="Z223" s="1124"/>
      <c r="AA223" s="1124"/>
      <c r="AB223" s="1124"/>
      <c r="AC223" s="1124"/>
      <c r="AD223" s="1124"/>
      <c r="AE223" s="1124"/>
      <c r="AF223" s="1124"/>
      <c r="AG223" s="1124"/>
      <c r="AH223" s="1124"/>
      <c r="AI223" s="1124"/>
    </row>
    <row r="224" spans="10:35">
      <c r="J224" s="1124"/>
      <c r="K224" s="1124"/>
      <c r="L224" s="1124"/>
      <c r="M224" s="1124"/>
      <c r="N224" s="1124"/>
      <c r="O224" s="1124"/>
      <c r="P224" s="1124"/>
      <c r="Q224" s="1124"/>
      <c r="R224" s="1124"/>
      <c r="S224" s="1124"/>
      <c r="T224" s="1124"/>
      <c r="U224" s="1124"/>
      <c r="V224" s="1124"/>
      <c r="W224" s="1124"/>
      <c r="X224" s="1124"/>
      <c r="Y224" s="1124"/>
      <c r="Z224" s="1124"/>
      <c r="AA224" s="1124"/>
      <c r="AB224" s="1124"/>
      <c r="AC224" s="1124"/>
      <c r="AD224" s="1124"/>
      <c r="AE224" s="1124"/>
      <c r="AF224" s="1124"/>
      <c r="AG224" s="1124"/>
      <c r="AH224" s="1124"/>
      <c r="AI224" s="1124"/>
    </row>
    <row r="225" spans="10:35">
      <c r="J225" s="1124"/>
      <c r="K225" s="1124"/>
      <c r="L225" s="1124"/>
      <c r="M225" s="1124"/>
      <c r="N225" s="1124"/>
      <c r="O225" s="1124"/>
      <c r="P225" s="1124"/>
      <c r="Q225" s="1124"/>
      <c r="R225" s="1124"/>
      <c r="S225" s="1124"/>
      <c r="T225" s="1124"/>
      <c r="U225" s="1124"/>
      <c r="V225" s="1124"/>
      <c r="W225" s="1124"/>
      <c r="X225" s="1124"/>
      <c r="Y225" s="1124"/>
      <c r="Z225" s="1124"/>
      <c r="AA225" s="1124"/>
      <c r="AB225" s="1124"/>
      <c r="AC225" s="1124"/>
      <c r="AD225" s="1124"/>
      <c r="AE225" s="1124"/>
      <c r="AF225" s="1124"/>
      <c r="AG225" s="1124"/>
      <c r="AH225" s="1124"/>
      <c r="AI225" s="1124"/>
    </row>
    <row r="226" spans="10:35">
      <c r="J226" s="1124"/>
      <c r="K226" s="1124"/>
      <c r="L226" s="1124"/>
      <c r="M226" s="1124"/>
      <c r="N226" s="1124"/>
      <c r="O226" s="1124"/>
      <c r="P226" s="1124"/>
      <c r="Q226" s="1124"/>
      <c r="R226" s="1124"/>
      <c r="S226" s="1124"/>
      <c r="T226" s="1124"/>
      <c r="U226" s="1124"/>
      <c r="V226" s="1124"/>
      <c r="W226" s="1124"/>
      <c r="X226" s="1124"/>
      <c r="Y226" s="1124"/>
      <c r="Z226" s="1124"/>
      <c r="AA226" s="1124"/>
      <c r="AB226" s="1124"/>
      <c r="AC226" s="1124"/>
      <c r="AD226" s="1124"/>
      <c r="AE226" s="1124"/>
      <c r="AF226" s="1124"/>
      <c r="AG226" s="1124"/>
      <c r="AH226" s="1124"/>
      <c r="AI226" s="1124"/>
    </row>
    <row r="227" spans="10:35">
      <c r="J227" s="1124"/>
      <c r="K227" s="1124"/>
      <c r="L227" s="1124"/>
      <c r="M227" s="1124"/>
      <c r="N227" s="1124"/>
      <c r="O227" s="1124"/>
      <c r="P227" s="1124"/>
      <c r="Q227" s="1124"/>
      <c r="R227" s="1124"/>
      <c r="S227" s="1124"/>
      <c r="T227" s="1124"/>
      <c r="U227" s="1124"/>
      <c r="V227" s="1124"/>
      <c r="W227" s="1124"/>
      <c r="X227" s="1124"/>
      <c r="Y227" s="1124"/>
      <c r="Z227" s="1124"/>
      <c r="AA227" s="1124"/>
      <c r="AB227" s="1124"/>
      <c r="AC227" s="1124"/>
      <c r="AD227" s="1124"/>
      <c r="AE227" s="1124"/>
      <c r="AF227" s="1124"/>
      <c r="AG227" s="1124"/>
      <c r="AH227" s="1124"/>
      <c r="AI227" s="1124"/>
    </row>
    <row r="228" spans="10:35">
      <c r="J228" s="1124"/>
      <c r="K228" s="1124"/>
      <c r="L228" s="1124"/>
      <c r="M228" s="1124"/>
      <c r="N228" s="1124"/>
      <c r="O228" s="1124"/>
      <c r="P228" s="1124"/>
      <c r="Q228" s="1124"/>
      <c r="R228" s="1124"/>
      <c r="S228" s="1124"/>
      <c r="T228" s="1124"/>
      <c r="U228" s="1124"/>
      <c r="V228" s="1124"/>
      <c r="W228" s="1124"/>
      <c r="X228" s="1124"/>
      <c r="Y228" s="1124"/>
      <c r="Z228" s="1124"/>
      <c r="AA228" s="1124"/>
      <c r="AB228" s="1124"/>
      <c r="AC228" s="1124"/>
      <c r="AD228" s="1124"/>
      <c r="AE228" s="1124"/>
      <c r="AF228" s="1124"/>
      <c r="AG228" s="1124"/>
      <c r="AH228" s="1124"/>
      <c r="AI228" s="1124"/>
    </row>
    <row r="229" spans="10:35">
      <c r="J229" s="1124"/>
      <c r="K229" s="1124"/>
      <c r="L229" s="1124"/>
      <c r="M229" s="1124"/>
      <c r="N229" s="1124"/>
      <c r="O229" s="1124"/>
      <c r="P229" s="1124"/>
      <c r="Q229" s="1124"/>
      <c r="R229" s="1124"/>
      <c r="S229" s="1124"/>
      <c r="T229" s="1124"/>
      <c r="U229" s="1124"/>
      <c r="V229" s="1124"/>
      <c r="W229" s="1124"/>
      <c r="X229" s="1124"/>
      <c r="Y229" s="1124"/>
      <c r="Z229" s="1124"/>
      <c r="AA229" s="1124"/>
      <c r="AB229" s="1124"/>
      <c r="AC229" s="1124"/>
      <c r="AD229" s="1124"/>
      <c r="AE229" s="1124"/>
      <c r="AF229" s="1124"/>
      <c r="AG229" s="1124"/>
      <c r="AH229" s="1124"/>
      <c r="AI229" s="1124"/>
    </row>
    <row r="230" spans="10:35">
      <c r="J230" s="1124"/>
      <c r="K230" s="1124"/>
      <c r="L230" s="1124"/>
      <c r="M230" s="1124"/>
      <c r="N230" s="1124"/>
      <c r="O230" s="1124"/>
      <c r="P230" s="1124"/>
      <c r="Q230" s="1124"/>
      <c r="R230" s="1124"/>
      <c r="S230" s="1124"/>
      <c r="T230" s="1124"/>
      <c r="U230" s="1124"/>
      <c r="V230" s="1124"/>
      <c r="W230" s="1124"/>
      <c r="X230" s="1124"/>
      <c r="Y230" s="1124"/>
      <c r="Z230" s="1124"/>
      <c r="AA230" s="1124"/>
      <c r="AB230" s="1124"/>
      <c r="AC230" s="1124"/>
      <c r="AD230" s="1124"/>
      <c r="AE230" s="1124"/>
      <c r="AF230" s="1124"/>
      <c r="AG230" s="1124"/>
      <c r="AH230" s="1124"/>
      <c r="AI230" s="1124"/>
    </row>
    <row r="231" spans="10:35">
      <c r="J231" s="1124"/>
      <c r="K231" s="1124"/>
      <c r="L231" s="1124"/>
      <c r="M231" s="1124"/>
      <c r="N231" s="1124"/>
      <c r="O231" s="1124"/>
      <c r="P231" s="1124"/>
      <c r="Q231" s="1124"/>
      <c r="R231" s="1124"/>
      <c r="S231" s="1124"/>
      <c r="T231" s="1124"/>
      <c r="U231" s="1124"/>
      <c r="V231" s="1124"/>
      <c r="W231" s="1124"/>
      <c r="X231" s="1124"/>
      <c r="Y231" s="1124"/>
      <c r="Z231" s="1124"/>
      <c r="AA231" s="1124"/>
      <c r="AB231" s="1124"/>
      <c r="AC231" s="1124"/>
      <c r="AD231" s="1124"/>
      <c r="AE231" s="1124"/>
      <c r="AF231" s="1124"/>
      <c r="AG231" s="1124"/>
      <c r="AH231" s="1124"/>
      <c r="AI231" s="1124"/>
    </row>
    <row r="232" spans="10:35">
      <c r="J232" s="1124"/>
      <c r="K232" s="1124"/>
      <c r="L232" s="1124"/>
      <c r="M232" s="1124"/>
      <c r="N232" s="1124"/>
      <c r="O232" s="1124"/>
      <c r="P232" s="1124"/>
      <c r="Q232" s="1124"/>
      <c r="R232" s="1124"/>
      <c r="S232" s="1124"/>
      <c r="T232" s="1124"/>
      <c r="U232" s="1124"/>
      <c r="V232" s="1124"/>
      <c r="W232" s="1124"/>
      <c r="X232" s="1124"/>
      <c r="Y232" s="1124"/>
      <c r="Z232" s="1124"/>
      <c r="AA232" s="1124"/>
      <c r="AB232" s="1124"/>
      <c r="AC232" s="1124"/>
      <c r="AD232" s="1124"/>
      <c r="AE232" s="1124"/>
      <c r="AF232" s="1124"/>
      <c r="AG232" s="1124"/>
      <c r="AH232" s="1124"/>
      <c r="AI232" s="1124"/>
    </row>
    <row r="233" spans="10:35">
      <c r="J233" s="1124"/>
      <c r="K233" s="1124"/>
      <c r="L233" s="1124"/>
      <c r="M233" s="1124"/>
      <c r="N233" s="1124"/>
      <c r="O233" s="1124"/>
      <c r="P233" s="1124"/>
      <c r="Q233" s="1124"/>
      <c r="R233" s="1124"/>
      <c r="S233" s="1124"/>
      <c r="T233" s="1124"/>
      <c r="U233" s="1124"/>
      <c r="V233" s="1124"/>
      <c r="W233" s="1124"/>
      <c r="X233" s="1124"/>
      <c r="Y233" s="1124"/>
      <c r="Z233" s="1124"/>
      <c r="AA233" s="1124"/>
      <c r="AB233" s="1124"/>
      <c r="AC233" s="1124"/>
      <c r="AD233" s="1124"/>
      <c r="AE233" s="1124"/>
      <c r="AF233" s="1124"/>
      <c r="AG233" s="1124"/>
      <c r="AH233" s="1124"/>
      <c r="AI233" s="1124"/>
    </row>
    <row r="234" spans="10:35">
      <c r="J234" s="1124"/>
      <c r="K234" s="1124"/>
      <c r="L234" s="1124"/>
      <c r="M234" s="1124"/>
      <c r="N234" s="1124"/>
      <c r="O234" s="1124"/>
      <c r="P234" s="1124"/>
      <c r="Q234" s="1124"/>
      <c r="R234" s="1124"/>
      <c r="S234" s="1124"/>
      <c r="T234" s="1124"/>
      <c r="U234" s="1124"/>
      <c r="V234" s="1124"/>
      <c r="W234" s="1124"/>
      <c r="X234" s="1124"/>
      <c r="Y234" s="1124"/>
      <c r="Z234" s="1124"/>
      <c r="AA234" s="1124"/>
      <c r="AB234" s="1124"/>
      <c r="AC234" s="1124"/>
      <c r="AD234" s="1124"/>
      <c r="AE234" s="1124"/>
      <c r="AF234" s="1124"/>
      <c r="AG234" s="1124"/>
      <c r="AH234" s="1124"/>
      <c r="AI234" s="1124"/>
    </row>
    <row r="235" spans="10:35">
      <c r="J235" s="1124"/>
      <c r="K235" s="1124"/>
      <c r="L235" s="1124"/>
      <c r="M235" s="1124"/>
      <c r="N235" s="1124"/>
      <c r="O235" s="1124"/>
      <c r="P235" s="1124"/>
      <c r="Q235" s="1124"/>
      <c r="R235" s="1124"/>
      <c r="S235" s="1124"/>
      <c r="T235" s="1124"/>
      <c r="U235" s="1124"/>
      <c r="V235" s="1124"/>
      <c r="W235" s="1124"/>
      <c r="X235" s="1124"/>
      <c r="Y235" s="1124"/>
      <c r="Z235" s="1124"/>
      <c r="AA235" s="1124"/>
      <c r="AB235" s="1124"/>
      <c r="AC235" s="1124"/>
      <c r="AD235" s="1124"/>
      <c r="AE235" s="1124"/>
      <c r="AF235" s="1124"/>
      <c r="AG235" s="1124"/>
      <c r="AH235" s="1124"/>
      <c r="AI235" s="1124"/>
    </row>
    <row r="236" spans="10:35">
      <c r="J236" s="1124"/>
      <c r="K236" s="1124"/>
      <c r="L236" s="1124"/>
      <c r="M236" s="1124"/>
      <c r="N236" s="1124"/>
      <c r="O236" s="1124"/>
      <c r="P236" s="1124"/>
      <c r="Q236" s="1124"/>
      <c r="R236" s="1124"/>
      <c r="S236" s="1124"/>
      <c r="T236" s="1124"/>
      <c r="U236" s="1124"/>
      <c r="V236" s="1124"/>
      <c r="W236" s="1124"/>
      <c r="X236" s="1124"/>
      <c r="Y236" s="1124"/>
      <c r="Z236" s="1124"/>
      <c r="AA236" s="1124"/>
      <c r="AB236" s="1124"/>
      <c r="AC236" s="1124"/>
      <c r="AD236" s="1124"/>
      <c r="AE236" s="1124"/>
      <c r="AF236" s="1124"/>
      <c r="AG236" s="1124"/>
      <c r="AH236" s="1124"/>
      <c r="AI236" s="1124"/>
    </row>
    <row r="237" spans="10:35">
      <c r="J237" s="1124"/>
      <c r="K237" s="1124"/>
      <c r="L237" s="1124"/>
      <c r="M237" s="1124"/>
      <c r="N237" s="1124"/>
      <c r="O237" s="1124"/>
      <c r="P237" s="1124"/>
      <c r="Q237" s="1124"/>
      <c r="R237" s="1124"/>
      <c r="S237" s="1124"/>
      <c r="T237" s="1124"/>
      <c r="U237" s="1124"/>
      <c r="V237" s="1124"/>
      <c r="W237" s="1124"/>
      <c r="X237" s="1124"/>
      <c r="Y237" s="1124"/>
      <c r="Z237" s="1124"/>
      <c r="AA237" s="1124"/>
      <c r="AB237" s="1124"/>
      <c r="AC237" s="1124"/>
      <c r="AD237" s="1124"/>
      <c r="AE237" s="1124"/>
      <c r="AF237" s="1124"/>
      <c r="AG237" s="1124"/>
      <c r="AH237" s="1124"/>
      <c r="AI237" s="1124"/>
    </row>
    <row r="238" spans="10:35">
      <c r="J238" s="1124"/>
      <c r="K238" s="1124"/>
      <c r="L238" s="1124"/>
      <c r="M238" s="1124"/>
      <c r="N238" s="1124"/>
      <c r="O238" s="1124"/>
      <c r="P238" s="1124"/>
      <c r="Q238" s="1124"/>
      <c r="R238" s="1124"/>
      <c r="S238" s="1124"/>
      <c r="T238" s="1124"/>
      <c r="U238" s="1124"/>
      <c r="V238" s="1124"/>
      <c r="W238" s="1124"/>
      <c r="X238" s="1124"/>
      <c r="Y238" s="1124"/>
      <c r="Z238" s="1124"/>
      <c r="AA238" s="1124"/>
      <c r="AB238" s="1124"/>
      <c r="AC238" s="1124"/>
      <c r="AD238" s="1124"/>
      <c r="AE238" s="1124"/>
      <c r="AF238" s="1124"/>
      <c r="AG238" s="1124"/>
      <c r="AH238" s="1124"/>
      <c r="AI238" s="1124"/>
    </row>
    <row r="239" spans="10:35">
      <c r="J239" s="1124"/>
      <c r="K239" s="1124"/>
      <c r="L239" s="1124"/>
      <c r="M239" s="1124"/>
      <c r="N239" s="1124"/>
      <c r="O239" s="1124"/>
      <c r="P239" s="1124"/>
      <c r="Q239" s="1124"/>
      <c r="R239" s="1124"/>
      <c r="S239" s="1124"/>
      <c r="T239" s="1124"/>
      <c r="U239" s="1124"/>
      <c r="V239" s="1124"/>
      <c r="W239" s="1124"/>
      <c r="X239" s="1124"/>
      <c r="Y239" s="1124"/>
      <c r="Z239" s="1124"/>
      <c r="AA239" s="1124"/>
      <c r="AB239" s="1124"/>
      <c r="AC239" s="1124"/>
      <c r="AD239" s="1124"/>
      <c r="AE239" s="1124"/>
      <c r="AF239" s="1124"/>
      <c r="AG239" s="1124"/>
      <c r="AH239" s="1124"/>
      <c r="AI239" s="1124"/>
    </row>
    <row r="240" spans="10:35">
      <c r="J240" s="1124"/>
      <c r="K240" s="1124"/>
      <c r="L240" s="1124"/>
      <c r="M240" s="1124"/>
      <c r="N240" s="1124"/>
      <c r="O240" s="1124"/>
      <c r="P240" s="1124"/>
      <c r="Q240" s="1124"/>
      <c r="R240" s="1124"/>
      <c r="S240" s="1124"/>
      <c r="T240" s="1124"/>
      <c r="U240" s="1124"/>
      <c r="V240" s="1124"/>
      <c r="W240" s="1124"/>
      <c r="X240" s="1124"/>
      <c r="Y240" s="1124"/>
      <c r="Z240" s="1124"/>
      <c r="AA240" s="1124"/>
      <c r="AB240" s="1124"/>
      <c r="AC240" s="1124"/>
      <c r="AD240" s="1124"/>
      <c r="AE240" s="1124"/>
      <c r="AF240" s="1124"/>
      <c r="AG240" s="1124"/>
      <c r="AH240" s="1124"/>
      <c r="AI240" s="1124"/>
    </row>
    <row r="241" spans="10:35">
      <c r="J241" s="1124"/>
      <c r="K241" s="1124"/>
      <c r="L241" s="1124"/>
      <c r="M241" s="1124"/>
      <c r="N241" s="1124"/>
      <c r="O241" s="1124"/>
      <c r="P241" s="1124"/>
      <c r="Q241" s="1124"/>
      <c r="R241" s="1124"/>
      <c r="S241" s="1124"/>
      <c r="T241" s="1124"/>
      <c r="U241" s="1124"/>
      <c r="V241" s="1124"/>
      <c r="W241" s="1124"/>
      <c r="X241" s="1124"/>
      <c r="Y241" s="1124"/>
      <c r="Z241" s="1124"/>
      <c r="AA241" s="1124"/>
      <c r="AB241" s="1124"/>
      <c r="AC241" s="1124"/>
      <c r="AD241" s="1124"/>
      <c r="AE241" s="1124"/>
      <c r="AF241" s="1124"/>
      <c r="AG241" s="1124"/>
      <c r="AH241" s="1124"/>
      <c r="AI241" s="1124"/>
    </row>
    <row r="242" spans="10:35">
      <c r="J242" s="1124"/>
      <c r="K242" s="1124"/>
      <c r="L242" s="1124"/>
      <c r="M242" s="1124"/>
      <c r="N242" s="1124"/>
      <c r="O242" s="1124"/>
      <c r="P242" s="1124"/>
      <c r="Q242" s="1124"/>
      <c r="R242" s="1124"/>
      <c r="S242" s="1124"/>
      <c r="T242" s="1124"/>
      <c r="U242" s="1124"/>
      <c r="V242" s="1124"/>
      <c r="W242" s="1124"/>
      <c r="X242" s="1124"/>
      <c r="Y242" s="1124"/>
      <c r="Z242" s="1124"/>
      <c r="AA242" s="1124"/>
      <c r="AB242" s="1124"/>
      <c r="AC242" s="1124"/>
      <c r="AD242" s="1124"/>
      <c r="AE242" s="1124"/>
      <c r="AF242" s="1124"/>
      <c r="AG242" s="1124"/>
      <c r="AH242" s="1124"/>
      <c r="AI242" s="1124"/>
    </row>
    <row r="243" spans="10:35">
      <c r="J243" s="1124"/>
      <c r="K243" s="1124"/>
      <c r="L243" s="1124"/>
      <c r="M243" s="1124"/>
      <c r="N243" s="1124"/>
      <c r="O243" s="1124"/>
      <c r="P243" s="1124"/>
      <c r="Q243" s="1124"/>
      <c r="R243" s="1124"/>
      <c r="S243" s="1124"/>
      <c r="T243" s="1124"/>
      <c r="U243" s="1124"/>
      <c r="V243" s="1124"/>
      <c r="W243" s="1124"/>
      <c r="X243" s="1124"/>
      <c r="Y243" s="1124"/>
      <c r="Z243" s="1124"/>
      <c r="AA243" s="1124"/>
      <c r="AB243" s="1124"/>
      <c r="AC243" s="1124"/>
      <c r="AD243" s="1124"/>
      <c r="AE243" s="1124"/>
      <c r="AF243" s="1124"/>
      <c r="AG243" s="1124"/>
      <c r="AH243" s="1124"/>
      <c r="AI243" s="1124"/>
    </row>
    <row r="244" spans="10:35">
      <c r="J244" s="1124"/>
      <c r="K244" s="1124"/>
      <c r="L244" s="1124"/>
      <c r="M244" s="1124"/>
      <c r="N244" s="1124"/>
      <c r="O244" s="1124"/>
      <c r="P244" s="1124"/>
      <c r="Q244" s="1124"/>
      <c r="R244" s="1124"/>
      <c r="S244" s="1124"/>
      <c r="T244" s="1124"/>
      <c r="U244" s="1124"/>
      <c r="V244" s="1124"/>
      <c r="W244" s="1124"/>
      <c r="X244" s="1124"/>
      <c r="Y244" s="1124"/>
      <c r="Z244" s="1124"/>
      <c r="AA244" s="1124"/>
      <c r="AB244" s="1124"/>
      <c r="AC244" s="1124"/>
      <c r="AD244" s="1124"/>
      <c r="AE244" s="1124"/>
      <c r="AF244" s="1124"/>
      <c r="AG244" s="1124"/>
      <c r="AH244" s="1124"/>
      <c r="AI244" s="1124"/>
    </row>
    <row r="245" spans="10:35">
      <c r="J245" s="1124"/>
      <c r="K245" s="1124"/>
      <c r="L245" s="1124"/>
      <c r="M245" s="1124"/>
      <c r="N245" s="1124"/>
      <c r="O245" s="1124"/>
      <c r="P245" s="1124"/>
      <c r="Q245" s="1124"/>
      <c r="R245" s="1124"/>
      <c r="S245" s="1124"/>
      <c r="T245" s="1124"/>
      <c r="U245" s="1124"/>
      <c r="V245" s="1124"/>
      <c r="W245" s="1124"/>
      <c r="X245" s="1124"/>
      <c r="Y245" s="1124"/>
      <c r="Z245" s="1124"/>
      <c r="AA245" s="1124"/>
      <c r="AB245" s="1124"/>
      <c r="AC245" s="1124"/>
      <c r="AD245" s="1124"/>
      <c r="AE245" s="1124"/>
      <c r="AF245" s="1124"/>
      <c r="AG245" s="1124"/>
      <c r="AH245" s="1124"/>
      <c r="AI245" s="1124"/>
    </row>
    <row r="246" spans="10:35">
      <c r="J246" s="1124"/>
      <c r="K246" s="1124"/>
      <c r="L246" s="1124"/>
      <c r="M246" s="1124"/>
      <c r="N246" s="1124"/>
      <c r="O246" s="1124"/>
      <c r="P246" s="1124"/>
      <c r="Q246" s="1124"/>
      <c r="R246" s="1124"/>
      <c r="S246" s="1124"/>
      <c r="T246" s="1124"/>
      <c r="U246" s="1124"/>
      <c r="V246" s="1124"/>
      <c r="W246" s="1124"/>
      <c r="X246" s="1124"/>
      <c r="Y246" s="1124"/>
      <c r="Z246" s="1124"/>
      <c r="AA246" s="1124"/>
      <c r="AB246" s="1124"/>
      <c r="AC246" s="1124"/>
      <c r="AD246" s="1124"/>
      <c r="AE246" s="1124"/>
      <c r="AF246" s="1124"/>
      <c r="AG246" s="1124"/>
      <c r="AH246" s="1124"/>
      <c r="AI246" s="1124"/>
    </row>
    <row r="247" spans="10:35">
      <c r="J247" s="1124"/>
      <c r="K247" s="1124"/>
      <c r="L247" s="1124"/>
      <c r="M247" s="1124"/>
      <c r="N247" s="1124"/>
      <c r="O247" s="1124"/>
      <c r="P247" s="1124"/>
      <c r="Q247" s="1124"/>
      <c r="R247" s="1124"/>
      <c r="S247" s="1124"/>
      <c r="T247" s="1124"/>
      <c r="U247" s="1124"/>
      <c r="V247" s="1124"/>
      <c r="W247" s="1124"/>
      <c r="X247" s="1124"/>
      <c r="Y247" s="1124"/>
      <c r="Z247" s="1124"/>
      <c r="AA247" s="1124"/>
      <c r="AB247" s="1124"/>
      <c r="AC247" s="1124"/>
      <c r="AD247" s="1124"/>
      <c r="AE247" s="1124"/>
      <c r="AF247" s="1124"/>
      <c r="AG247" s="1124"/>
      <c r="AH247" s="1124"/>
      <c r="AI247" s="1124"/>
    </row>
    <row r="248" spans="10:35">
      <c r="J248" s="1124"/>
      <c r="K248" s="1124"/>
      <c r="L248" s="1124"/>
      <c r="M248" s="1124"/>
      <c r="N248" s="1124"/>
      <c r="O248" s="1124"/>
      <c r="P248" s="1124"/>
      <c r="Q248" s="1124"/>
      <c r="R248" s="1124"/>
      <c r="S248" s="1124"/>
      <c r="T248" s="1124"/>
      <c r="U248" s="1124"/>
      <c r="V248" s="1124"/>
      <c r="W248" s="1124"/>
      <c r="X248" s="1124"/>
      <c r="Y248" s="1124"/>
      <c r="Z248" s="1124"/>
      <c r="AA248" s="1124"/>
      <c r="AB248" s="1124"/>
      <c r="AC248" s="1124"/>
      <c r="AD248" s="1124"/>
      <c r="AE248" s="1124"/>
      <c r="AF248" s="1124"/>
      <c r="AG248" s="1124"/>
      <c r="AH248" s="1124"/>
      <c r="AI248" s="1124"/>
    </row>
    <row r="249" spans="10:35">
      <c r="J249" s="1124"/>
      <c r="K249" s="1124"/>
      <c r="L249" s="1124"/>
      <c r="M249" s="1124"/>
      <c r="N249" s="1124"/>
      <c r="O249" s="1124"/>
      <c r="P249" s="1124"/>
      <c r="Q249" s="1124"/>
      <c r="R249" s="1124"/>
      <c r="S249" s="1124"/>
      <c r="T249" s="1124"/>
      <c r="U249" s="1124"/>
      <c r="V249" s="1124"/>
      <c r="W249" s="1124"/>
      <c r="X249" s="1124"/>
      <c r="Y249" s="1124"/>
      <c r="Z249" s="1124"/>
      <c r="AA249" s="1124"/>
      <c r="AB249" s="1124"/>
      <c r="AC249" s="1124"/>
      <c r="AD249" s="1124"/>
      <c r="AE249" s="1124"/>
      <c r="AF249" s="1124"/>
      <c r="AG249" s="1124"/>
      <c r="AH249" s="1124"/>
      <c r="AI249" s="1124"/>
    </row>
    <row r="250" spans="10:35">
      <c r="J250" s="1124"/>
      <c r="K250" s="1124"/>
      <c r="L250" s="1124"/>
      <c r="M250" s="1124"/>
      <c r="N250" s="1124"/>
      <c r="O250" s="1124"/>
      <c r="P250" s="1124"/>
      <c r="Q250" s="1124"/>
      <c r="R250" s="1124"/>
      <c r="S250" s="1124"/>
      <c r="T250" s="1124"/>
      <c r="U250" s="1124"/>
      <c r="V250" s="1124"/>
      <c r="W250" s="1124"/>
      <c r="X250" s="1124"/>
      <c r="Y250" s="1124"/>
      <c r="Z250" s="1124"/>
      <c r="AA250" s="1124"/>
      <c r="AB250" s="1124"/>
      <c r="AC250" s="1124"/>
      <c r="AD250" s="1124"/>
      <c r="AE250" s="1124"/>
      <c r="AF250" s="1124"/>
      <c r="AG250" s="1124"/>
      <c r="AH250" s="1124"/>
      <c r="AI250" s="1124"/>
    </row>
    <row r="251" spans="10:35">
      <c r="J251" s="1124"/>
      <c r="K251" s="1124"/>
      <c r="L251" s="1124"/>
      <c r="M251" s="1124"/>
      <c r="N251" s="1124"/>
      <c r="O251" s="1124"/>
      <c r="P251" s="1124"/>
      <c r="Q251" s="1124"/>
      <c r="R251" s="1124"/>
      <c r="S251" s="1124"/>
      <c r="T251" s="1124"/>
      <c r="U251" s="1124"/>
      <c r="V251" s="1124"/>
      <c r="W251" s="1124"/>
      <c r="X251" s="1124"/>
      <c r="Y251" s="1124"/>
      <c r="Z251" s="1124"/>
      <c r="AA251" s="1124"/>
      <c r="AB251" s="1124"/>
      <c r="AC251" s="1124"/>
      <c r="AD251" s="1124"/>
      <c r="AE251" s="1124"/>
      <c r="AF251" s="1124"/>
      <c r="AG251" s="1124"/>
      <c r="AH251" s="1124"/>
      <c r="AI251" s="1124"/>
    </row>
    <row r="252" spans="10:35">
      <c r="J252" s="1124"/>
      <c r="K252" s="1124"/>
      <c r="L252" s="1124"/>
      <c r="M252" s="1124"/>
      <c r="N252" s="1124"/>
      <c r="O252" s="1124"/>
      <c r="P252" s="1124"/>
      <c r="Q252" s="1124"/>
      <c r="R252" s="1124"/>
      <c r="S252" s="1124"/>
      <c r="T252" s="1124"/>
      <c r="U252" s="1124"/>
      <c r="V252" s="1124"/>
      <c r="W252" s="1124"/>
      <c r="X252" s="1124"/>
      <c r="Y252" s="1124"/>
      <c r="Z252" s="1124"/>
      <c r="AA252" s="1124"/>
      <c r="AB252" s="1124"/>
      <c r="AC252" s="1124"/>
      <c r="AD252" s="1124"/>
      <c r="AE252" s="1124"/>
      <c r="AF252" s="1124"/>
      <c r="AG252" s="1124"/>
      <c r="AH252" s="1124"/>
      <c r="AI252" s="1124"/>
    </row>
    <row r="253" spans="10:35">
      <c r="J253" s="1124"/>
      <c r="K253" s="1124"/>
      <c r="L253" s="1124"/>
      <c r="M253" s="1124"/>
      <c r="N253" s="1124"/>
      <c r="O253" s="1124"/>
      <c r="P253" s="1124"/>
      <c r="Q253" s="1124"/>
      <c r="R253" s="1124"/>
      <c r="S253" s="1124"/>
      <c r="T253" s="1124"/>
      <c r="U253" s="1124"/>
      <c r="V253" s="1124"/>
      <c r="W253" s="1124"/>
      <c r="X253" s="1124"/>
      <c r="Y253" s="1124"/>
      <c r="Z253" s="1124"/>
      <c r="AA253" s="1124"/>
      <c r="AB253" s="1124"/>
      <c r="AC253" s="1124"/>
      <c r="AD253" s="1124"/>
      <c r="AE253" s="1124"/>
      <c r="AF253" s="1124"/>
      <c r="AG253" s="1124"/>
      <c r="AH253" s="1124"/>
      <c r="AI253" s="1124"/>
    </row>
    <row r="254" spans="10:35">
      <c r="J254" s="1124"/>
      <c r="K254" s="1124"/>
      <c r="L254" s="1124"/>
      <c r="M254" s="1124"/>
      <c r="N254" s="1124"/>
      <c r="O254" s="1124"/>
      <c r="P254" s="1124"/>
      <c r="Q254" s="1124"/>
      <c r="R254" s="1124"/>
      <c r="S254" s="1124"/>
      <c r="T254" s="1124"/>
      <c r="U254" s="1124"/>
      <c r="V254" s="1124"/>
      <c r="W254" s="1124"/>
      <c r="X254" s="1124"/>
      <c r="Y254" s="1124"/>
      <c r="Z254" s="1124"/>
      <c r="AA254" s="1124"/>
      <c r="AB254" s="1124"/>
      <c r="AC254" s="1124"/>
      <c r="AD254" s="1124"/>
      <c r="AE254" s="1124"/>
      <c r="AF254" s="1124"/>
      <c r="AG254" s="1124"/>
      <c r="AH254" s="1124"/>
      <c r="AI254" s="1124"/>
    </row>
    <row r="255" spans="10:35">
      <c r="J255" s="1124"/>
      <c r="K255" s="1124"/>
      <c r="L255" s="1124"/>
      <c r="M255" s="1124"/>
      <c r="N255" s="1124"/>
      <c r="O255" s="1124"/>
      <c r="P255" s="1124"/>
      <c r="Q255" s="1124"/>
      <c r="R255" s="1124"/>
      <c r="S255" s="1124"/>
      <c r="T255" s="1124"/>
      <c r="U255" s="1124"/>
      <c r="V255" s="1124"/>
      <c r="W255" s="1124"/>
      <c r="X255" s="1124"/>
      <c r="Y255" s="1124"/>
      <c r="Z255" s="1124"/>
      <c r="AA255" s="1124"/>
      <c r="AB255" s="1124"/>
      <c r="AC255" s="1124"/>
      <c r="AD255" s="1124"/>
      <c r="AE255" s="1124"/>
      <c r="AF255" s="1124"/>
      <c r="AG255" s="1124"/>
      <c r="AH255" s="1124"/>
      <c r="AI255" s="1124"/>
    </row>
    <row r="256" spans="10:35">
      <c r="J256" s="1124"/>
      <c r="K256" s="1124"/>
      <c r="L256" s="1124"/>
      <c r="M256" s="1124"/>
      <c r="N256" s="1124"/>
      <c r="O256" s="1124"/>
      <c r="P256" s="1124"/>
      <c r="Q256" s="1124"/>
      <c r="R256" s="1124"/>
      <c r="S256" s="1124"/>
      <c r="T256" s="1124"/>
      <c r="U256" s="1124"/>
      <c r="V256" s="1124"/>
      <c r="W256" s="1124"/>
      <c r="X256" s="1124"/>
      <c r="Y256" s="1124"/>
      <c r="Z256" s="1124"/>
      <c r="AA256" s="1124"/>
      <c r="AB256" s="1124"/>
      <c r="AC256" s="1124"/>
      <c r="AD256" s="1124"/>
      <c r="AE256" s="1124"/>
      <c r="AF256" s="1124"/>
      <c r="AG256" s="1124"/>
      <c r="AH256" s="1124"/>
      <c r="AI256" s="1124"/>
    </row>
    <row r="257" spans="10:35">
      <c r="J257" s="1124"/>
      <c r="K257" s="1124"/>
      <c r="L257" s="1124"/>
      <c r="M257" s="1124"/>
      <c r="N257" s="1124"/>
      <c r="O257" s="1124"/>
      <c r="P257" s="1124"/>
      <c r="Q257" s="1124"/>
      <c r="R257" s="1124"/>
      <c r="S257" s="1124"/>
      <c r="T257" s="1124"/>
      <c r="U257" s="1124"/>
      <c r="V257" s="1124"/>
      <c r="W257" s="1124"/>
      <c r="X257" s="1124"/>
      <c r="Y257" s="1124"/>
      <c r="Z257" s="1124"/>
      <c r="AA257" s="1124"/>
      <c r="AB257" s="1124"/>
      <c r="AC257" s="1124"/>
      <c r="AD257" s="1124"/>
      <c r="AE257" s="1124"/>
      <c r="AF257" s="1124"/>
      <c r="AG257" s="1124"/>
      <c r="AH257" s="1124"/>
      <c r="AI257" s="1124"/>
    </row>
    <row r="258" spans="10:35">
      <c r="J258" s="1124"/>
      <c r="K258" s="1124"/>
      <c r="L258" s="1124"/>
      <c r="M258" s="1124"/>
      <c r="N258" s="1124"/>
      <c r="O258" s="1124"/>
      <c r="P258" s="1124"/>
      <c r="Q258" s="1124"/>
      <c r="R258" s="1124"/>
      <c r="S258" s="1124"/>
      <c r="T258" s="1124"/>
      <c r="U258" s="1124"/>
      <c r="V258" s="1124"/>
      <c r="W258" s="1124"/>
      <c r="X258" s="1124"/>
      <c r="Y258" s="1124"/>
      <c r="Z258" s="1124"/>
      <c r="AA258" s="1124"/>
      <c r="AB258" s="1124"/>
      <c r="AC258" s="1124"/>
      <c r="AD258" s="1124"/>
      <c r="AE258" s="1124"/>
      <c r="AF258" s="1124"/>
      <c r="AG258" s="1124"/>
      <c r="AH258" s="1124"/>
      <c r="AI258" s="1124"/>
    </row>
    <row r="259" spans="10:35">
      <c r="J259" s="1124"/>
      <c r="K259" s="1124"/>
      <c r="L259" s="1124"/>
      <c r="M259" s="1124"/>
      <c r="N259" s="1124"/>
      <c r="O259" s="1124"/>
      <c r="P259" s="1124"/>
      <c r="Q259" s="1124"/>
      <c r="R259" s="1124"/>
      <c r="S259" s="1124"/>
      <c r="T259" s="1124"/>
      <c r="U259" s="1124"/>
      <c r="V259" s="1124"/>
      <c r="W259" s="1124"/>
      <c r="X259" s="1124"/>
      <c r="Y259" s="1124"/>
      <c r="Z259" s="1124"/>
      <c r="AA259" s="1124"/>
      <c r="AB259" s="1124"/>
      <c r="AC259" s="1124"/>
      <c r="AD259" s="1124"/>
      <c r="AE259" s="1124"/>
      <c r="AF259" s="1124"/>
      <c r="AG259" s="1124"/>
      <c r="AH259" s="1124"/>
      <c r="AI259" s="1124"/>
    </row>
    <row r="260" spans="10:35">
      <c r="J260" s="1124"/>
      <c r="K260" s="1124"/>
      <c r="L260" s="1124"/>
      <c r="M260" s="1124"/>
      <c r="N260" s="1124"/>
      <c r="O260" s="1124"/>
      <c r="P260" s="1124"/>
      <c r="Q260" s="1124"/>
      <c r="R260" s="1124"/>
      <c r="S260" s="1124"/>
      <c r="T260" s="1124"/>
      <c r="U260" s="1124"/>
      <c r="V260" s="1124"/>
      <c r="W260" s="1124"/>
      <c r="X260" s="1124"/>
      <c r="Y260" s="1124"/>
      <c r="Z260" s="1124"/>
      <c r="AA260" s="1124"/>
      <c r="AB260" s="1124"/>
      <c r="AC260" s="1124"/>
      <c r="AD260" s="1124"/>
      <c r="AE260" s="1124"/>
      <c r="AF260" s="1124"/>
      <c r="AG260" s="1124"/>
      <c r="AH260" s="1124"/>
      <c r="AI260" s="1124"/>
    </row>
    <row r="261" spans="10:35">
      <c r="J261" s="1124"/>
      <c r="K261" s="1124"/>
      <c r="L261" s="1124"/>
      <c r="M261" s="1124"/>
      <c r="N261" s="1124"/>
      <c r="O261" s="1124"/>
      <c r="P261" s="1124"/>
      <c r="Q261" s="1124"/>
      <c r="R261" s="1124"/>
      <c r="S261" s="1124"/>
      <c r="T261" s="1124"/>
      <c r="U261" s="1124"/>
      <c r="V261" s="1124"/>
      <c r="W261" s="1124"/>
      <c r="X261" s="1124"/>
      <c r="Y261" s="1124"/>
      <c r="Z261" s="1124"/>
      <c r="AA261" s="1124"/>
      <c r="AB261" s="1124"/>
      <c r="AC261" s="1124"/>
      <c r="AD261" s="1124"/>
      <c r="AE261" s="1124"/>
      <c r="AF261" s="1124"/>
      <c r="AG261" s="1124"/>
      <c r="AH261" s="1124"/>
      <c r="AI261" s="1124"/>
    </row>
    <row r="262" spans="10:35">
      <c r="J262" s="1124"/>
      <c r="K262" s="1124"/>
      <c r="L262" s="1124"/>
      <c r="M262" s="1124"/>
      <c r="N262" s="1124"/>
      <c r="O262" s="1124"/>
      <c r="P262" s="1124"/>
      <c r="Q262" s="1124"/>
      <c r="R262" s="1124"/>
      <c r="S262" s="1124"/>
      <c r="T262" s="1124"/>
      <c r="U262" s="1124"/>
      <c r="V262" s="1124"/>
      <c r="W262" s="1124"/>
      <c r="X262" s="1124"/>
      <c r="Y262" s="1124"/>
      <c r="Z262" s="1124"/>
      <c r="AA262" s="1124"/>
      <c r="AB262" s="1124"/>
      <c r="AC262" s="1124"/>
      <c r="AD262" s="1124"/>
      <c r="AE262" s="1124"/>
      <c r="AF262" s="1124"/>
      <c r="AG262" s="1124"/>
      <c r="AH262" s="1124"/>
      <c r="AI262" s="1124"/>
    </row>
    <row r="263" spans="10:35">
      <c r="J263" s="1124"/>
      <c r="K263" s="1124"/>
      <c r="L263" s="1124"/>
      <c r="M263" s="1124"/>
      <c r="N263" s="1124"/>
      <c r="O263" s="1124"/>
      <c r="P263" s="1124"/>
      <c r="Q263" s="1124"/>
      <c r="R263" s="1124"/>
      <c r="S263" s="1124"/>
      <c r="T263" s="1124"/>
      <c r="U263" s="1124"/>
      <c r="V263" s="1124"/>
      <c r="W263" s="1124"/>
      <c r="X263" s="1124"/>
      <c r="Y263" s="1124"/>
      <c r="Z263" s="1124"/>
      <c r="AA263" s="1124"/>
      <c r="AB263" s="1124"/>
      <c r="AC263" s="1124"/>
      <c r="AD263" s="1124"/>
      <c r="AE263" s="1124"/>
      <c r="AF263" s="1124"/>
      <c r="AG263" s="1124"/>
      <c r="AH263" s="1124"/>
      <c r="AI263" s="1124"/>
    </row>
    <row r="264" spans="10:35">
      <c r="J264" s="1124"/>
      <c r="K264" s="1124"/>
      <c r="L264" s="1124"/>
      <c r="M264" s="1124"/>
      <c r="N264" s="1124"/>
      <c r="O264" s="1124"/>
      <c r="P264" s="1124"/>
      <c r="Q264" s="1124"/>
      <c r="R264" s="1124"/>
      <c r="S264" s="1124"/>
      <c r="T264" s="1124"/>
      <c r="U264" s="1124"/>
      <c r="V264" s="1124"/>
      <c r="W264" s="1124"/>
      <c r="X264" s="1124"/>
      <c r="Y264" s="1124"/>
      <c r="Z264" s="1124"/>
      <c r="AA264" s="1124"/>
      <c r="AB264" s="1124"/>
      <c r="AC264" s="1124"/>
      <c r="AD264" s="1124"/>
      <c r="AE264" s="1124"/>
      <c r="AF264" s="1124"/>
      <c r="AG264" s="1124"/>
      <c r="AH264" s="1124"/>
      <c r="AI264" s="1124"/>
    </row>
    <row r="265" spans="10:35">
      <c r="J265" s="1124"/>
      <c r="K265" s="1124"/>
      <c r="L265" s="1124"/>
      <c r="M265" s="1124"/>
      <c r="N265" s="1124"/>
      <c r="O265" s="1124"/>
      <c r="P265" s="1124"/>
      <c r="Q265" s="1124"/>
      <c r="R265" s="1124"/>
      <c r="S265" s="1124"/>
      <c r="T265" s="1124"/>
      <c r="U265" s="1124"/>
      <c r="V265" s="1124"/>
      <c r="W265" s="1124"/>
      <c r="X265" s="1124"/>
      <c r="Y265" s="1124"/>
      <c r="Z265" s="1124"/>
      <c r="AA265" s="1124"/>
      <c r="AB265" s="1124"/>
      <c r="AC265" s="1124"/>
      <c r="AD265" s="1124"/>
      <c r="AE265" s="1124"/>
      <c r="AF265" s="1124"/>
      <c r="AG265" s="1124"/>
      <c r="AH265" s="1124"/>
      <c r="AI265" s="1124"/>
    </row>
    <row r="266" spans="10:35">
      <c r="J266" s="1124"/>
      <c r="K266" s="1124"/>
      <c r="L266" s="1124"/>
      <c r="M266" s="1124"/>
      <c r="N266" s="1124"/>
      <c r="O266" s="1124"/>
      <c r="P266" s="1124"/>
      <c r="Q266" s="1124"/>
      <c r="R266" s="1124"/>
      <c r="S266" s="1124"/>
      <c r="T266" s="1124"/>
      <c r="U266" s="1124"/>
      <c r="V266" s="1124"/>
      <c r="W266" s="1124"/>
      <c r="X266" s="1124"/>
      <c r="Y266" s="1124"/>
      <c r="Z266" s="1124"/>
      <c r="AA266" s="1124"/>
      <c r="AB266" s="1124"/>
      <c r="AC266" s="1124"/>
      <c r="AD266" s="1124"/>
      <c r="AE266" s="1124"/>
      <c r="AF266" s="1124"/>
      <c r="AG266" s="1124"/>
      <c r="AH266" s="1124"/>
      <c r="AI266" s="1124"/>
    </row>
    <row r="267" spans="10:35">
      <c r="J267" s="1124"/>
      <c r="K267" s="1124"/>
      <c r="L267" s="1124"/>
      <c r="M267" s="1124"/>
      <c r="N267" s="1124"/>
      <c r="O267" s="1124"/>
      <c r="P267" s="1124"/>
      <c r="Q267" s="1124"/>
      <c r="R267" s="1124"/>
      <c r="S267" s="1124"/>
      <c r="T267" s="1124"/>
      <c r="U267" s="1124"/>
      <c r="V267" s="1124"/>
      <c r="W267" s="1124"/>
      <c r="X267" s="1124"/>
      <c r="Y267" s="1124"/>
      <c r="Z267" s="1124"/>
      <c r="AA267" s="1124"/>
      <c r="AB267" s="1124"/>
      <c r="AC267" s="1124"/>
      <c r="AD267" s="1124"/>
      <c r="AE267" s="1124"/>
      <c r="AF267" s="1124"/>
      <c r="AG267" s="1124"/>
      <c r="AH267" s="1124"/>
      <c r="AI267" s="1124"/>
    </row>
    <row r="268" spans="10:35">
      <c r="J268" s="1124"/>
      <c r="K268" s="1124"/>
      <c r="L268" s="1124"/>
      <c r="M268" s="1124"/>
      <c r="N268" s="1124"/>
      <c r="O268" s="1124"/>
      <c r="P268" s="1124"/>
      <c r="Q268" s="1124"/>
      <c r="R268" s="1124"/>
      <c r="S268" s="1124"/>
      <c r="T268" s="1124"/>
      <c r="U268" s="1124"/>
      <c r="V268" s="1124"/>
      <c r="W268" s="1124"/>
      <c r="X268" s="1124"/>
      <c r="Y268" s="1124"/>
      <c r="Z268" s="1124"/>
      <c r="AA268" s="1124"/>
      <c r="AB268" s="1124"/>
      <c r="AC268" s="1124"/>
      <c r="AD268" s="1124"/>
      <c r="AE268" s="1124"/>
      <c r="AF268" s="1124"/>
      <c r="AG268" s="1124"/>
      <c r="AH268" s="1124"/>
      <c r="AI268" s="1124"/>
    </row>
    <row r="269" spans="10:35">
      <c r="J269" s="1124"/>
      <c r="K269" s="1124"/>
      <c r="L269" s="1124"/>
      <c r="M269" s="1124"/>
      <c r="N269" s="1124"/>
      <c r="O269" s="1124"/>
      <c r="P269" s="1124"/>
      <c r="Q269" s="1124"/>
      <c r="R269" s="1124"/>
      <c r="S269" s="1124"/>
      <c r="T269" s="1124"/>
      <c r="U269" s="1124"/>
      <c r="V269" s="1124"/>
      <c r="W269" s="1124"/>
      <c r="X269" s="1124"/>
      <c r="Y269" s="1124"/>
      <c r="Z269" s="1124"/>
      <c r="AA269" s="1124"/>
      <c r="AB269" s="1124"/>
      <c r="AC269" s="1124"/>
      <c r="AD269" s="1124"/>
      <c r="AE269" s="1124"/>
      <c r="AF269" s="1124"/>
      <c r="AG269" s="1124"/>
      <c r="AH269" s="1124"/>
      <c r="AI269" s="1124"/>
    </row>
    <row r="270" spans="10:35">
      <c r="J270" s="1124"/>
      <c r="K270" s="1124"/>
      <c r="L270" s="1124"/>
      <c r="M270" s="1124"/>
      <c r="N270" s="1124"/>
      <c r="O270" s="1124"/>
      <c r="P270" s="1124"/>
      <c r="Q270" s="1124"/>
      <c r="R270" s="1124"/>
      <c r="S270" s="1124"/>
      <c r="T270" s="1124"/>
      <c r="U270" s="1124"/>
      <c r="V270" s="1124"/>
      <c r="W270" s="1124"/>
      <c r="X270" s="1124"/>
      <c r="Y270" s="1124"/>
      <c r="Z270" s="1124"/>
      <c r="AA270" s="1124"/>
      <c r="AB270" s="1124"/>
      <c r="AC270" s="1124"/>
      <c r="AD270" s="1124"/>
      <c r="AE270" s="1124"/>
      <c r="AF270" s="1124"/>
      <c r="AG270" s="1124"/>
      <c r="AH270" s="1124"/>
      <c r="AI270" s="1124"/>
    </row>
    <row r="271" spans="10:35">
      <c r="J271" s="1124"/>
      <c r="K271" s="1124"/>
      <c r="L271" s="1124"/>
      <c r="M271" s="1124"/>
      <c r="N271" s="1124"/>
      <c r="O271" s="1124"/>
      <c r="P271" s="1124"/>
      <c r="Q271" s="1124"/>
      <c r="R271" s="1124"/>
      <c r="S271" s="1124"/>
      <c r="T271" s="1124"/>
      <c r="U271" s="1124"/>
      <c r="V271" s="1124"/>
      <c r="W271" s="1124"/>
      <c r="X271" s="1124"/>
      <c r="Y271" s="1124"/>
      <c r="Z271" s="1124"/>
      <c r="AA271" s="1124"/>
      <c r="AB271" s="1124"/>
      <c r="AC271" s="1124"/>
      <c r="AD271" s="1124"/>
      <c r="AE271" s="1124"/>
      <c r="AF271" s="1124"/>
      <c r="AG271" s="1124"/>
      <c r="AH271" s="1124"/>
      <c r="AI271" s="1124"/>
    </row>
    <row r="272" spans="10:35">
      <c r="J272" s="1124"/>
      <c r="K272" s="1124"/>
      <c r="L272" s="1124"/>
      <c r="M272" s="1124"/>
      <c r="N272" s="1124"/>
      <c r="O272" s="1124"/>
      <c r="P272" s="1124"/>
      <c r="Q272" s="1124"/>
      <c r="R272" s="1124"/>
      <c r="S272" s="1124"/>
      <c r="T272" s="1124"/>
      <c r="U272" s="1124"/>
      <c r="V272" s="1124"/>
      <c r="W272" s="1124"/>
      <c r="X272" s="1124"/>
      <c r="Y272" s="1124"/>
      <c r="Z272" s="1124"/>
      <c r="AA272" s="1124"/>
      <c r="AB272" s="1124"/>
      <c r="AC272" s="1124"/>
      <c r="AD272" s="1124"/>
      <c r="AE272" s="1124"/>
      <c r="AF272" s="1124"/>
      <c r="AG272" s="1124"/>
      <c r="AH272" s="1124"/>
      <c r="AI272" s="1124"/>
    </row>
    <row r="273" spans="10:35">
      <c r="J273" s="1124"/>
      <c r="K273" s="1124"/>
      <c r="L273" s="1124"/>
      <c r="M273" s="1124"/>
      <c r="N273" s="1124"/>
      <c r="O273" s="1124"/>
      <c r="P273" s="1124"/>
      <c r="Q273" s="1124"/>
      <c r="R273" s="1124"/>
      <c r="S273" s="1124"/>
      <c r="T273" s="1124"/>
      <c r="U273" s="1124"/>
      <c r="V273" s="1124"/>
      <c r="W273" s="1124"/>
      <c r="X273" s="1124"/>
      <c r="Y273" s="1124"/>
      <c r="Z273" s="1124"/>
      <c r="AA273" s="1124"/>
      <c r="AB273" s="1124"/>
      <c r="AC273" s="1124"/>
      <c r="AD273" s="1124"/>
      <c r="AE273" s="1124"/>
      <c r="AF273" s="1124"/>
      <c r="AG273" s="1124"/>
      <c r="AH273" s="1124"/>
      <c r="AI273" s="1124"/>
    </row>
    <row r="274" spans="10:35">
      <c r="J274" s="1124"/>
      <c r="K274" s="1124"/>
      <c r="L274" s="1124"/>
      <c r="M274" s="1124"/>
      <c r="N274" s="1124"/>
      <c r="O274" s="1124"/>
      <c r="P274" s="1124"/>
      <c r="Q274" s="1124"/>
      <c r="R274" s="1124"/>
      <c r="S274" s="1124"/>
      <c r="T274" s="1124"/>
      <c r="U274" s="1124"/>
      <c r="V274" s="1124"/>
      <c r="W274" s="1124"/>
      <c r="X274" s="1124"/>
      <c r="Y274" s="1124"/>
      <c r="Z274" s="1124"/>
      <c r="AA274" s="1124"/>
      <c r="AB274" s="1124"/>
      <c r="AC274" s="1124"/>
      <c r="AD274" s="1124"/>
      <c r="AE274" s="1124"/>
      <c r="AF274" s="1124"/>
      <c r="AG274" s="1124"/>
      <c r="AH274" s="1124"/>
      <c r="AI274" s="1124"/>
    </row>
    <row r="275" spans="10:35">
      <c r="J275" s="1124"/>
      <c r="K275" s="1124"/>
      <c r="L275" s="1124"/>
      <c r="M275" s="1124"/>
      <c r="N275" s="1124"/>
      <c r="O275" s="1124"/>
      <c r="P275" s="1124"/>
      <c r="Q275" s="1124"/>
      <c r="R275" s="1124"/>
      <c r="S275" s="1124"/>
      <c r="T275" s="1124"/>
      <c r="U275" s="1124"/>
      <c r="V275" s="1124"/>
      <c r="W275" s="1124"/>
      <c r="X275" s="1124"/>
      <c r="Y275" s="1124"/>
      <c r="Z275" s="1124"/>
      <c r="AA275" s="1124"/>
      <c r="AB275" s="1124"/>
      <c r="AC275" s="1124"/>
      <c r="AD275" s="1124"/>
      <c r="AE275" s="1124"/>
      <c r="AF275" s="1124"/>
      <c r="AG275" s="1124"/>
      <c r="AH275" s="1124"/>
      <c r="AI275" s="1124"/>
    </row>
    <row r="276" spans="10:35">
      <c r="J276" s="1124"/>
      <c r="K276" s="1124"/>
      <c r="L276" s="1124"/>
      <c r="M276" s="1124"/>
      <c r="N276" s="1124"/>
      <c r="O276" s="1124"/>
      <c r="P276" s="1124"/>
      <c r="Q276" s="1124"/>
      <c r="R276" s="1124"/>
      <c r="S276" s="1124"/>
      <c r="T276" s="1124"/>
      <c r="U276" s="1124"/>
      <c r="V276" s="1124"/>
      <c r="W276" s="1124"/>
      <c r="X276" s="1124"/>
      <c r="Y276" s="1124"/>
      <c r="Z276" s="1124"/>
      <c r="AA276" s="1124"/>
      <c r="AB276" s="1124"/>
      <c r="AC276" s="1124"/>
      <c r="AD276" s="1124"/>
      <c r="AE276" s="1124"/>
      <c r="AF276" s="1124"/>
      <c r="AG276" s="1124"/>
      <c r="AH276" s="1124"/>
      <c r="AI276" s="1124"/>
    </row>
    <row r="277" spans="10:35">
      <c r="J277" s="1124"/>
      <c r="K277" s="1124"/>
      <c r="L277" s="1124"/>
      <c r="M277" s="1124"/>
      <c r="N277" s="1124"/>
      <c r="O277" s="1124"/>
      <c r="P277" s="1124"/>
      <c r="Q277" s="1124"/>
      <c r="R277" s="1124"/>
      <c r="S277" s="1124"/>
      <c r="T277" s="1124"/>
      <c r="U277" s="1124"/>
      <c r="V277" s="1124"/>
      <c r="W277" s="1124"/>
      <c r="X277" s="1124"/>
      <c r="Y277" s="1124"/>
      <c r="Z277" s="1124"/>
      <c r="AA277" s="1124"/>
      <c r="AB277" s="1124"/>
      <c r="AC277" s="1124"/>
      <c r="AD277" s="1124"/>
      <c r="AE277" s="1124"/>
      <c r="AF277" s="1124"/>
      <c r="AG277" s="1124"/>
      <c r="AH277" s="1124"/>
      <c r="AI277" s="1124"/>
    </row>
    <row r="278" spans="10:35">
      <c r="J278" s="1124"/>
      <c r="K278" s="1124"/>
      <c r="L278" s="1124"/>
      <c r="M278" s="1124"/>
      <c r="N278" s="1124"/>
      <c r="O278" s="1124"/>
      <c r="P278" s="1124"/>
      <c r="Q278" s="1124"/>
      <c r="R278" s="1124"/>
      <c r="S278" s="1124"/>
      <c r="T278" s="1124"/>
      <c r="U278" s="1124"/>
      <c r="V278" s="1124"/>
      <c r="W278" s="1124"/>
      <c r="X278" s="1124"/>
      <c r="Y278" s="1124"/>
      <c r="Z278" s="1124"/>
      <c r="AA278" s="1124"/>
      <c r="AB278" s="1124"/>
      <c r="AC278" s="1124"/>
      <c r="AD278" s="1124"/>
      <c r="AE278" s="1124"/>
      <c r="AF278" s="1124"/>
      <c r="AG278" s="1124"/>
      <c r="AH278" s="1124"/>
      <c r="AI278" s="1124"/>
    </row>
    <row r="279" spans="10:35">
      <c r="J279" s="1124"/>
      <c r="K279" s="1124"/>
      <c r="L279" s="1124"/>
      <c r="M279" s="1124"/>
      <c r="N279" s="1124"/>
      <c r="O279" s="1124"/>
      <c r="P279" s="1124"/>
      <c r="Q279" s="1124"/>
      <c r="R279" s="1124"/>
      <c r="S279" s="1124"/>
      <c r="T279" s="1124"/>
      <c r="U279" s="1124"/>
      <c r="V279" s="1124"/>
      <c r="W279" s="1124"/>
      <c r="X279" s="1124"/>
      <c r="Y279" s="1124"/>
      <c r="Z279" s="1124"/>
      <c r="AA279" s="1124"/>
      <c r="AB279" s="1124"/>
      <c r="AC279" s="1124"/>
      <c r="AD279" s="1124"/>
      <c r="AE279" s="1124"/>
      <c r="AF279" s="1124"/>
      <c r="AG279" s="1124"/>
      <c r="AH279" s="1124"/>
      <c r="AI279" s="1124"/>
    </row>
    <row r="280" spans="10:35">
      <c r="J280" s="1124"/>
      <c r="K280" s="1124"/>
      <c r="L280" s="1124"/>
      <c r="M280" s="1124"/>
      <c r="N280" s="1124"/>
      <c r="O280" s="1124"/>
      <c r="P280" s="1124"/>
      <c r="Q280" s="1124"/>
      <c r="R280" s="1124"/>
      <c r="S280" s="1124"/>
      <c r="T280" s="1124"/>
      <c r="U280" s="1124"/>
      <c r="V280" s="1124"/>
      <c r="W280" s="1124"/>
      <c r="X280" s="1124"/>
      <c r="Y280" s="1124"/>
      <c r="Z280" s="1124"/>
      <c r="AA280" s="1124"/>
      <c r="AB280" s="1124"/>
      <c r="AC280" s="1124"/>
      <c r="AD280" s="1124"/>
      <c r="AE280" s="1124"/>
      <c r="AF280" s="1124"/>
      <c r="AG280" s="1124"/>
      <c r="AH280" s="1124"/>
      <c r="AI280" s="1124"/>
    </row>
    <row r="281" spans="10:35">
      <c r="J281" s="1124"/>
      <c r="K281" s="1124"/>
      <c r="L281" s="1124"/>
      <c r="M281" s="1124"/>
      <c r="N281" s="1124"/>
      <c r="O281" s="1124"/>
      <c r="P281" s="1124"/>
      <c r="Q281" s="1124"/>
      <c r="R281" s="1124"/>
      <c r="S281" s="1124"/>
      <c r="T281" s="1124"/>
      <c r="U281" s="1124"/>
      <c r="V281" s="1124"/>
      <c r="W281" s="1124"/>
      <c r="X281" s="1124"/>
      <c r="Y281" s="1124"/>
      <c r="Z281" s="1124"/>
      <c r="AA281" s="1124"/>
      <c r="AB281" s="1124"/>
      <c r="AC281" s="1124"/>
      <c r="AD281" s="1124"/>
      <c r="AE281" s="1124"/>
      <c r="AF281" s="1124"/>
      <c r="AG281" s="1124"/>
      <c r="AH281" s="1124"/>
      <c r="AI281" s="1124"/>
    </row>
    <row r="282" spans="10:35">
      <c r="J282" s="1124"/>
      <c r="K282" s="1124"/>
      <c r="L282" s="1124"/>
      <c r="M282" s="1124"/>
      <c r="N282" s="1124"/>
      <c r="O282" s="1124"/>
      <c r="P282" s="1124"/>
      <c r="Q282" s="1124"/>
      <c r="R282" s="1124"/>
      <c r="S282" s="1124"/>
      <c r="T282" s="1124"/>
      <c r="U282" s="1124"/>
      <c r="V282" s="1124"/>
      <c r="W282" s="1124"/>
      <c r="X282" s="1124"/>
      <c r="Y282" s="1124"/>
      <c r="Z282" s="1124"/>
      <c r="AA282" s="1124"/>
      <c r="AB282" s="1124"/>
      <c r="AC282" s="1124"/>
      <c r="AD282" s="1124"/>
      <c r="AE282" s="1124"/>
      <c r="AF282" s="1124"/>
      <c r="AG282" s="1124"/>
      <c r="AH282" s="1124"/>
      <c r="AI282" s="1124"/>
    </row>
    <row r="283" spans="10:35">
      <c r="J283" s="1124"/>
      <c r="K283" s="1124"/>
      <c r="L283" s="1124"/>
      <c r="M283" s="1124"/>
      <c r="N283" s="1124"/>
      <c r="O283" s="1124"/>
      <c r="P283" s="1124"/>
      <c r="Q283" s="1124"/>
      <c r="R283" s="1124"/>
      <c r="S283" s="1124"/>
      <c r="T283" s="1124"/>
      <c r="U283" s="1124"/>
      <c r="V283" s="1124"/>
      <c r="W283" s="1124"/>
      <c r="X283" s="1124"/>
      <c r="Y283" s="1124"/>
      <c r="Z283" s="1124"/>
      <c r="AA283" s="1124"/>
      <c r="AB283" s="1124"/>
      <c r="AC283" s="1124"/>
      <c r="AD283" s="1124"/>
      <c r="AE283" s="1124"/>
      <c r="AF283" s="1124"/>
      <c r="AG283" s="1124"/>
      <c r="AH283" s="1124"/>
      <c r="AI283" s="1124"/>
    </row>
    <row r="284" spans="10:35">
      <c r="J284" s="1124"/>
      <c r="K284" s="1124"/>
      <c r="L284" s="1124"/>
      <c r="M284" s="1124"/>
      <c r="N284" s="1124"/>
      <c r="O284" s="1124"/>
      <c r="P284" s="1124"/>
      <c r="Q284" s="1124"/>
      <c r="R284" s="1124"/>
      <c r="S284" s="1124"/>
      <c r="T284" s="1124"/>
      <c r="U284" s="1124"/>
      <c r="V284" s="1124"/>
      <c r="W284" s="1124"/>
      <c r="X284" s="1124"/>
      <c r="Y284" s="1124"/>
      <c r="Z284" s="1124"/>
      <c r="AA284" s="1124"/>
      <c r="AB284" s="1124"/>
      <c r="AC284" s="1124"/>
      <c r="AD284" s="1124"/>
      <c r="AE284" s="1124"/>
      <c r="AF284" s="1124"/>
      <c r="AG284" s="1124"/>
      <c r="AH284" s="1124"/>
      <c r="AI284" s="1124"/>
    </row>
    <row r="285" spans="10:35">
      <c r="J285" s="1124"/>
      <c r="K285" s="1124"/>
      <c r="L285" s="1124"/>
      <c r="M285" s="1124"/>
      <c r="N285" s="1124"/>
      <c r="O285" s="1124"/>
      <c r="P285" s="1124"/>
      <c r="Q285" s="1124"/>
      <c r="R285" s="1124"/>
      <c r="S285" s="1124"/>
      <c r="T285" s="1124"/>
      <c r="U285" s="1124"/>
      <c r="V285" s="1124"/>
      <c r="W285" s="1124"/>
      <c r="X285" s="1124"/>
      <c r="Y285" s="1124"/>
      <c r="Z285" s="1124"/>
      <c r="AA285" s="1124"/>
      <c r="AB285" s="1124"/>
      <c r="AC285" s="1124"/>
      <c r="AD285" s="1124"/>
      <c r="AE285" s="1124"/>
      <c r="AF285" s="1124"/>
      <c r="AG285" s="1124"/>
      <c r="AH285" s="1124"/>
      <c r="AI285" s="1124"/>
    </row>
    <row r="286" spans="10:35">
      <c r="J286" s="1124"/>
      <c r="K286" s="1124"/>
      <c r="L286" s="1124"/>
      <c r="M286" s="1124"/>
      <c r="N286" s="1124"/>
      <c r="O286" s="1124"/>
      <c r="P286" s="1124"/>
      <c r="Q286" s="1124"/>
      <c r="R286" s="1124"/>
      <c r="S286" s="1124"/>
      <c r="T286" s="1124"/>
      <c r="U286" s="1124"/>
      <c r="V286" s="1124"/>
      <c r="W286" s="1124"/>
      <c r="X286" s="1124"/>
      <c r="Y286" s="1124"/>
      <c r="Z286" s="1124"/>
      <c r="AA286" s="1124"/>
      <c r="AB286" s="1124"/>
      <c r="AC286" s="1124"/>
      <c r="AD286" s="1124"/>
      <c r="AE286" s="1124"/>
      <c r="AF286" s="1124"/>
      <c r="AG286" s="1124"/>
      <c r="AH286" s="1124"/>
      <c r="AI286" s="1124"/>
    </row>
    <row r="287" spans="10:35">
      <c r="J287" s="1124"/>
      <c r="K287" s="1124"/>
      <c r="L287" s="1124"/>
      <c r="M287" s="1124"/>
      <c r="N287" s="1124"/>
      <c r="O287" s="1124"/>
      <c r="P287" s="1124"/>
      <c r="Q287" s="1124"/>
      <c r="R287" s="1124"/>
      <c r="S287" s="1124"/>
      <c r="T287" s="1124"/>
      <c r="U287" s="1124"/>
      <c r="V287" s="1124"/>
      <c r="W287" s="1124"/>
      <c r="X287" s="1124"/>
      <c r="Y287" s="1124"/>
      <c r="Z287" s="1124"/>
      <c r="AA287" s="1124"/>
      <c r="AB287" s="1124"/>
      <c r="AC287" s="1124"/>
      <c r="AD287" s="1124"/>
      <c r="AE287" s="1124"/>
      <c r="AF287" s="1124"/>
      <c r="AG287" s="1124"/>
      <c r="AH287" s="1124"/>
      <c r="AI287" s="1124"/>
    </row>
    <row r="288" spans="10:35">
      <c r="J288" s="1124"/>
      <c r="K288" s="1124"/>
      <c r="L288" s="1124"/>
      <c r="M288" s="1124"/>
      <c r="N288" s="1124"/>
      <c r="O288" s="1124"/>
      <c r="P288" s="1124"/>
      <c r="Q288" s="1124"/>
      <c r="R288" s="1124"/>
      <c r="S288" s="1124"/>
      <c r="T288" s="1124"/>
      <c r="U288" s="1124"/>
      <c r="V288" s="1124"/>
      <c r="W288" s="1124"/>
      <c r="X288" s="1124"/>
      <c r="Y288" s="1124"/>
      <c r="Z288" s="1124"/>
      <c r="AA288" s="1124"/>
      <c r="AB288" s="1124"/>
      <c r="AC288" s="1124"/>
      <c r="AD288" s="1124"/>
      <c r="AE288" s="1124"/>
      <c r="AF288" s="1124"/>
      <c r="AG288" s="1124"/>
      <c r="AH288" s="1124"/>
      <c r="AI288" s="1124"/>
    </row>
    <row r="289" spans="10:35">
      <c r="J289" s="1124"/>
      <c r="K289" s="1124"/>
      <c r="L289" s="1124"/>
      <c r="M289" s="1124"/>
      <c r="N289" s="1124"/>
      <c r="O289" s="1124"/>
      <c r="P289" s="1124"/>
      <c r="Q289" s="1124"/>
      <c r="R289" s="1124"/>
      <c r="S289" s="1124"/>
      <c r="T289" s="1124"/>
      <c r="U289" s="1124"/>
      <c r="V289" s="1124"/>
      <c r="W289" s="1124"/>
      <c r="X289" s="1124"/>
      <c r="Y289" s="1124"/>
      <c r="Z289" s="1124"/>
      <c r="AA289" s="1124"/>
      <c r="AB289" s="1124"/>
      <c r="AC289" s="1124"/>
      <c r="AD289" s="1124"/>
      <c r="AE289" s="1124"/>
      <c r="AF289" s="1124"/>
      <c r="AG289" s="1124"/>
      <c r="AH289" s="1124"/>
      <c r="AI289" s="1124"/>
    </row>
    <row r="290" spans="10:35">
      <c r="J290" s="1124"/>
      <c r="K290" s="1124"/>
      <c r="L290" s="1124"/>
      <c r="M290" s="1124"/>
      <c r="N290" s="1124"/>
      <c r="O290" s="1124"/>
      <c r="P290" s="1124"/>
      <c r="Q290" s="1124"/>
      <c r="R290" s="1124"/>
      <c r="S290" s="1124"/>
      <c r="T290" s="1124"/>
      <c r="U290" s="1124"/>
      <c r="V290" s="1124"/>
      <c r="W290" s="1124"/>
      <c r="X290" s="1124"/>
      <c r="Y290" s="1124"/>
      <c r="Z290" s="1124"/>
      <c r="AA290" s="1124"/>
      <c r="AB290" s="1124"/>
      <c r="AC290" s="1124"/>
      <c r="AD290" s="1124"/>
      <c r="AE290" s="1124"/>
      <c r="AF290" s="1124"/>
      <c r="AG290" s="1124"/>
      <c r="AH290" s="1124"/>
      <c r="AI290" s="1124"/>
    </row>
    <row r="291" spans="10:35">
      <c r="J291" s="1124"/>
      <c r="K291" s="1124"/>
      <c r="L291" s="1124"/>
      <c r="M291" s="1124"/>
      <c r="N291" s="1124"/>
      <c r="O291" s="1124"/>
      <c r="P291" s="1124"/>
      <c r="Q291" s="1124"/>
      <c r="R291" s="1124"/>
      <c r="S291" s="1124"/>
      <c r="T291" s="1124"/>
      <c r="U291" s="1124"/>
      <c r="V291" s="1124"/>
      <c r="W291" s="1124"/>
      <c r="X291" s="1124"/>
      <c r="Y291" s="1124"/>
      <c r="Z291" s="1124"/>
      <c r="AA291" s="1124"/>
      <c r="AB291" s="1124"/>
      <c r="AC291" s="1124"/>
      <c r="AD291" s="1124"/>
      <c r="AE291" s="1124"/>
      <c r="AF291" s="1124"/>
      <c r="AG291" s="1124"/>
      <c r="AH291" s="1124"/>
      <c r="AI291" s="1124"/>
    </row>
    <row r="292" spans="10:35">
      <c r="J292" s="1124"/>
      <c r="K292" s="1124"/>
      <c r="L292" s="1124"/>
      <c r="M292" s="1124"/>
      <c r="N292" s="1124"/>
      <c r="O292" s="1124"/>
      <c r="P292" s="1124"/>
      <c r="Q292" s="1124"/>
      <c r="R292" s="1124"/>
      <c r="S292" s="1124"/>
      <c r="T292" s="1124"/>
      <c r="U292" s="1124"/>
      <c r="V292" s="1124"/>
      <c r="W292" s="1124"/>
      <c r="X292" s="1124"/>
      <c r="Y292" s="1124"/>
      <c r="Z292" s="1124"/>
      <c r="AA292" s="1124"/>
      <c r="AB292" s="1124"/>
      <c r="AC292" s="1124"/>
      <c r="AD292" s="1124"/>
      <c r="AE292" s="1124"/>
      <c r="AF292" s="1124"/>
      <c r="AG292" s="1124"/>
      <c r="AH292" s="1124"/>
      <c r="AI292" s="1124"/>
    </row>
    <row r="293" spans="10:35">
      <c r="J293" s="1124"/>
      <c r="K293" s="1124"/>
      <c r="L293" s="1124"/>
      <c r="M293" s="1124"/>
      <c r="N293" s="1124"/>
      <c r="O293" s="1124"/>
      <c r="P293" s="1124"/>
      <c r="Q293" s="1124"/>
      <c r="R293" s="1124"/>
      <c r="S293" s="1124"/>
      <c r="T293" s="1124"/>
      <c r="U293" s="1124"/>
      <c r="V293" s="1124"/>
      <c r="W293" s="1124"/>
      <c r="X293" s="1124"/>
      <c r="Y293" s="1124"/>
      <c r="Z293" s="1124"/>
      <c r="AA293" s="1124"/>
      <c r="AB293" s="1124"/>
      <c r="AC293" s="1124"/>
      <c r="AD293" s="1124"/>
      <c r="AE293" s="1124"/>
      <c r="AF293" s="1124"/>
      <c r="AG293" s="1124"/>
      <c r="AH293" s="1124"/>
      <c r="AI293" s="1124"/>
    </row>
    <row r="294" spans="10:35">
      <c r="J294" s="1124"/>
      <c r="K294" s="1124"/>
      <c r="L294" s="1124"/>
      <c r="M294" s="1124"/>
      <c r="N294" s="1124"/>
      <c r="O294" s="1124"/>
      <c r="P294" s="1124"/>
      <c r="Q294" s="1124"/>
      <c r="R294" s="1124"/>
      <c r="S294" s="1124"/>
      <c r="T294" s="1124"/>
      <c r="U294" s="1124"/>
      <c r="V294" s="1124"/>
      <c r="W294" s="1124"/>
      <c r="X294" s="1124"/>
      <c r="Y294" s="1124"/>
      <c r="Z294" s="1124"/>
      <c r="AA294" s="1124"/>
      <c r="AB294" s="1124"/>
      <c r="AC294" s="1124"/>
      <c r="AD294" s="1124"/>
      <c r="AE294" s="1124"/>
      <c r="AF294" s="1124"/>
      <c r="AG294" s="1124"/>
      <c r="AH294" s="1124"/>
      <c r="AI294" s="1124"/>
    </row>
    <row r="295" spans="10:35">
      <c r="J295" s="1124"/>
      <c r="K295" s="1124"/>
      <c r="L295" s="1124"/>
      <c r="M295" s="1124"/>
      <c r="N295" s="1124"/>
      <c r="O295" s="1124"/>
      <c r="P295" s="1124"/>
      <c r="Q295" s="1124"/>
      <c r="R295" s="1124"/>
      <c r="S295" s="1124"/>
      <c r="T295" s="1124"/>
      <c r="U295" s="1124"/>
      <c r="V295" s="1124"/>
      <c r="W295" s="1124"/>
      <c r="X295" s="1124"/>
      <c r="Y295" s="1124"/>
      <c r="Z295" s="1124"/>
      <c r="AA295" s="1124"/>
      <c r="AB295" s="1124"/>
      <c r="AC295" s="1124"/>
      <c r="AD295" s="1124"/>
      <c r="AE295" s="1124"/>
      <c r="AF295" s="1124"/>
      <c r="AG295" s="1124"/>
      <c r="AH295" s="1124"/>
      <c r="AI295" s="1124"/>
    </row>
    <row r="296" spans="10:35">
      <c r="J296" s="1124"/>
      <c r="K296" s="1124"/>
      <c r="L296" s="1124"/>
      <c r="M296" s="1124"/>
      <c r="N296" s="1124"/>
      <c r="O296" s="1124"/>
      <c r="P296" s="1124"/>
      <c r="Q296" s="1124"/>
      <c r="R296" s="1124"/>
      <c r="S296" s="1124"/>
      <c r="T296" s="1124"/>
      <c r="U296" s="1124"/>
      <c r="V296" s="1124"/>
      <c r="W296" s="1124"/>
      <c r="X296" s="1124"/>
      <c r="Y296" s="1124"/>
      <c r="Z296" s="1124"/>
      <c r="AA296" s="1124"/>
      <c r="AB296" s="1124"/>
      <c r="AC296" s="1124"/>
      <c r="AD296" s="1124"/>
      <c r="AE296" s="1124"/>
      <c r="AF296" s="1124"/>
      <c r="AG296" s="1124"/>
      <c r="AH296" s="1124"/>
      <c r="AI296" s="1124"/>
    </row>
    <row r="297" spans="10:35">
      <c r="J297" s="1124"/>
      <c r="K297" s="1124"/>
      <c r="L297" s="1124"/>
      <c r="M297" s="1124"/>
      <c r="N297" s="1124"/>
      <c r="O297" s="1124"/>
      <c r="P297" s="1124"/>
      <c r="Q297" s="1124"/>
      <c r="R297" s="1124"/>
      <c r="S297" s="1124"/>
      <c r="T297" s="1124"/>
      <c r="U297" s="1124"/>
      <c r="V297" s="1124"/>
      <c r="W297" s="1124"/>
      <c r="X297" s="1124"/>
      <c r="Y297" s="1124"/>
      <c r="Z297" s="1124"/>
      <c r="AA297" s="1124"/>
      <c r="AB297" s="1124"/>
      <c r="AC297" s="1124"/>
      <c r="AD297" s="1124"/>
      <c r="AE297" s="1124"/>
      <c r="AF297" s="1124"/>
      <c r="AG297" s="1124"/>
      <c r="AH297" s="1124"/>
      <c r="AI297" s="1124"/>
    </row>
    <row r="298" spans="10:35">
      <c r="J298" s="1124"/>
      <c r="K298" s="1124"/>
      <c r="L298" s="1124"/>
      <c r="M298" s="1124"/>
      <c r="N298" s="1124"/>
      <c r="O298" s="1124"/>
      <c r="P298" s="1124"/>
      <c r="Q298" s="1124"/>
      <c r="R298" s="1124"/>
      <c r="S298" s="1124"/>
      <c r="T298" s="1124"/>
      <c r="U298" s="1124"/>
      <c r="V298" s="1124"/>
      <c r="W298" s="1124"/>
      <c r="X298" s="1124"/>
      <c r="Y298" s="1124"/>
      <c r="Z298" s="1124"/>
      <c r="AA298" s="1124"/>
      <c r="AB298" s="1124"/>
      <c r="AC298" s="1124"/>
      <c r="AD298" s="1124"/>
      <c r="AE298" s="1124"/>
      <c r="AF298" s="1124"/>
      <c r="AG298" s="1124"/>
      <c r="AH298" s="1124"/>
      <c r="AI298" s="1124"/>
    </row>
    <row r="299" spans="10:35">
      <c r="J299" s="1124"/>
      <c r="K299" s="1124"/>
      <c r="L299" s="1124"/>
      <c r="M299" s="1124"/>
      <c r="N299" s="1124"/>
      <c r="O299" s="1124"/>
      <c r="P299" s="1124"/>
      <c r="Q299" s="1124"/>
      <c r="R299" s="1124"/>
      <c r="S299" s="1124"/>
      <c r="T299" s="1124"/>
      <c r="U299" s="1124"/>
      <c r="V299" s="1124"/>
      <c r="W299" s="1124"/>
      <c r="X299" s="1124"/>
      <c r="Y299" s="1124"/>
      <c r="Z299" s="1124"/>
      <c r="AA299" s="1124"/>
      <c r="AB299" s="1124"/>
      <c r="AC299" s="1124"/>
      <c r="AD299" s="1124"/>
      <c r="AE299" s="1124"/>
      <c r="AF299" s="1124"/>
      <c r="AG299" s="1124"/>
      <c r="AH299" s="1124"/>
      <c r="AI299" s="1124"/>
    </row>
    <row r="300" spans="10:35">
      <c r="J300" s="1124"/>
      <c r="K300" s="1124"/>
      <c r="L300" s="1124"/>
      <c r="M300" s="1124"/>
      <c r="N300" s="1124"/>
      <c r="O300" s="1124"/>
      <c r="P300" s="1124"/>
      <c r="Q300" s="1124"/>
      <c r="R300" s="1124"/>
      <c r="S300" s="1124"/>
      <c r="T300" s="1124"/>
      <c r="U300" s="1124"/>
      <c r="V300" s="1124"/>
      <c r="W300" s="1124"/>
      <c r="X300" s="1124"/>
      <c r="Y300" s="1124"/>
      <c r="Z300" s="1124"/>
      <c r="AA300" s="1124"/>
      <c r="AB300" s="1124"/>
      <c r="AC300" s="1124"/>
      <c r="AD300" s="1124"/>
      <c r="AE300" s="1124"/>
      <c r="AF300" s="1124"/>
      <c r="AG300" s="1124"/>
      <c r="AH300" s="1124"/>
      <c r="AI300" s="1124"/>
    </row>
    <row r="301" spans="10:35">
      <c r="J301" s="1124"/>
      <c r="K301" s="1124"/>
      <c r="L301" s="1124"/>
      <c r="M301" s="1124"/>
      <c r="N301" s="1124"/>
      <c r="O301" s="1124"/>
      <c r="P301" s="1124"/>
      <c r="Q301" s="1124"/>
      <c r="R301" s="1124"/>
      <c r="S301" s="1124"/>
      <c r="T301" s="1124"/>
      <c r="U301" s="1124"/>
      <c r="V301" s="1124"/>
      <c r="W301" s="1124"/>
      <c r="X301" s="1124"/>
      <c r="Y301" s="1124"/>
      <c r="Z301" s="1124"/>
      <c r="AA301" s="1124"/>
      <c r="AB301" s="1124"/>
      <c r="AC301" s="1124"/>
      <c r="AD301" s="1124"/>
      <c r="AE301" s="1124"/>
      <c r="AF301" s="1124"/>
      <c r="AG301" s="1124"/>
      <c r="AH301" s="1124"/>
      <c r="AI301" s="1124"/>
    </row>
    <row r="302" spans="10:35">
      <c r="J302" s="1124"/>
      <c r="K302" s="1124"/>
      <c r="L302" s="1124"/>
      <c r="M302" s="1124"/>
      <c r="N302" s="1124"/>
      <c r="O302" s="1124"/>
      <c r="P302" s="1124"/>
      <c r="Q302" s="1124"/>
      <c r="R302" s="1124"/>
      <c r="S302" s="1124"/>
      <c r="T302" s="1124"/>
      <c r="U302" s="1124"/>
      <c r="V302" s="1124"/>
      <c r="W302" s="1124"/>
      <c r="X302" s="1124"/>
      <c r="Y302" s="1124"/>
      <c r="Z302" s="1124"/>
      <c r="AA302" s="1124"/>
      <c r="AB302" s="1124"/>
      <c r="AC302" s="1124"/>
      <c r="AD302" s="1124"/>
      <c r="AE302" s="1124"/>
      <c r="AF302" s="1124"/>
      <c r="AG302" s="1124"/>
      <c r="AH302" s="1124"/>
      <c r="AI302" s="1124"/>
    </row>
    <row r="303" spans="10:35">
      <c r="J303" s="1124"/>
      <c r="K303" s="1124"/>
      <c r="L303" s="1124"/>
      <c r="M303" s="1124"/>
      <c r="N303" s="1124"/>
      <c r="O303" s="1124"/>
      <c r="P303" s="1124"/>
      <c r="Q303" s="1124"/>
      <c r="R303" s="1124"/>
      <c r="S303" s="1124"/>
      <c r="T303" s="1124"/>
      <c r="U303" s="1124"/>
      <c r="V303" s="1124"/>
      <c r="W303" s="1124"/>
      <c r="X303" s="1124"/>
      <c r="Y303" s="1124"/>
      <c r="Z303" s="1124"/>
      <c r="AA303" s="1124"/>
      <c r="AB303" s="1124"/>
      <c r="AC303" s="1124"/>
      <c r="AD303" s="1124"/>
      <c r="AE303" s="1124"/>
      <c r="AF303" s="1124"/>
      <c r="AG303" s="1124"/>
      <c r="AH303" s="1124"/>
      <c r="AI303" s="1124"/>
    </row>
    <row r="304" spans="10:35">
      <c r="J304" s="1124"/>
      <c r="K304" s="1124"/>
      <c r="L304" s="1124"/>
      <c r="M304" s="1124"/>
      <c r="N304" s="1124"/>
      <c r="O304" s="1124"/>
      <c r="P304" s="1124"/>
      <c r="Q304" s="1124"/>
      <c r="R304" s="1124"/>
      <c r="S304" s="1124"/>
      <c r="T304" s="1124"/>
      <c r="U304" s="1124"/>
      <c r="V304" s="1124"/>
      <c r="W304" s="1124"/>
      <c r="X304" s="1124"/>
      <c r="Y304" s="1124"/>
      <c r="Z304" s="1124"/>
      <c r="AA304" s="1124"/>
      <c r="AB304" s="1124"/>
      <c r="AC304" s="1124"/>
      <c r="AD304" s="1124"/>
      <c r="AE304" s="1124"/>
      <c r="AF304" s="1124"/>
      <c r="AG304" s="1124"/>
      <c r="AH304" s="1124"/>
      <c r="AI304" s="1124"/>
    </row>
    <row r="305" spans="10:35">
      <c r="J305" s="1124"/>
      <c r="K305" s="1124"/>
      <c r="L305" s="1124"/>
      <c r="M305" s="1124"/>
      <c r="N305" s="1124"/>
      <c r="O305" s="1124"/>
      <c r="P305" s="1124"/>
      <c r="Q305" s="1124"/>
      <c r="R305" s="1124"/>
      <c r="S305" s="1124"/>
      <c r="T305" s="1124"/>
      <c r="U305" s="1124"/>
      <c r="V305" s="1124"/>
      <c r="W305" s="1124"/>
      <c r="X305" s="1124"/>
      <c r="Y305" s="1124"/>
      <c r="Z305" s="1124"/>
      <c r="AA305" s="1124"/>
      <c r="AB305" s="1124"/>
      <c r="AC305" s="1124"/>
      <c r="AD305" s="1124"/>
      <c r="AE305" s="1124"/>
      <c r="AF305" s="1124"/>
      <c r="AG305" s="1124"/>
      <c r="AH305" s="1124"/>
      <c r="AI305" s="1124"/>
    </row>
    <row r="306" spans="10:35">
      <c r="J306" s="1124"/>
      <c r="K306" s="1124"/>
      <c r="L306" s="1124"/>
      <c r="M306" s="1124"/>
      <c r="N306" s="1124"/>
      <c r="O306" s="1124"/>
      <c r="P306" s="1124"/>
      <c r="Q306" s="1124"/>
      <c r="R306" s="1124"/>
      <c r="S306" s="1124"/>
      <c r="T306" s="1124"/>
      <c r="U306" s="1124"/>
      <c r="V306" s="1124"/>
      <c r="W306" s="1124"/>
      <c r="X306" s="1124"/>
      <c r="Y306" s="1124"/>
      <c r="Z306" s="1124"/>
      <c r="AA306" s="1124"/>
      <c r="AB306" s="1124"/>
      <c r="AC306" s="1124"/>
      <c r="AD306" s="1124"/>
      <c r="AE306" s="1124"/>
      <c r="AF306" s="1124"/>
      <c r="AG306" s="1124"/>
      <c r="AH306" s="1124"/>
      <c r="AI306" s="1124"/>
    </row>
    <row r="307" spans="10:35">
      <c r="J307" s="1124"/>
      <c r="K307" s="1124"/>
      <c r="L307" s="1124"/>
      <c r="M307" s="1124"/>
      <c r="N307" s="1124"/>
      <c r="O307" s="1124"/>
      <c r="P307" s="1124"/>
      <c r="Q307" s="1124"/>
      <c r="R307" s="1124"/>
      <c r="S307" s="1124"/>
      <c r="T307" s="1124"/>
      <c r="U307" s="1124"/>
      <c r="V307" s="1124"/>
      <c r="W307" s="1124"/>
      <c r="X307" s="1124"/>
      <c r="Y307" s="1124"/>
      <c r="Z307" s="1124"/>
      <c r="AA307" s="1124"/>
      <c r="AB307" s="1124"/>
      <c r="AC307" s="1124"/>
      <c r="AD307" s="1124"/>
      <c r="AE307" s="1124"/>
      <c r="AF307" s="1124"/>
      <c r="AG307" s="1124"/>
      <c r="AH307" s="1124"/>
      <c r="AI307" s="1124"/>
    </row>
    <row r="308" spans="10:35">
      <c r="J308" s="1124"/>
      <c r="K308" s="1124"/>
      <c r="L308" s="1124"/>
      <c r="M308" s="1124"/>
      <c r="N308" s="1124"/>
      <c r="O308" s="1124"/>
      <c r="P308" s="1124"/>
      <c r="Q308" s="1124"/>
      <c r="R308" s="1124"/>
      <c r="S308" s="1124"/>
      <c r="T308" s="1124"/>
      <c r="U308" s="1124"/>
      <c r="V308" s="1124"/>
      <c r="W308" s="1124"/>
      <c r="X308" s="1124"/>
      <c r="Y308" s="1124"/>
      <c r="Z308" s="1124"/>
      <c r="AA308" s="1124"/>
      <c r="AB308" s="1124"/>
      <c r="AC308" s="1124"/>
      <c r="AD308" s="1124"/>
      <c r="AE308" s="1124"/>
      <c r="AF308" s="1124"/>
      <c r="AG308" s="1124"/>
      <c r="AH308" s="1124"/>
      <c r="AI308" s="1124"/>
    </row>
    <row r="309" spans="10:35">
      <c r="J309" s="1124"/>
      <c r="K309" s="1124"/>
      <c r="L309" s="1124"/>
      <c r="M309" s="1124"/>
      <c r="N309" s="1124"/>
      <c r="O309" s="1124"/>
      <c r="P309" s="1124"/>
      <c r="Q309" s="1124"/>
      <c r="R309" s="1124"/>
      <c r="S309" s="1124"/>
      <c r="T309" s="1124"/>
      <c r="U309" s="1124"/>
      <c r="V309" s="1124"/>
      <c r="W309" s="1124"/>
      <c r="X309" s="1124"/>
      <c r="Y309" s="1124"/>
      <c r="Z309" s="1124"/>
      <c r="AA309" s="1124"/>
      <c r="AB309" s="1124"/>
      <c r="AC309" s="1124"/>
      <c r="AD309" s="1124"/>
      <c r="AE309" s="1124"/>
      <c r="AF309" s="1124"/>
      <c r="AG309" s="1124"/>
      <c r="AH309" s="1124"/>
      <c r="AI309" s="1124"/>
    </row>
    <row r="310" spans="10:35">
      <c r="J310" s="1124"/>
      <c r="K310" s="1124"/>
      <c r="L310" s="1124"/>
      <c r="M310" s="1124"/>
      <c r="N310" s="1124"/>
      <c r="O310" s="1124"/>
      <c r="P310" s="1124"/>
      <c r="Q310" s="1124"/>
      <c r="R310" s="1124"/>
      <c r="S310" s="1124"/>
      <c r="T310" s="1124"/>
      <c r="U310" s="1124"/>
      <c r="V310" s="1124"/>
      <c r="W310" s="1124"/>
      <c r="X310" s="1124"/>
      <c r="Y310" s="1124"/>
      <c r="Z310" s="1124"/>
      <c r="AA310" s="1124"/>
      <c r="AB310" s="1124"/>
      <c r="AC310" s="1124"/>
      <c r="AD310" s="1124"/>
      <c r="AE310" s="1124"/>
      <c r="AF310" s="1124"/>
      <c r="AG310" s="1124"/>
      <c r="AH310" s="1124"/>
      <c r="AI310" s="1124"/>
    </row>
    <row r="311" spans="10:35">
      <c r="J311" s="1124"/>
      <c r="K311" s="1124"/>
      <c r="L311" s="1124"/>
      <c r="M311" s="1124"/>
      <c r="N311" s="1124"/>
      <c r="O311" s="1124"/>
      <c r="P311" s="1124"/>
      <c r="Q311" s="1124"/>
      <c r="R311" s="1124"/>
      <c r="S311" s="1124"/>
      <c r="T311" s="1124"/>
      <c r="U311" s="1124"/>
      <c r="V311" s="1124"/>
      <c r="W311" s="1124"/>
      <c r="X311" s="1124"/>
      <c r="Y311" s="1124"/>
      <c r="Z311" s="1124"/>
      <c r="AA311" s="1124"/>
      <c r="AB311" s="1124"/>
      <c r="AC311" s="1124"/>
      <c r="AD311" s="1124"/>
      <c r="AE311" s="1124"/>
      <c r="AF311" s="1124"/>
      <c r="AG311" s="1124"/>
      <c r="AH311" s="1124"/>
      <c r="AI311" s="1124"/>
    </row>
    <row r="312" spans="10:35">
      <c r="J312" s="1124"/>
      <c r="K312" s="1124"/>
      <c r="L312" s="1124"/>
      <c r="M312" s="1124"/>
      <c r="N312" s="1124"/>
      <c r="O312" s="1124"/>
      <c r="P312" s="1124"/>
      <c r="Q312" s="1124"/>
      <c r="R312" s="1124"/>
      <c r="S312" s="1124"/>
      <c r="T312" s="1124"/>
      <c r="U312" s="1124"/>
      <c r="V312" s="1124"/>
      <c r="W312" s="1124"/>
      <c r="X312" s="1124"/>
      <c r="Y312" s="1124"/>
      <c r="Z312" s="1124"/>
      <c r="AA312" s="1124"/>
      <c r="AB312" s="1124"/>
      <c r="AC312" s="1124"/>
      <c r="AD312" s="1124"/>
      <c r="AE312" s="1124"/>
      <c r="AF312" s="1124"/>
      <c r="AG312" s="1124"/>
      <c r="AH312" s="1124"/>
      <c r="AI312" s="1124"/>
    </row>
    <row r="313" spans="10:35">
      <c r="J313" s="1124"/>
      <c r="K313" s="1124"/>
      <c r="L313" s="1124"/>
      <c r="M313" s="1124"/>
      <c r="N313" s="1124"/>
      <c r="O313" s="1124"/>
      <c r="P313" s="1124"/>
      <c r="Q313" s="1124"/>
      <c r="R313" s="1124"/>
      <c r="S313" s="1124"/>
      <c r="T313" s="1124"/>
      <c r="U313" s="1124"/>
      <c r="V313" s="1124"/>
      <c r="W313" s="1124"/>
      <c r="X313" s="1124"/>
      <c r="Y313" s="1124"/>
      <c r="Z313" s="1124"/>
      <c r="AA313" s="1124"/>
      <c r="AB313" s="1124"/>
      <c r="AC313" s="1124"/>
      <c r="AD313" s="1124"/>
      <c r="AE313" s="1124"/>
      <c r="AF313" s="1124"/>
      <c r="AG313" s="1124"/>
      <c r="AH313" s="1124"/>
      <c r="AI313" s="1124"/>
    </row>
    <row r="314" spans="10:35">
      <c r="J314" s="1124"/>
      <c r="K314" s="1124"/>
      <c r="L314" s="1124"/>
      <c r="M314" s="1124"/>
      <c r="N314" s="1124"/>
      <c r="O314" s="1124"/>
      <c r="P314" s="1124"/>
      <c r="Q314" s="1124"/>
      <c r="R314" s="1124"/>
      <c r="S314" s="1124"/>
      <c r="T314" s="1124"/>
      <c r="U314" s="1124"/>
      <c r="V314" s="1124"/>
      <c r="W314" s="1124"/>
      <c r="X314" s="1124"/>
      <c r="Y314" s="1124"/>
      <c r="Z314" s="1124"/>
      <c r="AA314" s="1124"/>
      <c r="AB314" s="1124"/>
      <c r="AC314" s="1124"/>
      <c r="AD314" s="1124"/>
      <c r="AE314" s="1124"/>
      <c r="AF314" s="1124"/>
      <c r="AG314" s="1124"/>
      <c r="AH314" s="1124"/>
      <c r="AI314" s="1124"/>
    </row>
    <row r="315" spans="10:35">
      <c r="J315" s="1124"/>
      <c r="K315" s="1124"/>
      <c r="L315" s="1124"/>
      <c r="M315" s="1124"/>
      <c r="N315" s="1124"/>
      <c r="O315" s="1124"/>
      <c r="P315" s="1124"/>
      <c r="Q315" s="1124"/>
      <c r="R315" s="1124"/>
      <c r="S315" s="1124"/>
      <c r="T315" s="1124"/>
      <c r="U315" s="1124"/>
      <c r="V315" s="1124"/>
      <c r="W315" s="1124"/>
      <c r="X315" s="1124"/>
      <c r="Y315" s="1124"/>
      <c r="Z315" s="1124"/>
      <c r="AA315" s="1124"/>
      <c r="AB315" s="1124"/>
      <c r="AC315" s="1124"/>
      <c r="AD315" s="1124"/>
      <c r="AE315" s="1124"/>
      <c r="AF315" s="1124"/>
      <c r="AG315" s="1124"/>
      <c r="AH315" s="1124"/>
      <c r="AI315" s="1124"/>
    </row>
    <row r="316" spans="10:35">
      <c r="J316" s="1124"/>
      <c r="K316" s="1124"/>
      <c r="L316" s="1124"/>
      <c r="M316" s="1124"/>
      <c r="N316" s="1124"/>
      <c r="O316" s="1124"/>
      <c r="P316" s="1124"/>
      <c r="Q316" s="1124"/>
      <c r="R316" s="1124"/>
      <c r="S316" s="1124"/>
      <c r="T316" s="1124"/>
      <c r="U316" s="1124"/>
      <c r="V316" s="1124"/>
      <c r="W316" s="1124"/>
      <c r="X316" s="1124"/>
      <c r="Y316" s="1124"/>
      <c r="Z316" s="1124"/>
      <c r="AA316" s="1124"/>
      <c r="AB316" s="1124"/>
      <c r="AC316" s="1124"/>
      <c r="AD316" s="1124"/>
      <c r="AE316" s="1124"/>
      <c r="AF316" s="1124"/>
      <c r="AG316" s="1124"/>
      <c r="AH316" s="1124"/>
      <c r="AI316" s="1124"/>
    </row>
    <row r="317" spans="10:35">
      <c r="J317" s="1124"/>
      <c r="K317" s="1124"/>
      <c r="L317" s="1124"/>
      <c r="M317" s="1124"/>
      <c r="N317" s="1124"/>
      <c r="O317" s="1124"/>
      <c r="P317" s="1124"/>
      <c r="Q317" s="1124"/>
      <c r="R317" s="1124"/>
      <c r="S317" s="1124"/>
      <c r="T317" s="1124"/>
      <c r="U317" s="1124"/>
      <c r="V317" s="1124"/>
      <c r="W317" s="1124"/>
      <c r="X317" s="1124"/>
      <c r="Y317" s="1124"/>
      <c r="Z317" s="1124"/>
      <c r="AA317" s="1124"/>
      <c r="AB317" s="1124"/>
      <c r="AC317" s="1124"/>
      <c r="AD317" s="1124"/>
      <c r="AE317" s="1124"/>
      <c r="AF317" s="1124"/>
      <c r="AG317" s="1124"/>
      <c r="AH317" s="1124"/>
      <c r="AI317" s="1124"/>
    </row>
    <row r="318" spans="10:35">
      <c r="J318" s="1124"/>
      <c r="K318" s="1124"/>
      <c r="L318" s="1124"/>
      <c r="M318" s="1124"/>
      <c r="N318" s="1124"/>
      <c r="O318" s="1124"/>
      <c r="P318" s="1124"/>
      <c r="Q318" s="1124"/>
      <c r="R318" s="1124"/>
      <c r="S318" s="1124"/>
      <c r="T318" s="1124"/>
      <c r="U318" s="1124"/>
      <c r="V318" s="1124"/>
      <c r="W318" s="1124"/>
      <c r="X318" s="1124"/>
      <c r="Y318" s="1124"/>
      <c r="Z318" s="1124"/>
      <c r="AA318" s="1124"/>
      <c r="AB318" s="1124"/>
      <c r="AC318" s="1124"/>
      <c r="AD318" s="1124"/>
      <c r="AE318" s="1124"/>
      <c r="AF318" s="1124"/>
      <c r="AG318" s="1124"/>
      <c r="AH318" s="1124"/>
      <c r="AI318" s="1124"/>
    </row>
    <row r="319" spans="10:35">
      <c r="J319" s="1124"/>
      <c r="K319" s="1124"/>
      <c r="L319" s="1124"/>
      <c r="M319" s="1124"/>
      <c r="N319" s="1124"/>
      <c r="O319" s="1124"/>
      <c r="P319" s="1124"/>
      <c r="Q319" s="1124"/>
      <c r="R319" s="1124"/>
      <c r="S319" s="1124"/>
      <c r="T319" s="1124"/>
      <c r="U319" s="1124"/>
      <c r="V319" s="1124"/>
      <c r="W319" s="1124"/>
      <c r="X319" s="1124"/>
      <c r="Y319" s="1124"/>
      <c r="Z319" s="1124"/>
      <c r="AA319" s="1124"/>
      <c r="AB319" s="1124"/>
      <c r="AC319" s="1124"/>
      <c r="AD319" s="1124"/>
      <c r="AE319" s="1124"/>
      <c r="AF319" s="1124"/>
      <c r="AG319" s="1124"/>
      <c r="AH319" s="1124"/>
      <c r="AI319" s="1124"/>
    </row>
    <row r="320" spans="10:35">
      <c r="J320" s="1124"/>
      <c r="K320" s="1124"/>
      <c r="L320" s="1124"/>
      <c r="M320" s="1124"/>
      <c r="N320" s="1124"/>
      <c r="O320" s="1124"/>
      <c r="P320" s="1124"/>
      <c r="Q320" s="1124"/>
      <c r="R320" s="1124"/>
      <c r="S320" s="1124"/>
      <c r="T320" s="1124"/>
      <c r="U320" s="1124"/>
      <c r="V320" s="1124"/>
      <c r="W320" s="1124"/>
      <c r="X320" s="1124"/>
      <c r="Y320" s="1124"/>
      <c r="Z320" s="1124"/>
      <c r="AA320" s="1124"/>
      <c r="AB320" s="1124"/>
      <c r="AC320" s="1124"/>
      <c r="AD320" s="1124"/>
      <c r="AE320" s="1124"/>
      <c r="AF320" s="1124"/>
      <c r="AG320" s="1124"/>
      <c r="AH320" s="1124"/>
      <c r="AI320" s="1124"/>
    </row>
    <row r="321" spans="10:35">
      <c r="J321" s="1124"/>
      <c r="K321" s="1124"/>
      <c r="L321" s="1124"/>
      <c r="M321" s="1124"/>
      <c r="N321" s="1124"/>
      <c r="O321" s="1124"/>
      <c r="P321" s="1124"/>
      <c r="Q321" s="1124"/>
      <c r="R321" s="1124"/>
      <c r="S321" s="1124"/>
      <c r="T321" s="1124"/>
      <c r="U321" s="1124"/>
      <c r="V321" s="1124"/>
      <c r="W321" s="1124"/>
      <c r="X321" s="1124"/>
      <c r="Y321" s="1124"/>
      <c r="Z321" s="1124"/>
      <c r="AA321" s="1124"/>
      <c r="AB321" s="1124"/>
      <c r="AC321" s="1124"/>
      <c r="AD321" s="1124"/>
      <c r="AE321" s="1124"/>
      <c r="AF321" s="1124"/>
      <c r="AG321" s="1124"/>
      <c r="AH321" s="1124"/>
      <c r="AI321" s="1124"/>
    </row>
    <row r="322" spans="10:35">
      <c r="J322" s="1124"/>
      <c r="K322" s="1124"/>
      <c r="L322" s="1124"/>
      <c r="M322" s="1124"/>
      <c r="N322" s="1124"/>
      <c r="O322" s="1124"/>
      <c r="P322" s="1124"/>
      <c r="Q322" s="1124"/>
      <c r="R322" s="1124"/>
      <c r="S322" s="1124"/>
      <c r="T322" s="1124"/>
      <c r="U322" s="1124"/>
      <c r="V322" s="1124"/>
      <c r="W322" s="1124"/>
      <c r="X322" s="1124"/>
      <c r="Y322" s="1124"/>
      <c r="Z322" s="1124"/>
      <c r="AA322" s="1124"/>
      <c r="AB322" s="1124"/>
      <c r="AC322" s="1124"/>
      <c r="AD322" s="1124"/>
      <c r="AE322" s="1124"/>
      <c r="AF322" s="1124"/>
      <c r="AG322" s="1124"/>
      <c r="AH322" s="1124"/>
      <c r="AI322" s="1124"/>
    </row>
    <row r="323" spans="10:35">
      <c r="J323" s="1124"/>
      <c r="K323" s="1124"/>
      <c r="L323" s="1124"/>
      <c r="M323" s="1124"/>
      <c r="N323" s="1124"/>
      <c r="O323" s="1124"/>
      <c r="P323" s="1124"/>
      <c r="Q323" s="1124"/>
      <c r="R323" s="1124"/>
      <c r="S323" s="1124"/>
      <c r="T323" s="1124"/>
      <c r="U323" s="1124"/>
      <c r="V323" s="1124"/>
      <c r="W323" s="1124"/>
      <c r="X323" s="1124"/>
      <c r="Y323" s="1124"/>
      <c r="Z323" s="1124"/>
      <c r="AA323" s="1124"/>
      <c r="AB323" s="1124"/>
      <c r="AC323" s="1124"/>
      <c r="AD323" s="1124"/>
      <c r="AE323" s="1124"/>
      <c r="AF323" s="1124"/>
      <c r="AG323" s="1124"/>
      <c r="AH323" s="1124"/>
      <c r="AI323" s="1124"/>
    </row>
    <row r="324" spans="10:35">
      <c r="J324" s="1124"/>
      <c r="K324" s="1124"/>
      <c r="L324" s="1124"/>
      <c r="M324" s="1124"/>
      <c r="N324" s="1124"/>
      <c r="O324" s="1124"/>
      <c r="P324" s="1124"/>
      <c r="Q324" s="1124"/>
      <c r="R324" s="1124"/>
      <c r="S324" s="1124"/>
      <c r="T324" s="1124"/>
      <c r="U324" s="1124"/>
      <c r="V324" s="1124"/>
      <c r="W324" s="1124"/>
      <c r="X324" s="1124"/>
      <c r="Y324" s="1124"/>
      <c r="Z324" s="1124"/>
      <c r="AA324" s="1124"/>
      <c r="AB324" s="1124"/>
      <c r="AC324" s="1124"/>
      <c r="AD324" s="1124"/>
      <c r="AE324" s="1124"/>
      <c r="AF324" s="1124"/>
      <c r="AG324" s="1124"/>
      <c r="AH324" s="1124"/>
      <c r="AI324" s="1124"/>
    </row>
    <row r="325" spans="10:35">
      <c r="J325" s="1124"/>
      <c r="K325" s="1124"/>
      <c r="L325" s="1124"/>
      <c r="M325" s="1124"/>
      <c r="N325" s="1124"/>
      <c r="O325" s="1124"/>
      <c r="P325" s="1124"/>
      <c r="Q325" s="1124"/>
      <c r="R325" s="1124"/>
      <c r="S325" s="1124"/>
      <c r="T325" s="1124"/>
      <c r="U325" s="1124"/>
      <c r="V325" s="1124"/>
      <c r="W325" s="1124"/>
      <c r="X325" s="1124"/>
      <c r="Y325" s="1124"/>
      <c r="Z325" s="1124"/>
      <c r="AA325" s="1124"/>
      <c r="AB325" s="1124"/>
      <c r="AC325" s="1124"/>
      <c r="AD325" s="1124"/>
      <c r="AE325" s="1124"/>
      <c r="AF325" s="1124"/>
      <c r="AG325" s="1124"/>
      <c r="AH325" s="1124"/>
      <c r="AI325" s="1124"/>
    </row>
    <row r="326" spans="10:35">
      <c r="J326" s="1124"/>
      <c r="K326" s="1124"/>
      <c r="L326" s="1124"/>
      <c r="M326" s="1124"/>
      <c r="N326" s="1124"/>
      <c r="O326" s="1124"/>
      <c r="P326" s="1124"/>
      <c r="Q326" s="1124"/>
      <c r="R326" s="1124"/>
      <c r="S326" s="1124"/>
      <c r="T326" s="1124"/>
      <c r="U326" s="1124"/>
      <c r="V326" s="1124"/>
      <c r="W326" s="1124"/>
      <c r="X326" s="1124"/>
      <c r="Y326" s="1124"/>
      <c r="Z326" s="1124"/>
      <c r="AA326" s="1124"/>
      <c r="AB326" s="1124"/>
      <c r="AC326" s="1124"/>
      <c r="AD326" s="1124"/>
      <c r="AE326" s="1124"/>
      <c r="AF326" s="1124"/>
      <c r="AG326" s="1124"/>
      <c r="AH326" s="1124"/>
      <c r="AI326" s="1124"/>
    </row>
    <row r="327" spans="10:35">
      <c r="J327" s="1124"/>
      <c r="K327" s="1124"/>
      <c r="L327" s="1124"/>
      <c r="M327" s="1124"/>
      <c r="N327" s="1124"/>
      <c r="O327" s="1124"/>
      <c r="P327" s="1124"/>
      <c r="Q327" s="1124"/>
      <c r="R327" s="1124"/>
      <c r="S327" s="1124"/>
      <c r="T327" s="1124"/>
      <c r="U327" s="1124"/>
      <c r="V327" s="1124"/>
      <c r="W327" s="1124"/>
      <c r="X327" s="1124"/>
      <c r="Y327" s="1124"/>
      <c r="Z327" s="1124"/>
      <c r="AA327" s="1124"/>
      <c r="AB327" s="1124"/>
      <c r="AC327" s="1124"/>
      <c r="AD327" s="1124"/>
      <c r="AE327" s="1124"/>
      <c r="AF327" s="1124"/>
      <c r="AG327" s="1124"/>
      <c r="AH327" s="1124"/>
      <c r="AI327" s="1124"/>
    </row>
    <row r="328" spans="10:35">
      <c r="J328" s="1124"/>
      <c r="K328" s="1124"/>
      <c r="L328" s="1124"/>
      <c r="M328" s="1124"/>
      <c r="N328" s="1124"/>
      <c r="O328" s="1124"/>
      <c r="P328" s="1124"/>
      <c r="Q328" s="1124"/>
      <c r="R328" s="1124"/>
      <c r="S328" s="1124"/>
      <c r="T328" s="1124"/>
      <c r="U328" s="1124"/>
      <c r="V328" s="1124"/>
      <c r="W328" s="1124"/>
      <c r="X328" s="1124"/>
      <c r="Y328" s="1124"/>
      <c r="Z328" s="1124"/>
      <c r="AA328" s="1124"/>
      <c r="AB328" s="1124"/>
      <c r="AC328" s="1124"/>
      <c r="AD328" s="1124"/>
      <c r="AE328" s="1124"/>
      <c r="AF328" s="1124"/>
      <c r="AG328" s="1124"/>
      <c r="AH328" s="1124"/>
      <c r="AI328" s="1124"/>
    </row>
    <row r="329" spans="10:35">
      <c r="J329" s="1124"/>
      <c r="K329" s="1124"/>
      <c r="L329" s="1124"/>
      <c r="M329" s="1124"/>
      <c r="N329" s="1124"/>
      <c r="O329" s="1124"/>
      <c r="P329" s="1124"/>
      <c r="Q329" s="1124"/>
      <c r="R329" s="1124"/>
      <c r="S329" s="1124"/>
      <c r="T329" s="1124"/>
      <c r="U329" s="1124"/>
      <c r="V329" s="1124"/>
      <c r="W329" s="1124"/>
      <c r="X329" s="1124"/>
      <c r="Y329" s="1124"/>
      <c r="Z329" s="1124"/>
      <c r="AA329" s="1124"/>
      <c r="AB329" s="1124"/>
      <c r="AC329" s="1124"/>
      <c r="AD329" s="1124"/>
      <c r="AE329" s="1124"/>
      <c r="AF329" s="1124"/>
      <c r="AG329" s="1124"/>
      <c r="AH329" s="1124"/>
      <c r="AI329" s="1124"/>
    </row>
    <row r="330" spans="10:35">
      <c r="J330" s="1124"/>
      <c r="K330" s="1124"/>
      <c r="L330" s="1124"/>
      <c r="M330" s="1124"/>
      <c r="N330" s="1124"/>
      <c r="O330" s="1124"/>
      <c r="P330" s="1124"/>
      <c r="Q330" s="1124"/>
      <c r="R330" s="1124"/>
      <c r="S330" s="1124"/>
      <c r="T330" s="1124"/>
      <c r="U330" s="1124"/>
      <c r="V330" s="1124"/>
      <c r="W330" s="1124"/>
      <c r="X330" s="1124"/>
      <c r="Y330" s="1124"/>
      <c r="Z330" s="1124"/>
      <c r="AA330" s="1124"/>
      <c r="AB330" s="1124"/>
      <c r="AC330" s="1124"/>
      <c r="AD330" s="1124"/>
      <c r="AE330" s="1124"/>
      <c r="AF330" s="1124"/>
      <c r="AG330" s="1124"/>
      <c r="AH330" s="1124"/>
      <c r="AI330" s="1124"/>
    </row>
    <row r="331" spans="10:35">
      <c r="J331" s="1124"/>
      <c r="K331" s="1124"/>
      <c r="L331" s="1124"/>
      <c r="M331" s="1124"/>
      <c r="N331" s="1124"/>
      <c r="O331" s="1124"/>
      <c r="P331" s="1124"/>
      <c r="Q331" s="1124"/>
      <c r="R331" s="1124"/>
      <c r="S331" s="1124"/>
      <c r="T331" s="1124"/>
      <c r="U331" s="1124"/>
      <c r="V331" s="1124"/>
      <c r="W331" s="1124"/>
      <c r="X331" s="1124"/>
      <c r="Y331" s="1124"/>
      <c r="Z331" s="1124"/>
      <c r="AA331" s="1124"/>
      <c r="AB331" s="1124"/>
      <c r="AC331" s="1124"/>
      <c r="AD331" s="1124"/>
      <c r="AE331" s="1124"/>
      <c r="AF331" s="1124"/>
      <c r="AG331" s="1124"/>
      <c r="AH331" s="1124"/>
      <c r="AI331" s="1124"/>
    </row>
    <row r="332" spans="10:35">
      <c r="J332" s="1124"/>
      <c r="K332" s="1124"/>
      <c r="L332" s="1124"/>
      <c r="M332" s="1124"/>
      <c r="N332" s="1124"/>
      <c r="O332" s="1124"/>
      <c r="P332" s="1124"/>
      <c r="Q332" s="1124"/>
      <c r="R332" s="1124"/>
      <c r="S332" s="1124"/>
      <c r="T332" s="1124"/>
      <c r="U332" s="1124"/>
      <c r="V332" s="1124"/>
      <c r="W332" s="1124"/>
      <c r="X332" s="1124"/>
      <c r="Y332" s="1124"/>
      <c r="Z332" s="1124"/>
      <c r="AA332" s="1124"/>
      <c r="AB332" s="1124"/>
      <c r="AC332" s="1124"/>
      <c r="AD332" s="1124"/>
      <c r="AE332" s="1124"/>
      <c r="AF332" s="1124"/>
      <c r="AG332" s="1124"/>
      <c r="AH332" s="1124"/>
      <c r="AI332" s="1124"/>
    </row>
    <row r="333" spans="10:35">
      <c r="J333" s="1124"/>
      <c r="K333" s="1124"/>
      <c r="L333" s="1124"/>
      <c r="M333" s="1124"/>
      <c r="N333" s="1124"/>
      <c r="O333" s="1124"/>
      <c r="P333" s="1124"/>
      <c r="Q333" s="1124"/>
      <c r="R333" s="1124"/>
      <c r="S333" s="1124"/>
      <c r="T333" s="1124"/>
      <c r="U333" s="1124"/>
      <c r="V333" s="1124"/>
      <c r="W333" s="1124"/>
      <c r="X333" s="1124"/>
      <c r="Y333" s="1124"/>
      <c r="Z333" s="1124"/>
      <c r="AA333" s="1124"/>
      <c r="AB333" s="1124"/>
      <c r="AC333" s="1124"/>
      <c r="AD333" s="1124"/>
      <c r="AE333" s="1124"/>
      <c r="AF333" s="1124"/>
      <c r="AG333" s="1124"/>
      <c r="AH333" s="1124"/>
      <c r="AI333" s="1124"/>
    </row>
    <row r="334" spans="10:35">
      <c r="J334" s="1124"/>
      <c r="K334" s="1124"/>
      <c r="L334" s="1124"/>
      <c r="M334" s="1124"/>
      <c r="N334" s="1124"/>
      <c r="O334" s="1124"/>
      <c r="P334" s="1124"/>
      <c r="Q334" s="1124"/>
      <c r="R334" s="1124"/>
      <c r="S334" s="1124"/>
      <c r="T334" s="1124"/>
      <c r="U334" s="1124"/>
      <c r="V334" s="1124"/>
      <c r="W334" s="1124"/>
      <c r="X334" s="1124"/>
      <c r="Y334" s="1124"/>
      <c r="Z334" s="1124"/>
      <c r="AA334" s="1124"/>
      <c r="AB334" s="1124"/>
      <c r="AC334" s="1124"/>
      <c r="AD334" s="1124"/>
      <c r="AE334" s="1124"/>
      <c r="AF334" s="1124"/>
      <c r="AG334" s="1124"/>
      <c r="AH334" s="1124"/>
      <c r="AI334" s="1124"/>
    </row>
    <row r="335" spans="10:35">
      <c r="J335" s="1124"/>
      <c r="K335" s="1124"/>
      <c r="L335" s="1124"/>
      <c r="M335" s="1124"/>
      <c r="N335" s="1124"/>
      <c r="O335" s="1124"/>
      <c r="P335" s="1124"/>
      <c r="Q335" s="1124"/>
      <c r="R335" s="1124"/>
      <c r="S335" s="1124"/>
      <c r="T335" s="1124"/>
      <c r="U335" s="1124"/>
      <c r="V335" s="1124"/>
      <c r="W335" s="1124"/>
      <c r="X335" s="1124"/>
      <c r="Y335" s="1124"/>
      <c r="Z335" s="1124"/>
      <c r="AA335" s="1124"/>
      <c r="AB335" s="1124"/>
      <c r="AC335" s="1124"/>
      <c r="AD335" s="1124"/>
      <c r="AE335" s="1124"/>
      <c r="AF335" s="1124"/>
      <c r="AG335" s="1124"/>
      <c r="AH335" s="1124"/>
      <c r="AI335" s="1124"/>
    </row>
    <row r="336" spans="10:35">
      <c r="J336" s="1124"/>
      <c r="K336" s="1124"/>
      <c r="L336" s="1124"/>
      <c r="M336" s="1124"/>
      <c r="N336" s="1124"/>
      <c r="O336" s="1124"/>
      <c r="P336" s="1124"/>
      <c r="Q336" s="1124"/>
      <c r="R336" s="1124"/>
      <c r="S336" s="1124"/>
      <c r="T336" s="1124"/>
      <c r="U336" s="1124"/>
      <c r="V336" s="1124"/>
      <c r="W336" s="1124"/>
      <c r="X336" s="1124"/>
      <c r="Y336" s="1124"/>
      <c r="Z336" s="1124"/>
      <c r="AA336" s="1124"/>
      <c r="AB336" s="1124"/>
      <c r="AC336" s="1124"/>
      <c r="AD336" s="1124"/>
      <c r="AE336" s="1124"/>
      <c r="AF336" s="1124"/>
      <c r="AG336" s="1124"/>
      <c r="AH336" s="1124"/>
      <c r="AI336" s="1124"/>
    </row>
    <row r="337" spans="10:35">
      <c r="J337" s="1124"/>
      <c r="K337" s="1124"/>
      <c r="L337" s="1124"/>
      <c r="M337" s="1124"/>
      <c r="N337" s="1124"/>
      <c r="O337" s="1124"/>
      <c r="P337" s="1124"/>
      <c r="Q337" s="1124"/>
      <c r="R337" s="1124"/>
      <c r="S337" s="1124"/>
      <c r="T337" s="1124"/>
      <c r="U337" s="1124"/>
      <c r="V337" s="1124"/>
      <c r="W337" s="1124"/>
      <c r="X337" s="1124"/>
      <c r="Y337" s="1124"/>
      <c r="Z337" s="1124"/>
      <c r="AA337" s="1124"/>
      <c r="AB337" s="1124"/>
      <c r="AC337" s="1124"/>
      <c r="AD337" s="1124"/>
      <c r="AE337" s="1124"/>
      <c r="AF337" s="1124"/>
      <c r="AG337" s="1124"/>
      <c r="AH337" s="1124"/>
      <c r="AI337" s="1124"/>
    </row>
    <row r="338" spans="10:35">
      <c r="J338" s="1124"/>
      <c r="K338" s="1124"/>
      <c r="L338" s="1124"/>
      <c r="M338" s="1124"/>
      <c r="N338" s="1124"/>
      <c r="O338" s="1124"/>
      <c r="P338" s="1124"/>
      <c r="Q338" s="1124"/>
      <c r="R338" s="1124"/>
      <c r="S338" s="1124"/>
      <c r="T338" s="1124"/>
      <c r="U338" s="1124"/>
      <c r="V338" s="1124"/>
      <c r="W338" s="1124"/>
      <c r="X338" s="1124"/>
      <c r="Y338" s="1124"/>
      <c r="Z338" s="1124"/>
      <c r="AA338" s="1124"/>
      <c r="AB338" s="1124"/>
      <c r="AC338" s="1124"/>
      <c r="AD338" s="1124"/>
      <c r="AE338" s="1124"/>
      <c r="AF338" s="1124"/>
      <c r="AG338" s="1124"/>
      <c r="AH338" s="1124"/>
      <c r="AI338" s="1124"/>
    </row>
    <row r="339" spans="10:35">
      <c r="J339" s="1124"/>
      <c r="K339" s="1124"/>
      <c r="L339" s="1124"/>
      <c r="M339" s="1124"/>
      <c r="N339" s="1124"/>
      <c r="O339" s="1124"/>
      <c r="P339" s="1124"/>
      <c r="Q339" s="1124"/>
      <c r="R339" s="1124"/>
      <c r="S339" s="1124"/>
      <c r="T339" s="1124"/>
      <c r="U339" s="1124"/>
      <c r="V339" s="1124"/>
      <c r="W339" s="1124"/>
      <c r="X339" s="1124"/>
      <c r="Y339" s="1124"/>
      <c r="Z339" s="1124"/>
      <c r="AA339" s="1124"/>
      <c r="AB339" s="1124"/>
      <c r="AC339" s="1124"/>
      <c r="AD339" s="1124"/>
      <c r="AE339" s="1124"/>
      <c r="AF339" s="1124"/>
      <c r="AG339" s="1124"/>
      <c r="AH339" s="1124"/>
      <c r="AI339" s="1124"/>
    </row>
    <row r="340" spans="10:35">
      <c r="J340" s="1124"/>
      <c r="K340" s="1124"/>
      <c r="L340" s="1124"/>
      <c r="M340" s="1124"/>
      <c r="N340" s="1124"/>
      <c r="O340" s="1124"/>
      <c r="P340" s="1124"/>
      <c r="Q340" s="1124"/>
      <c r="R340" s="1124"/>
      <c r="S340" s="1124"/>
      <c r="T340" s="1124"/>
      <c r="U340" s="1124"/>
      <c r="V340" s="1124"/>
      <c r="W340" s="1124"/>
      <c r="X340" s="1124"/>
      <c r="Y340" s="1124"/>
      <c r="Z340" s="1124"/>
      <c r="AA340" s="1124"/>
      <c r="AB340" s="1124"/>
      <c r="AC340" s="1124"/>
      <c r="AD340" s="1124"/>
      <c r="AE340" s="1124"/>
      <c r="AF340" s="1124"/>
      <c r="AG340" s="1124"/>
      <c r="AH340" s="1124"/>
      <c r="AI340" s="1124"/>
    </row>
    <row r="341" spans="10:35">
      <c r="J341" s="1124"/>
      <c r="K341" s="1124"/>
      <c r="L341" s="1124"/>
      <c r="M341" s="1124"/>
      <c r="N341" s="1124"/>
      <c r="O341" s="1124"/>
      <c r="P341" s="1124"/>
      <c r="Q341" s="1124"/>
      <c r="R341" s="1124"/>
      <c r="S341" s="1124"/>
      <c r="T341" s="1124"/>
      <c r="U341" s="1124"/>
      <c r="V341" s="1124"/>
      <c r="W341" s="1124"/>
      <c r="X341" s="1124"/>
      <c r="Y341" s="1124"/>
      <c r="Z341" s="1124"/>
      <c r="AA341" s="1124"/>
      <c r="AB341" s="1124"/>
      <c r="AC341" s="1124"/>
      <c r="AD341" s="1124"/>
      <c r="AE341" s="1124"/>
      <c r="AF341" s="1124"/>
      <c r="AG341" s="1124"/>
      <c r="AH341" s="1124"/>
      <c r="AI341" s="1124"/>
    </row>
    <row r="342" spans="10:35">
      <c r="J342" s="1124"/>
      <c r="K342" s="1124"/>
      <c r="L342" s="1124"/>
      <c r="M342" s="1124"/>
      <c r="N342" s="1124"/>
      <c r="O342" s="1124"/>
      <c r="P342" s="1124"/>
      <c r="Q342" s="1124"/>
      <c r="R342" s="1124"/>
      <c r="S342" s="1124"/>
      <c r="T342" s="1124"/>
      <c r="U342" s="1124"/>
      <c r="V342" s="1124"/>
      <c r="W342" s="1124"/>
      <c r="X342" s="1124"/>
      <c r="Y342" s="1124"/>
      <c r="Z342" s="1124"/>
      <c r="AA342" s="1124"/>
      <c r="AB342" s="1124"/>
      <c r="AC342" s="1124"/>
      <c r="AD342" s="1124"/>
      <c r="AE342" s="1124"/>
      <c r="AF342" s="1124"/>
      <c r="AG342" s="1124"/>
      <c r="AH342" s="1124"/>
      <c r="AI342" s="1124"/>
    </row>
    <row r="343" spans="10:35">
      <c r="J343" s="1124"/>
      <c r="K343" s="1124"/>
      <c r="L343" s="1124"/>
      <c r="M343" s="1124"/>
      <c r="N343" s="1124"/>
      <c r="O343" s="1124"/>
      <c r="P343" s="1124"/>
      <c r="Q343" s="1124"/>
      <c r="R343" s="1124"/>
      <c r="S343" s="1124"/>
      <c r="T343" s="1124"/>
      <c r="U343" s="1124"/>
      <c r="V343" s="1124"/>
      <c r="W343" s="1124"/>
      <c r="X343" s="1124"/>
      <c r="Y343" s="1124"/>
      <c r="Z343" s="1124"/>
      <c r="AA343" s="1124"/>
      <c r="AB343" s="1124"/>
      <c r="AC343" s="1124"/>
      <c r="AD343" s="1124"/>
      <c r="AE343" s="1124"/>
      <c r="AF343" s="1124"/>
      <c r="AG343" s="1124"/>
      <c r="AH343" s="1124"/>
      <c r="AI343" s="1124"/>
    </row>
    <row r="344" spans="10:35">
      <c r="J344" s="1124"/>
      <c r="K344" s="1124"/>
      <c r="L344" s="1124"/>
      <c r="M344" s="1124"/>
      <c r="N344" s="1124"/>
      <c r="O344" s="1124"/>
      <c r="P344" s="1124"/>
      <c r="Q344" s="1124"/>
      <c r="R344" s="1124"/>
      <c r="S344" s="1124"/>
      <c r="T344" s="1124"/>
      <c r="U344" s="1124"/>
      <c r="V344" s="1124"/>
      <c r="W344" s="1124"/>
      <c r="X344" s="1124"/>
      <c r="Y344" s="1124"/>
      <c r="Z344" s="1124"/>
      <c r="AA344" s="1124"/>
      <c r="AB344" s="1124"/>
      <c r="AC344" s="1124"/>
      <c r="AD344" s="1124"/>
      <c r="AE344" s="1124"/>
      <c r="AF344" s="1124"/>
      <c r="AG344" s="1124"/>
      <c r="AH344" s="1124"/>
      <c r="AI344" s="1124"/>
    </row>
    <row r="345" spans="10:35">
      <c r="J345" s="1124"/>
      <c r="K345" s="1124"/>
      <c r="L345" s="1124"/>
      <c r="M345" s="1124"/>
      <c r="N345" s="1124"/>
      <c r="O345" s="1124"/>
      <c r="P345" s="1124"/>
      <c r="Q345" s="1124"/>
      <c r="R345" s="1124"/>
      <c r="S345" s="1124"/>
      <c r="T345" s="1124"/>
      <c r="U345" s="1124"/>
      <c r="V345" s="1124"/>
      <c r="W345" s="1124"/>
      <c r="X345" s="1124"/>
      <c r="Y345" s="1124"/>
      <c r="Z345" s="1124"/>
      <c r="AA345" s="1124"/>
      <c r="AB345" s="1124"/>
      <c r="AC345" s="1124"/>
      <c r="AD345" s="1124"/>
      <c r="AE345" s="1124"/>
      <c r="AF345" s="1124"/>
      <c r="AG345" s="1124"/>
      <c r="AH345" s="1124"/>
      <c r="AI345" s="1124"/>
    </row>
    <row r="346" spans="10:35">
      <c r="J346" s="1124"/>
      <c r="K346" s="1124"/>
      <c r="L346" s="1124"/>
      <c r="M346" s="1124"/>
      <c r="N346" s="1124"/>
      <c r="O346" s="1124"/>
      <c r="P346" s="1124"/>
      <c r="Q346" s="1124"/>
      <c r="R346" s="1124"/>
      <c r="S346" s="1124"/>
      <c r="T346" s="1124"/>
      <c r="U346" s="1124"/>
      <c r="V346" s="1124"/>
      <c r="W346" s="1124"/>
      <c r="X346" s="1124"/>
      <c r="Y346" s="1124"/>
      <c r="Z346" s="1124"/>
      <c r="AA346" s="1124"/>
      <c r="AB346" s="1124"/>
      <c r="AC346" s="1124"/>
      <c r="AD346" s="1124"/>
      <c r="AE346" s="1124"/>
      <c r="AF346" s="1124"/>
      <c r="AG346" s="1124"/>
      <c r="AH346" s="1124"/>
      <c r="AI346" s="1124"/>
    </row>
    <row r="347" spans="10:35">
      <c r="J347" s="1124"/>
      <c r="K347" s="1124"/>
      <c r="L347" s="1124"/>
      <c r="M347" s="1124"/>
      <c r="N347" s="1124"/>
      <c r="O347" s="1124"/>
      <c r="P347" s="1124"/>
      <c r="Q347" s="1124"/>
      <c r="R347" s="1124"/>
      <c r="S347" s="1124"/>
      <c r="T347" s="1124"/>
      <c r="U347" s="1124"/>
      <c r="V347" s="1124"/>
      <c r="W347" s="1124"/>
      <c r="X347" s="1124"/>
      <c r="Y347" s="1124"/>
      <c r="Z347" s="1124"/>
      <c r="AA347" s="1124"/>
      <c r="AB347" s="1124"/>
      <c r="AC347" s="1124"/>
      <c r="AD347" s="1124"/>
      <c r="AE347" s="1124"/>
      <c r="AF347" s="1124"/>
      <c r="AG347" s="1124"/>
      <c r="AH347" s="1124"/>
      <c r="AI347" s="1124"/>
    </row>
    <row r="348" spans="10:35">
      <c r="J348" s="1124"/>
      <c r="K348" s="1124"/>
      <c r="L348" s="1124"/>
      <c r="M348" s="1124"/>
      <c r="N348" s="1124"/>
      <c r="O348" s="1124"/>
      <c r="P348" s="1124"/>
      <c r="Q348" s="1124"/>
      <c r="R348" s="1124"/>
      <c r="S348" s="1124"/>
      <c r="T348" s="1124"/>
      <c r="U348" s="1124"/>
      <c r="V348" s="1124"/>
      <c r="W348" s="1124"/>
      <c r="X348" s="1124"/>
      <c r="Y348" s="1124"/>
      <c r="Z348" s="1124"/>
      <c r="AA348" s="1124"/>
      <c r="AB348" s="1124"/>
      <c r="AC348" s="1124"/>
      <c r="AD348" s="1124"/>
      <c r="AE348" s="1124"/>
      <c r="AF348" s="1124"/>
      <c r="AG348" s="1124"/>
      <c r="AH348" s="1124"/>
      <c r="AI348" s="1124"/>
    </row>
    <row r="349" spans="10:35">
      <c r="J349" s="1124"/>
      <c r="K349" s="1124"/>
      <c r="L349" s="1124"/>
      <c r="M349" s="1124"/>
      <c r="N349" s="1124"/>
      <c r="O349" s="1124"/>
      <c r="P349" s="1124"/>
      <c r="Q349" s="1124"/>
      <c r="R349" s="1124"/>
      <c r="S349" s="1124"/>
      <c r="T349" s="1124"/>
      <c r="U349" s="1124"/>
      <c r="V349" s="1124"/>
      <c r="W349" s="1124"/>
      <c r="X349" s="1124"/>
      <c r="Y349" s="1124"/>
      <c r="Z349" s="1124"/>
      <c r="AA349" s="1124"/>
      <c r="AB349" s="1124"/>
      <c r="AC349" s="1124"/>
      <c r="AD349" s="1124"/>
      <c r="AE349" s="1124"/>
      <c r="AF349" s="1124"/>
      <c r="AG349" s="1124"/>
      <c r="AH349" s="1124"/>
      <c r="AI349" s="1124"/>
    </row>
    <row r="350" spans="10:35">
      <c r="J350" s="1124"/>
      <c r="K350" s="1124"/>
      <c r="L350" s="1124"/>
      <c r="M350" s="1124"/>
      <c r="N350" s="1124"/>
      <c r="O350" s="1124"/>
      <c r="P350" s="1124"/>
      <c r="Q350" s="1124"/>
      <c r="R350" s="1124"/>
      <c r="S350" s="1124"/>
      <c r="T350" s="1124"/>
      <c r="U350" s="1124"/>
      <c r="V350" s="1124"/>
      <c r="W350" s="1124"/>
      <c r="X350" s="1124"/>
      <c r="Y350" s="1124"/>
      <c r="Z350" s="1124"/>
      <c r="AA350" s="1124"/>
      <c r="AB350" s="1124"/>
      <c r="AC350" s="1124"/>
      <c r="AD350" s="1124"/>
      <c r="AE350" s="1124"/>
      <c r="AF350" s="1124"/>
      <c r="AG350" s="1124"/>
      <c r="AH350" s="1124"/>
      <c r="AI350" s="1124"/>
    </row>
    <row r="351" spans="10:35">
      <c r="J351" s="1124"/>
      <c r="K351" s="1124"/>
      <c r="L351" s="1124"/>
      <c r="M351" s="1124"/>
      <c r="N351" s="1124"/>
      <c r="O351" s="1124"/>
      <c r="P351" s="1124"/>
      <c r="Q351" s="1124"/>
      <c r="R351" s="1124"/>
      <c r="S351" s="1124"/>
      <c r="T351" s="1124"/>
      <c r="U351" s="1124"/>
      <c r="V351" s="1124"/>
      <c r="W351" s="1124"/>
      <c r="X351" s="1124"/>
      <c r="Y351" s="1124"/>
      <c r="Z351" s="1124"/>
      <c r="AA351" s="1124"/>
      <c r="AB351" s="1124"/>
      <c r="AC351" s="1124"/>
      <c r="AD351" s="1124"/>
      <c r="AE351" s="1124"/>
      <c r="AF351" s="1124"/>
      <c r="AG351" s="1124"/>
      <c r="AH351" s="1124"/>
      <c r="AI351" s="1124"/>
    </row>
    <row r="352" spans="10:35">
      <c r="J352" s="1124"/>
      <c r="K352" s="1124"/>
      <c r="L352" s="1124"/>
      <c r="M352" s="1124"/>
      <c r="N352" s="1124"/>
      <c r="O352" s="1124"/>
      <c r="P352" s="1124"/>
      <c r="Q352" s="1124"/>
      <c r="R352" s="1124"/>
      <c r="S352" s="1124"/>
      <c r="T352" s="1124"/>
      <c r="U352" s="1124"/>
      <c r="V352" s="1124"/>
      <c r="W352" s="1124"/>
      <c r="X352" s="1124"/>
      <c r="Y352" s="1124"/>
      <c r="Z352" s="1124"/>
      <c r="AA352" s="1124"/>
      <c r="AB352" s="1124"/>
      <c r="AC352" s="1124"/>
      <c r="AD352" s="1124"/>
      <c r="AE352" s="1124"/>
      <c r="AF352" s="1124"/>
      <c r="AG352" s="1124"/>
      <c r="AH352" s="1124"/>
      <c r="AI352" s="1124"/>
    </row>
    <row r="353" spans="10:35">
      <c r="J353" s="1124"/>
      <c r="K353" s="1124"/>
      <c r="L353" s="1124"/>
      <c r="M353" s="1124"/>
      <c r="N353" s="1124"/>
      <c r="O353" s="1124"/>
      <c r="P353" s="1124"/>
      <c r="Q353" s="1124"/>
      <c r="R353" s="1124"/>
      <c r="S353" s="1124"/>
      <c r="T353" s="1124"/>
      <c r="U353" s="1124"/>
      <c r="V353" s="1124"/>
      <c r="W353" s="1124"/>
      <c r="X353" s="1124"/>
      <c r="Y353" s="1124"/>
      <c r="Z353" s="1124"/>
      <c r="AA353" s="1124"/>
      <c r="AB353" s="1124"/>
      <c r="AC353" s="1124"/>
      <c r="AD353" s="1124"/>
      <c r="AE353" s="1124"/>
      <c r="AF353" s="1124"/>
      <c r="AG353" s="1124"/>
      <c r="AH353" s="1124"/>
      <c r="AI353" s="1124"/>
    </row>
    <row r="354" spans="10:35">
      <c r="J354" s="1124"/>
      <c r="K354" s="1124"/>
      <c r="L354" s="1124"/>
      <c r="M354" s="1124"/>
      <c r="N354" s="1124"/>
      <c r="O354" s="1124"/>
      <c r="P354" s="1124"/>
      <c r="Q354" s="1124"/>
      <c r="R354" s="1124"/>
      <c r="S354" s="1124"/>
      <c r="T354" s="1124"/>
      <c r="U354" s="1124"/>
      <c r="V354" s="1124"/>
      <c r="W354" s="1124"/>
      <c r="X354" s="1124"/>
      <c r="Y354" s="1124"/>
      <c r="Z354" s="1124"/>
      <c r="AA354" s="1124"/>
      <c r="AB354" s="1124"/>
      <c r="AC354" s="1124"/>
      <c r="AD354" s="1124"/>
      <c r="AE354" s="1124"/>
      <c r="AF354" s="1124"/>
      <c r="AG354" s="1124"/>
      <c r="AH354" s="1124"/>
      <c r="AI354" s="1124"/>
    </row>
    <row r="355" spans="10:35">
      <c r="J355" s="1124"/>
      <c r="K355" s="1124"/>
      <c r="L355" s="1124"/>
      <c r="M355" s="1124"/>
      <c r="N355" s="1124"/>
      <c r="O355" s="1124"/>
      <c r="P355" s="1124"/>
      <c r="Q355" s="1124"/>
      <c r="R355" s="1124"/>
      <c r="S355" s="1124"/>
      <c r="T355" s="1124"/>
      <c r="U355" s="1124"/>
      <c r="V355" s="1124"/>
      <c r="W355" s="1124"/>
      <c r="X355" s="1124"/>
      <c r="Y355" s="1124"/>
      <c r="Z355" s="1124"/>
      <c r="AA355" s="1124"/>
      <c r="AB355" s="1124"/>
      <c r="AC355" s="1124"/>
      <c r="AD355" s="1124"/>
      <c r="AE355" s="1124"/>
      <c r="AF355" s="1124"/>
      <c r="AG355" s="1124"/>
      <c r="AH355" s="1124"/>
      <c r="AI355" s="1124"/>
    </row>
    <row r="356" spans="10:35">
      <c r="J356" s="1124"/>
      <c r="K356" s="1124"/>
      <c r="L356" s="1124"/>
      <c r="M356" s="1124"/>
      <c r="N356" s="1124"/>
      <c r="O356" s="1124"/>
      <c r="P356" s="1124"/>
      <c r="Q356" s="1124"/>
      <c r="R356" s="1124"/>
      <c r="S356" s="1124"/>
      <c r="T356" s="1124"/>
      <c r="U356" s="1124"/>
      <c r="V356" s="1124"/>
      <c r="W356" s="1124"/>
      <c r="X356" s="1124"/>
      <c r="Y356" s="1124"/>
      <c r="Z356" s="1124"/>
      <c r="AA356" s="1124"/>
      <c r="AB356" s="1124"/>
      <c r="AC356" s="1124"/>
      <c r="AD356" s="1124"/>
      <c r="AE356" s="1124"/>
      <c r="AF356" s="1124"/>
      <c r="AG356" s="1124"/>
      <c r="AH356" s="1124"/>
      <c r="AI356" s="1124"/>
    </row>
    <row r="357" spans="10:35">
      <c r="J357" s="1124"/>
      <c r="K357" s="1124"/>
      <c r="L357" s="1124"/>
      <c r="M357" s="1124"/>
      <c r="N357" s="1124"/>
      <c r="O357" s="1124"/>
      <c r="P357" s="1124"/>
      <c r="Q357" s="1124"/>
      <c r="R357" s="1124"/>
      <c r="S357" s="1124"/>
      <c r="T357" s="1124"/>
      <c r="U357" s="1124"/>
      <c r="V357" s="1124"/>
      <c r="W357" s="1124"/>
      <c r="X357" s="1124"/>
      <c r="Y357" s="1124"/>
      <c r="Z357" s="1124"/>
      <c r="AA357" s="1124"/>
      <c r="AB357" s="1124"/>
      <c r="AC357" s="1124"/>
      <c r="AD357" s="1124"/>
      <c r="AE357" s="1124"/>
      <c r="AF357" s="1124"/>
      <c r="AG357" s="1124"/>
      <c r="AH357" s="1124"/>
      <c r="AI357" s="1124"/>
    </row>
    <row r="358" spans="10:35">
      <c r="J358" s="1124"/>
      <c r="K358" s="1124"/>
      <c r="L358" s="1124"/>
      <c r="M358" s="1124"/>
      <c r="N358" s="1124"/>
      <c r="O358" s="1124"/>
      <c r="P358" s="1124"/>
      <c r="Q358" s="1124"/>
      <c r="R358" s="1124"/>
      <c r="S358" s="1124"/>
      <c r="T358" s="1124"/>
      <c r="U358" s="1124"/>
      <c r="V358" s="1124"/>
      <c r="W358" s="1124"/>
      <c r="X358" s="1124"/>
      <c r="Y358" s="1124"/>
      <c r="Z358" s="1124"/>
      <c r="AA358" s="1124"/>
      <c r="AB358" s="1124"/>
      <c r="AC358" s="1124"/>
      <c r="AD358" s="1124"/>
      <c r="AE358" s="1124"/>
      <c r="AF358" s="1124"/>
      <c r="AG358" s="1124"/>
      <c r="AH358" s="1124"/>
      <c r="AI358" s="1124"/>
    </row>
    <row r="359" spans="10:35">
      <c r="J359" s="1124"/>
      <c r="K359" s="1124"/>
      <c r="L359" s="1124"/>
      <c r="M359" s="1124"/>
      <c r="N359" s="1124"/>
      <c r="O359" s="1124"/>
      <c r="P359" s="1124"/>
      <c r="Q359" s="1124"/>
      <c r="R359" s="1124"/>
      <c r="S359" s="1124"/>
      <c r="T359" s="1124"/>
      <c r="U359" s="1124"/>
      <c r="V359" s="1124"/>
      <c r="W359" s="1124"/>
      <c r="X359" s="1124"/>
      <c r="Y359" s="1124"/>
      <c r="Z359" s="1124"/>
      <c r="AA359" s="1124"/>
      <c r="AB359" s="1124"/>
      <c r="AC359" s="1124"/>
      <c r="AD359" s="1124"/>
      <c r="AE359" s="1124"/>
      <c r="AF359" s="1124"/>
      <c r="AG359" s="1124"/>
      <c r="AH359" s="1124"/>
      <c r="AI359" s="1124"/>
    </row>
    <row r="360" spans="10:35">
      <c r="J360" s="1124"/>
      <c r="K360" s="1124"/>
      <c r="L360" s="1124"/>
      <c r="M360" s="1124"/>
      <c r="N360" s="1124"/>
      <c r="O360" s="1124"/>
      <c r="P360" s="1124"/>
      <c r="Q360" s="1124"/>
      <c r="R360" s="1124"/>
      <c r="S360" s="1124"/>
      <c r="T360" s="1124"/>
      <c r="U360" s="1124"/>
      <c r="V360" s="1124"/>
      <c r="W360" s="1124"/>
      <c r="X360" s="1124"/>
      <c r="Y360" s="1124"/>
      <c r="Z360" s="1124"/>
      <c r="AA360" s="1124"/>
      <c r="AB360" s="1124"/>
      <c r="AC360" s="1124"/>
      <c r="AD360" s="1124"/>
      <c r="AE360" s="1124"/>
      <c r="AF360" s="1124"/>
      <c r="AG360" s="1124"/>
      <c r="AH360" s="1124"/>
      <c r="AI360" s="1124"/>
    </row>
    <row r="361" spans="10:35">
      <c r="J361" s="1124"/>
      <c r="K361" s="1124"/>
      <c r="L361" s="1124"/>
      <c r="M361" s="1124"/>
      <c r="N361" s="1124"/>
      <c r="O361" s="1124"/>
      <c r="P361" s="1124"/>
      <c r="Q361" s="1124"/>
      <c r="R361" s="1124"/>
      <c r="S361" s="1124"/>
      <c r="T361" s="1124"/>
      <c r="U361" s="1124"/>
      <c r="V361" s="1124"/>
      <c r="W361" s="1124"/>
      <c r="X361" s="1124"/>
      <c r="Y361" s="1124"/>
      <c r="Z361" s="1124"/>
      <c r="AA361" s="1124"/>
      <c r="AB361" s="1124"/>
      <c r="AC361" s="1124"/>
      <c r="AD361" s="1124"/>
      <c r="AE361" s="1124"/>
      <c r="AF361" s="1124"/>
      <c r="AG361" s="1124"/>
      <c r="AH361" s="1124"/>
      <c r="AI361" s="1124"/>
    </row>
    <row r="362" spans="10:35">
      <c r="J362" s="1124"/>
      <c r="K362" s="1124"/>
      <c r="L362" s="1124"/>
      <c r="M362" s="1124"/>
      <c r="N362" s="1124"/>
      <c r="O362" s="1124"/>
      <c r="P362" s="1124"/>
      <c r="Q362" s="1124"/>
      <c r="R362" s="1124"/>
      <c r="S362" s="1124"/>
      <c r="T362" s="1124"/>
      <c r="U362" s="1124"/>
      <c r="V362" s="1124"/>
      <c r="W362" s="1124"/>
      <c r="X362" s="1124"/>
      <c r="Y362" s="1124"/>
      <c r="Z362" s="1124"/>
      <c r="AA362" s="1124"/>
      <c r="AB362" s="1124"/>
      <c r="AC362" s="1124"/>
      <c r="AD362" s="1124"/>
      <c r="AE362" s="1124"/>
      <c r="AF362" s="1124"/>
      <c r="AG362" s="1124"/>
      <c r="AH362" s="1124"/>
      <c r="AI362" s="1124"/>
    </row>
    <row r="363" spans="10:35">
      <c r="J363" s="1124"/>
      <c r="K363" s="1124"/>
      <c r="L363" s="1124"/>
      <c r="M363" s="1124"/>
      <c r="N363" s="1124"/>
      <c r="O363" s="1124"/>
      <c r="P363" s="1124"/>
      <c r="Q363" s="1124"/>
      <c r="R363" s="1124"/>
      <c r="S363" s="1124"/>
      <c r="T363" s="1124"/>
      <c r="U363" s="1124"/>
      <c r="V363" s="1124"/>
      <c r="W363" s="1124"/>
      <c r="X363" s="1124"/>
      <c r="Y363" s="1124"/>
      <c r="Z363" s="1124"/>
      <c r="AA363" s="1124"/>
      <c r="AB363" s="1124"/>
      <c r="AC363" s="1124"/>
      <c r="AD363" s="1124"/>
      <c r="AE363" s="1124"/>
      <c r="AF363" s="1124"/>
      <c r="AG363" s="1124"/>
      <c r="AH363" s="1124"/>
      <c r="AI363" s="1124"/>
    </row>
    <row r="364" spans="10:35">
      <c r="J364" s="1124"/>
      <c r="K364" s="1124"/>
      <c r="L364" s="1124"/>
      <c r="M364" s="1124"/>
      <c r="N364" s="1124"/>
      <c r="O364" s="1124"/>
      <c r="P364" s="1124"/>
      <c r="Q364" s="1124"/>
      <c r="R364" s="1124"/>
      <c r="S364" s="1124"/>
      <c r="T364" s="1124"/>
      <c r="U364" s="1124"/>
      <c r="V364" s="1124"/>
      <c r="W364" s="1124"/>
      <c r="X364" s="1124"/>
      <c r="Y364" s="1124"/>
      <c r="Z364" s="1124"/>
      <c r="AA364" s="1124"/>
      <c r="AB364" s="1124"/>
      <c r="AC364" s="1124"/>
      <c r="AD364" s="1124"/>
      <c r="AE364" s="1124"/>
      <c r="AF364" s="1124"/>
      <c r="AG364" s="1124"/>
      <c r="AH364" s="1124"/>
      <c r="AI364" s="1124"/>
    </row>
    <row r="365" spans="10:35">
      <c r="J365" s="1124"/>
      <c r="K365" s="1124"/>
      <c r="L365" s="1124"/>
      <c r="M365" s="1124"/>
      <c r="N365" s="1124"/>
      <c r="O365" s="1124"/>
      <c r="P365" s="1124"/>
      <c r="Q365" s="1124"/>
      <c r="R365" s="1124"/>
      <c r="S365" s="1124"/>
      <c r="T365" s="1124"/>
      <c r="U365" s="1124"/>
      <c r="V365" s="1124"/>
      <c r="W365" s="1124"/>
      <c r="X365" s="1124"/>
      <c r="Y365" s="1124"/>
      <c r="Z365" s="1124"/>
      <c r="AA365" s="1124"/>
      <c r="AB365" s="1124"/>
      <c r="AC365" s="1124"/>
      <c r="AD365" s="1124"/>
      <c r="AE365" s="1124"/>
      <c r="AF365" s="1124"/>
      <c r="AG365" s="1124"/>
      <c r="AH365" s="1124"/>
      <c r="AI365" s="1124"/>
    </row>
    <row r="366" spans="10:35">
      <c r="J366" s="1124"/>
      <c r="K366" s="1124"/>
      <c r="L366" s="1124"/>
      <c r="M366" s="1124"/>
      <c r="N366" s="1124"/>
      <c r="O366" s="1124"/>
      <c r="P366" s="1124"/>
      <c r="Q366" s="1124"/>
      <c r="R366" s="1124"/>
      <c r="S366" s="1124"/>
      <c r="T366" s="1124"/>
      <c r="U366" s="1124"/>
      <c r="V366" s="1124"/>
      <c r="W366" s="1124"/>
      <c r="X366" s="1124"/>
      <c r="Y366" s="1124"/>
      <c r="Z366" s="1124"/>
      <c r="AA366" s="1124"/>
      <c r="AB366" s="1124"/>
      <c r="AC366" s="1124"/>
      <c r="AD366" s="1124"/>
      <c r="AE366" s="1124"/>
      <c r="AF366" s="1124"/>
      <c r="AG366" s="1124"/>
      <c r="AH366" s="1124"/>
      <c r="AI366" s="1124"/>
    </row>
    <row r="367" spans="10:35">
      <c r="J367" s="1124"/>
      <c r="K367" s="1124"/>
      <c r="L367" s="1124"/>
      <c r="M367" s="1124"/>
      <c r="N367" s="1124"/>
      <c r="O367" s="1124"/>
      <c r="P367" s="1124"/>
      <c r="Q367" s="1124"/>
      <c r="R367" s="1124"/>
      <c r="S367" s="1124"/>
      <c r="T367" s="1124"/>
      <c r="U367" s="1124"/>
      <c r="V367" s="1124"/>
      <c r="W367" s="1124"/>
      <c r="X367" s="1124"/>
      <c r="Y367" s="1124"/>
      <c r="Z367" s="1124"/>
      <c r="AA367" s="1124"/>
      <c r="AB367" s="1124"/>
      <c r="AC367" s="1124"/>
      <c r="AD367" s="1124"/>
      <c r="AE367" s="1124"/>
      <c r="AF367" s="1124"/>
      <c r="AG367" s="1124"/>
      <c r="AH367" s="1124"/>
      <c r="AI367" s="1124"/>
    </row>
    <row r="368" spans="10:35">
      <c r="J368" s="1124"/>
      <c r="K368" s="1124"/>
      <c r="L368" s="1124"/>
      <c r="M368" s="1124"/>
      <c r="N368" s="1124"/>
      <c r="O368" s="1124"/>
      <c r="P368" s="1124"/>
      <c r="Q368" s="1124"/>
      <c r="R368" s="1124"/>
      <c r="S368" s="1124"/>
      <c r="T368" s="1124"/>
      <c r="U368" s="1124"/>
      <c r="V368" s="1124"/>
      <c r="W368" s="1124"/>
      <c r="X368" s="1124"/>
      <c r="Y368" s="1124"/>
      <c r="Z368" s="1124"/>
      <c r="AA368" s="1124"/>
      <c r="AB368" s="1124"/>
      <c r="AC368" s="1124"/>
      <c r="AD368" s="1124"/>
      <c r="AE368" s="1124"/>
      <c r="AF368" s="1124"/>
      <c r="AG368" s="1124"/>
      <c r="AH368" s="1124"/>
      <c r="AI368" s="1124"/>
    </row>
    <row r="369" spans="10:35">
      <c r="J369" s="1124"/>
      <c r="K369" s="1124"/>
      <c r="L369" s="1124"/>
      <c r="M369" s="1124"/>
      <c r="N369" s="1124"/>
      <c r="O369" s="1124"/>
      <c r="P369" s="1124"/>
      <c r="Q369" s="1124"/>
      <c r="R369" s="1124"/>
      <c r="S369" s="1124"/>
      <c r="T369" s="1124"/>
      <c r="U369" s="1124"/>
      <c r="V369" s="1124"/>
      <c r="W369" s="1124"/>
      <c r="X369" s="1124"/>
      <c r="Y369" s="1124"/>
      <c r="Z369" s="1124"/>
      <c r="AA369" s="1124"/>
      <c r="AB369" s="1124"/>
      <c r="AC369" s="1124"/>
      <c r="AD369" s="1124"/>
      <c r="AE369" s="1124"/>
      <c r="AF369" s="1124"/>
      <c r="AG369" s="1124"/>
      <c r="AH369" s="1124"/>
      <c r="AI369" s="1124"/>
    </row>
    <row r="370" spans="10:35">
      <c r="J370" s="1124"/>
      <c r="K370" s="1124"/>
      <c r="L370" s="1124"/>
      <c r="M370" s="1124"/>
      <c r="N370" s="1124"/>
      <c r="O370" s="1124"/>
      <c r="P370" s="1124"/>
      <c r="Q370" s="1124"/>
      <c r="R370" s="1124"/>
      <c r="S370" s="1124"/>
      <c r="T370" s="1124"/>
      <c r="U370" s="1124"/>
      <c r="V370" s="1124"/>
      <c r="W370" s="1124"/>
      <c r="X370" s="1124"/>
      <c r="Y370" s="1124"/>
      <c r="Z370" s="1124"/>
      <c r="AA370" s="1124"/>
      <c r="AB370" s="1124"/>
      <c r="AC370" s="1124"/>
      <c r="AD370" s="1124"/>
      <c r="AE370" s="1124"/>
      <c r="AF370" s="1124"/>
      <c r="AG370" s="1124"/>
      <c r="AH370" s="1124"/>
      <c r="AI370" s="1124"/>
    </row>
    <row r="371" spans="10:35">
      <c r="J371" s="1124"/>
      <c r="K371" s="1124"/>
      <c r="L371" s="1124"/>
      <c r="M371" s="1124"/>
      <c r="N371" s="1124"/>
      <c r="O371" s="1124"/>
      <c r="P371" s="1124"/>
      <c r="Q371" s="1124"/>
      <c r="R371" s="1124"/>
      <c r="S371" s="1124"/>
      <c r="T371" s="1124"/>
      <c r="U371" s="1124"/>
      <c r="V371" s="1124"/>
      <c r="W371" s="1124"/>
      <c r="X371" s="1124"/>
      <c r="Y371" s="1124"/>
      <c r="Z371" s="1124"/>
      <c r="AA371" s="1124"/>
      <c r="AB371" s="1124"/>
      <c r="AC371" s="1124"/>
      <c r="AD371" s="1124"/>
      <c r="AE371" s="1124"/>
      <c r="AF371" s="1124"/>
      <c r="AG371" s="1124"/>
      <c r="AH371" s="1124"/>
      <c r="AI371" s="1124"/>
    </row>
    <row r="372" spans="10:35">
      <c r="J372" s="1124"/>
      <c r="K372" s="1124"/>
      <c r="L372" s="1124"/>
      <c r="M372" s="1124"/>
      <c r="N372" s="1124"/>
      <c r="O372" s="1124"/>
      <c r="P372" s="1124"/>
      <c r="Q372" s="1124"/>
      <c r="R372" s="1124"/>
      <c r="S372" s="1124"/>
      <c r="T372" s="1124"/>
      <c r="U372" s="1124"/>
      <c r="V372" s="1124"/>
      <c r="W372" s="1124"/>
      <c r="X372" s="1124"/>
      <c r="Y372" s="1124"/>
      <c r="Z372" s="1124"/>
      <c r="AA372" s="1124"/>
      <c r="AB372" s="1124"/>
      <c r="AC372" s="1124"/>
      <c r="AD372" s="1124"/>
      <c r="AE372" s="1124"/>
      <c r="AF372" s="1124"/>
      <c r="AG372" s="1124"/>
      <c r="AH372" s="1124"/>
      <c r="AI372" s="1124"/>
    </row>
    <row r="373" spans="10:35">
      <c r="J373" s="1124"/>
      <c r="K373" s="1124"/>
      <c r="L373" s="1124"/>
      <c r="M373" s="1124"/>
      <c r="N373" s="1124"/>
      <c r="O373" s="1124"/>
      <c r="P373" s="1124"/>
      <c r="Q373" s="1124"/>
      <c r="R373" s="1124"/>
      <c r="S373" s="1124"/>
      <c r="T373" s="1124"/>
      <c r="U373" s="1124"/>
      <c r="V373" s="1124"/>
      <c r="W373" s="1124"/>
      <c r="X373" s="1124"/>
      <c r="Y373" s="1124"/>
      <c r="Z373" s="1124"/>
      <c r="AA373" s="1124"/>
      <c r="AB373" s="1124"/>
      <c r="AC373" s="1124"/>
      <c r="AD373" s="1124"/>
      <c r="AE373" s="1124"/>
      <c r="AF373" s="1124"/>
      <c r="AG373" s="1124"/>
      <c r="AH373" s="1124"/>
      <c r="AI373" s="1124"/>
    </row>
    <row r="374" spans="10:35">
      <c r="J374" s="1124"/>
      <c r="K374" s="1124"/>
      <c r="L374" s="1124"/>
      <c r="M374" s="1124"/>
      <c r="N374" s="1124"/>
      <c r="O374" s="1124"/>
      <c r="P374" s="1124"/>
      <c r="Q374" s="1124"/>
      <c r="R374" s="1124"/>
      <c r="S374" s="1124"/>
      <c r="T374" s="1124"/>
      <c r="U374" s="1124"/>
      <c r="V374" s="1124"/>
      <c r="W374" s="1124"/>
      <c r="X374" s="1124"/>
      <c r="Y374" s="1124"/>
      <c r="Z374" s="1124"/>
      <c r="AA374" s="1124"/>
      <c r="AB374" s="1124"/>
      <c r="AC374" s="1124"/>
      <c r="AD374" s="1124"/>
      <c r="AE374" s="1124"/>
      <c r="AF374" s="1124"/>
      <c r="AG374" s="1124"/>
      <c r="AH374" s="1124"/>
      <c r="AI374" s="1124"/>
    </row>
    <row r="375" spans="10:35">
      <c r="J375" s="1124"/>
      <c r="K375" s="1124"/>
      <c r="L375" s="1124"/>
      <c r="M375" s="1124"/>
      <c r="N375" s="1124"/>
      <c r="O375" s="1124"/>
      <c r="P375" s="1124"/>
      <c r="Q375" s="1124"/>
      <c r="R375" s="1124"/>
      <c r="S375" s="1124"/>
      <c r="T375" s="1124"/>
      <c r="U375" s="1124"/>
      <c r="V375" s="1124"/>
      <c r="W375" s="1124"/>
      <c r="X375" s="1124"/>
      <c r="Y375" s="1124"/>
      <c r="Z375" s="1124"/>
      <c r="AA375" s="1124"/>
      <c r="AB375" s="1124"/>
      <c r="AC375" s="1124"/>
      <c r="AD375" s="1124"/>
      <c r="AE375" s="1124"/>
      <c r="AF375" s="1124"/>
      <c r="AG375" s="1124"/>
      <c r="AH375" s="1124"/>
      <c r="AI375" s="1124"/>
    </row>
    <row r="376" spans="10:35">
      <c r="J376" s="1124"/>
      <c r="K376" s="1124"/>
      <c r="L376" s="1124"/>
      <c r="M376" s="1124"/>
      <c r="N376" s="1124"/>
      <c r="O376" s="1124"/>
      <c r="P376" s="1124"/>
      <c r="Q376" s="1124"/>
      <c r="R376" s="1124"/>
      <c r="S376" s="1124"/>
      <c r="T376" s="1124"/>
      <c r="U376" s="1124"/>
      <c r="V376" s="1124"/>
      <c r="W376" s="1124"/>
      <c r="X376" s="1124"/>
      <c r="Y376" s="1124"/>
      <c r="Z376" s="1124"/>
      <c r="AA376" s="1124"/>
      <c r="AB376" s="1124"/>
      <c r="AC376" s="1124"/>
      <c r="AD376" s="1124"/>
      <c r="AE376" s="1124"/>
      <c r="AF376" s="1124"/>
      <c r="AG376" s="1124"/>
      <c r="AH376" s="1124"/>
      <c r="AI376" s="1124"/>
    </row>
    <row r="377" spans="10:35">
      <c r="J377" s="1124"/>
      <c r="K377" s="1124"/>
      <c r="L377" s="1124"/>
      <c r="M377" s="1124"/>
      <c r="N377" s="1124"/>
      <c r="O377" s="1124"/>
      <c r="P377" s="1124"/>
      <c r="Q377" s="1124"/>
      <c r="R377" s="1124"/>
      <c r="S377" s="1124"/>
      <c r="T377" s="1124"/>
      <c r="U377" s="1124"/>
      <c r="V377" s="1124"/>
      <c r="W377" s="1124"/>
      <c r="X377" s="1124"/>
      <c r="Y377" s="1124"/>
      <c r="Z377" s="1124"/>
      <c r="AA377" s="1124"/>
      <c r="AB377" s="1124"/>
      <c r="AC377" s="1124"/>
      <c r="AD377" s="1124"/>
      <c r="AE377" s="1124"/>
      <c r="AF377" s="1124"/>
      <c r="AG377" s="1124"/>
      <c r="AH377" s="1124"/>
      <c r="AI377" s="1124"/>
    </row>
    <row r="378" spans="10:35">
      <c r="J378" s="1124"/>
      <c r="K378" s="1124"/>
      <c r="L378" s="1124"/>
      <c r="M378" s="1124"/>
      <c r="N378" s="1124"/>
      <c r="O378" s="1124"/>
      <c r="P378" s="1124"/>
      <c r="Q378" s="1124"/>
      <c r="R378" s="1124"/>
      <c r="S378" s="1124"/>
      <c r="T378" s="1124"/>
      <c r="U378" s="1124"/>
      <c r="V378" s="1124"/>
      <c r="W378" s="1124"/>
      <c r="X378" s="1124"/>
      <c r="Y378" s="1124"/>
      <c r="Z378" s="1124"/>
      <c r="AA378" s="1124"/>
      <c r="AB378" s="1124"/>
      <c r="AC378" s="1124"/>
      <c r="AD378" s="1124"/>
      <c r="AE378" s="1124"/>
      <c r="AF378" s="1124"/>
      <c r="AG378" s="1124"/>
      <c r="AH378" s="1124"/>
      <c r="AI378" s="1124"/>
    </row>
    <row r="379" spans="10:35">
      <c r="J379" s="1124"/>
      <c r="K379" s="1124"/>
      <c r="L379" s="1124"/>
      <c r="M379" s="1124"/>
      <c r="N379" s="1124"/>
      <c r="O379" s="1124"/>
      <c r="P379" s="1124"/>
      <c r="Q379" s="1124"/>
      <c r="R379" s="1124"/>
      <c r="S379" s="1124"/>
      <c r="T379" s="1124"/>
      <c r="U379" s="1124"/>
      <c r="V379" s="1124"/>
      <c r="W379" s="1124"/>
      <c r="X379" s="1124"/>
      <c r="Y379" s="1124"/>
      <c r="Z379" s="1124"/>
      <c r="AA379" s="1124"/>
      <c r="AB379" s="1124"/>
      <c r="AC379" s="1124"/>
      <c r="AD379" s="1124"/>
      <c r="AE379" s="1124"/>
      <c r="AF379" s="1124"/>
      <c r="AG379" s="1124"/>
      <c r="AH379" s="1124"/>
      <c r="AI379" s="1124"/>
    </row>
    <row r="380" spans="10:35">
      <c r="J380" s="1124"/>
      <c r="K380" s="1124"/>
      <c r="L380" s="1124"/>
      <c r="M380" s="1124"/>
      <c r="N380" s="1124"/>
      <c r="O380" s="1124"/>
      <c r="P380" s="1124"/>
      <c r="Q380" s="1124"/>
      <c r="R380" s="1124"/>
      <c r="S380" s="1124"/>
      <c r="T380" s="1124"/>
      <c r="U380" s="1124"/>
      <c r="V380" s="1124"/>
      <c r="W380" s="1124"/>
      <c r="X380" s="1124"/>
      <c r="Y380" s="1124"/>
      <c r="Z380" s="1124"/>
      <c r="AA380" s="1124"/>
      <c r="AB380" s="1124"/>
      <c r="AC380" s="1124"/>
      <c r="AD380" s="1124"/>
      <c r="AE380" s="1124"/>
      <c r="AF380" s="1124"/>
      <c r="AG380" s="1124"/>
      <c r="AH380" s="1124"/>
      <c r="AI380" s="1124"/>
    </row>
    <row r="381" spans="10:35">
      <c r="J381" s="1124"/>
      <c r="K381" s="1124"/>
      <c r="L381" s="1124"/>
      <c r="M381" s="1124"/>
      <c r="N381" s="1124"/>
      <c r="O381" s="1124"/>
      <c r="P381" s="1124"/>
      <c r="Q381" s="1124"/>
      <c r="R381" s="1124"/>
      <c r="S381" s="1124"/>
      <c r="T381" s="1124"/>
      <c r="U381" s="1124"/>
      <c r="V381" s="1124"/>
      <c r="W381" s="1124"/>
      <c r="X381" s="1124"/>
      <c r="Y381" s="1124"/>
      <c r="Z381" s="1124"/>
      <c r="AA381" s="1124"/>
      <c r="AB381" s="1124"/>
      <c r="AC381" s="1124"/>
      <c r="AD381" s="1124"/>
      <c r="AE381" s="1124"/>
      <c r="AF381" s="1124"/>
      <c r="AG381" s="1124"/>
      <c r="AH381" s="1124"/>
      <c r="AI381" s="1124"/>
    </row>
    <row r="382" spans="10:35">
      <c r="J382" s="1124"/>
      <c r="K382" s="1124"/>
      <c r="L382" s="1124"/>
      <c r="M382" s="1124"/>
      <c r="N382" s="1124"/>
      <c r="O382" s="1124"/>
      <c r="P382" s="1124"/>
      <c r="Q382" s="1124"/>
      <c r="R382" s="1124"/>
      <c r="S382" s="1124"/>
      <c r="T382" s="1124"/>
      <c r="U382" s="1124"/>
      <c r="V382" s="1124"/>
      <c r="W382" s="1124"/>
      <c r="X382" s="1124"/>
      <c r="Y382" s="1124"/>
      <c r="Z382" s="1124"/>
      <c r="AA382" s="1124"/>
      <c r="AB382" s="1124"/>
      <c r="AC382" s="1124"/>
      <c r="AD382" s="1124"/>
      <c r="AE382" s="1124"/>
      <c r="AF382" s="1124"/>
      <c r="AG382" s="1124"/>
      <c r="AH382" s="1124"/>
      <c r="AI382" s="1124"/>
    </row>
    <row r="383" spans="10:35">
      <c r="J383" s="1124"/>
      <c r="K383" s="1124"/>
      <c r="L383" s="1124"/>
      <c r="M383" s="1124"/>
      <c r="N383" s="1124"/>
      <c r="O383" s="1124"/>
      <c r="P383" s="1124"/>
      <c r="Q383" s="1124"/>
      <c r="R383" s="1124"/>
      <c r="S383" s="1124"/>
      <c r="T383" s="1124"/>
      <c r="U383" s="1124"/>
      <c r="V383" s="1124"/>
      <c r="W383" s="1124"/>
      <c r="X383" s="1124"/>
      <c r="Y383" s="1124"/>
      <c r="Z383" s="1124"/>
      <c r="AA383" s="1124"/>
      <c r="AB383" s="1124"/>
      <c r="AC383" s="1124"/>
      <c r="AD383" s="1124"/>
      <c r="AE383" s="1124"/>
      <c r="AF383" s="1124"/>
      <c r="AG383" s="1124"/>
      <c r="AH383" s="1124"/>
      <c r="AI383" s="1124"/>
    </row>
    <row r="384" spans="10:35">
      <c r="J384" s="1124"/>
      <c r="K384" s="1124"/>
      <c r="L384" s="1124"/>
      <c r="M384" s="1124"/>
      <c r="N384" s="1124"/>
      <c r="O384" s="1124"/>
      <c r="P384" s="1124"/>
      <c r="Q384" s="1124"/>
      <c r="R384" s="1124"/>
      <c r="S384" s="1124"/>
      <c r="T384" s="1124"/>
      <c r="U384" s="1124"/>
      <c r="V384" s="1124"/>
      <c r="W384" s="1124"/>
      <c r="X384" s="1124"/>
      <c r="Y384" s="1124"/>
      <c r="Z384" s="1124"/>
      <c r="AA384" s="1124"/>
      <c r="AB384" s="1124"/>
      <c r="AC384" s="1124"/>
      <c r="AD384" s="1124"/>
      <c r="AE384" s="1124"/>
      <c r="AF384" s="1124"/>
      <c r="AG384" s="1124"/>
      <c r="AH384" s="1124"/>
      <c r="AI384" s="1124"/>
    </row>
    <row r="385" spans="10:35">
      <c r="J385" s="1124"/>
      <c r="K385" s="1124"/>
      <c r="L385" s="1124"/>
      <c r="M385" s="1124"/>
      <c r="N385" s="1124"/>
      <c r="O385" s="1124"/>
      <c r="P385" s="1124"/>
      <c r="Q385" s="1124"/>
      <c r="R385" s="1124"/>
      <c r="S385" s="1124"/>
      <c r="T385" s="1124"/>
      <c r="U385" s="1124"/>
      <c r="V385" s="1124"/>
      <c r="W385" s="1124"/>
      <c r="X385" s="1124"/>
      <c r="Y385" s="1124"/>
      <c r="Z385" s="1124"/>
      <c r="AA385" s="1124"/>
      <c r="AB385" s="1124"/>
      <c r="AC385" s="1124"/>
      <c r="AD385" s="1124"/>
      <c r="AE385" s="1124"/>
      <c r="AF385" s="1124"/>
      <c r="AG385" s="1124"/>
      <c r="AH385" s="1124"/>
      <c r="AI385" s="1124"/>
    </row>
    <row r="386" spans="10:35">
      <c r="J386" s="1124"/>
      <c r="K386" s="1124"/>
      <c r="L386" s="1124"/>
      <c r="M386" s="1124"/>
      <c r="N386" s="1124"/>
      <c r="O386" s="1124"/>
      <c r="P386" s="1124"/>
      <c r="Q386" s="1124"/>
      <c r="R386" s="1124"/>
      <c r="S386" s="1124"/>
      <c r="T386" s="1124"/>
      <c r="U386" s="1124"/>
      <c r="V386" s="1124"/>
      <c r="W386" s="1124"/>
      <c r="X386" s="1124"/>
      <c r="Y386" s="1124"/>
      <c r="Z386" s="1124"/>
      <c r="AA386" s="1124"/>
      <c r="AB386" s="1124"/>
      <c r="AC386" s="1124"/>
      <c r="AD386" s="1124"/>
      <c r="AE386" s="1124"/>
      <c r="AF386" s="1124"/>
      <c r="AG386" s="1124"/>
      <c r="AH386" s="1124"/>
      <c r="AI386" s="1124"/>
    </row>
    <row r="387" spans="10:35">
      <c r="J387" s="1124"/>
      <c r="K387" s="1124"/>
      <c r="L387" s="1124"/>
      <c r="M387" s="1124"/>
      <c r="N387" s="1124"/>
      <c r="O387" s="1124"/>
      <c r="P387" s="1124"/>
      <c r="Q387" s="1124"/>
      <c r="R387" s="1124"/>
      <c r="S387" s="1124"/>
      <c r="T387" s="1124"/>
      <c r="U387" s="1124"/>
      <c r="V387" s="1124"/>
      <c r="W387" s="1124"/>
      <c r="X387" s="1124"/>
      <c r="Y387" s="1124"/>
      <c r="Z387" s="1124"/>
      <c r="AA387" s="1124"/>
      <c r="AB387" s="1124"/>
      <c r="AC387" s="1124"/>
      <c r="AD387" s="1124"/>
      <c r="AE387" s="1124"/>
      <c r="AF387" s="1124"/>
      <c r="AG387" s="1124"/>
      <c r="AH387" s="1124"/>
      <c r="AI387" s="1124"/>
    </row>
    <row r="388" spans="10:35">
      <c r="J388" s="1124"/>
      <c r="K388" s="1124"/>
      <c r="L388" s="1124"/>
      <c r="M388" s="1124"/>
      <c r="N388" s="1124"/>
      <c r="O388" s="1124"/>
      <c r="P388" s="1124"/>
      <c r="Q388" s="1124"/>
      <c r="R388" s="1124"/>
      <c r="S388" s="1124"/>
      <c r="T388" s="1124"/>
      <c r="U388" s="1124"/>
      <c r="V388" s="1124"/>
      <c r="W388" s="1124"/>
      <c r="X388" s="1124"/>
      <c r="Y388" s="1124"/>
      <c r="Z388" s="1124"/>
      <c r="AA388" s="1124"/>
      <c r="AB388" s="1124"/>
      <c r="AC388" s="1124"/>
      <c r="AD388" s="1124"/>
      <c r="AE388" s="1124"/>
      <c r="AF388" s="1124"/>
      <c r="AG388" s="1124"/>
      <c r="AH388" s="1124"/>
      <c r="AI388" s="1124"/>
    </row>
    <row r="389" spans="10:35">
      <c r="J389" s="1124"/>
      <c r="K389" s="1124"/>
      <c r="L389" s="1124"/>
      <c r="M389" s="1124"/>
      <c r="N389" s="1124"/>
      <c r="O389" s="1124"/>
      <c r="P389" s="1124"/>
      <c r="Q389" s="1124"/>
      <c r="R389" s="1124"/>
      <c r="S389" s="1124"/>
      <c r="T389" s="1124"/>
      <c r="U389" s="1124"/>
      <c r="V389" s="1124"/>
      <c r="W389" s="1124"/>
      <c r="X389" s="1124"/>
      <c r="Y389" s="1124"/>
      <c r="Z389" s="1124"/>
      <c r="AA389" s="1124"/>
      <c r="AB389" s="1124"/>
      <c r="AC389" s="1124"/>
      <c r="AD389" s="1124"/>
      <c r="AE389" s="1124"/>
      <c r="AF389" s="1124"/>
      <c r="AG389" s="1124"/>
      <c r="AH389" s="1124"/>
      <c r="AI389" s="1124"/>
    </row>
    <row r="390" spans="10:35">
      <c r="J390" s="1124"/>
      <c r="K390" s="1124"/>
      <c r="L390" s="1124"/>
      <c r="M390" s="1124"/>
      <c r="N390" s="1124"/>
      <c r="O390" s="1124"/>
      <c r="P390" s="1124"/>
      <c r="Q390" s="1124"/>
      <c r="R390" s="1124"/>
      <c r="S390" s="1124"/>
      <c r="T390" s="1124"/>
      <c r="U390" s="1124"/>
      <c r="V390" s="1124"/>
      <c r="W390" s="1124"/>
      <c r="X390" s="1124"/>
      <c r="Y390" s="1124"/>
      <c r="Z390" s="1124"/>
      <c r="AA390" s="1124"/>
      <c r="AB390" s="1124"/>
      <c r="AC390" s="1124"/>
      <c r="AD390" s="1124"/>
      <c r="AE390" s="1124"/>
      <c r="AF390" s="1124"/>
      <c r="AG390" s="1124"/>
      <c r="AH390" s="1124"/>
      <c r="AI390" s="1124"/>
    </row>
    <row r="391" spans="10:35">
      <c r="J391" s="1124"/>
      <c r="K391" s="1124"/>
      <c r="L391" s="1124"/>
      <c r="M391" s="1124"/>
      <c r="N391" s="1124"/>
      <c r="O391" s="1124"/>
      <c r="P391" s="1124"/>
      <c r="Q391" s="1124"/>
      <c r="R391" s="1124"/>
      <c r="S391" s="1124"/>
      <c r="T391" s="1124"/>
      <c r="U391" s="1124"/>
      <c r="V391" s="1124"/>
      <c r="W391" s="1124"/>
      <c r="X391" s="1124"/>
      <c r="Y391" s="1124"/>
      <c r="Z391" s="1124"/>
      <c r="AA391" s="1124"/>
      <c r="AB391" s="1124"/>
      <c r="AC391" s="1124"/>
      <c r="AD391" s="1124"/>
      <c r="AE391" s="1124"/>
      <c r="AF391" s="1124"/>
      <c r="AG391" s="1124"/>
      <c r="AH391" s="1124"/>
      <c r="AI391" s="1124"/>
    </row>
    <row r="392" spans="10:35">
      <c r="J392" s="1124"/>
      <c r="K392" s="1124"/>
      <c r="L392" s="1124"/>
      <c r="M392" s="1124"/>
      <c r="N392" s="1124"/>
      <c r="O392" s="1124"/>
      <c r="P392" s="1124"/>
      <c r="Q392" s="1124"/>
      <c r="R392" s="1124"/>
      <c r="S392" s="1124"/>
      <c r="T392" s="1124"/>
      <c r="U392" s="1124"/>
      <c r="V392" s="1124"/>
      <c r="W392" s="1124"/>
      <c r="X392" s="1124"/>
      <c r="Y392" s="1124"/>
      <c r="Z392" s="1124"/>
      <c r="AA392" s="1124"/>
      <c r="AB392" s="1124"/>
      <c r="AC392" s="1124"/>
      <c r="AD392" s="1124"/>
      <c r="AE392" s="1124"/>
      <c r="AF392" s="1124"/>
      <c r="AG392" s="1124"/>
      <c r="AH392" s="1124"/>
      <c r="AI392" s="1124"/>
    </row>
    <row r="393" spans="10:35">
      <c r="J393" s="1124"/>
      <c r="K393" s="1124"/>
      <c r="L393" s="1124"/>
      <c r="M393" s="1124"/>
      <c r="N393" s="1124"/>
      <c r="O393" s="1124"/>
      <c r="P393" s="1124"/>
      <c r="Q393" s="1124"/>
      <c r="R393" s="1124"/>
      <c r="S393" s="1124"/>
      <c r="T393" s="1124"/>
      <c r="U393" s="1124"/>
      <c r="V393" s="1124"/>
      <c r="W393" s="1124"/>
      <c r="X393" s="1124"/>
      <c r="Y393" s="1124"/>
      <c r="Z393" s="1124"/>
      <c r="AA393" s="1124"/>
      <c r="AB393" s="1124"/>
      <c r="AC393" s="1124"/>
      <c r="AD393" s="1124"/>
      <c r="AE393" s="1124"/>
      <c r="AF393" s="1124"/>
      <c r="AG393" s="1124"/>
      <c r="AH393" s="1124"/>
      <c r="AI393" s="1124"/>
    </row>
    <row r="394" spans="10:35">
      <c r="J394" s="1124"/>
      <c r="K394" s="1124"/>
      <c r="L394" s="1124"/>
      <c r="M394" s="1124"/>
      <c r="N394" s="1124"/>
      <c r="O394" s="1124"/>
      <c r="P394" s="1124"/>
      <c r="Q394" s="1124"/>
      <c r="R394" s="1124"/>
      <c r="S394" s="1124"/>
      <c r="T394" s="1124"/>
      <c r="U394" s="1124"/>
      <c r="V394" s="1124"/>
      <c r="W394" s="1124"/>
      <c r="X394" s="1124"/>
      <c r="Y394" s="1124"/>
      <c r="Z394" s="1124"/>
      <c r="AA394" s="1124"/>
      <c r="AB394" s="1124"/>
      <c r="AC394" s="1124"/>
      <c r="AD394" s="1124"/>
      <c r="AE394" s="1124"/>
      <c r="AF394" s="1124"/>
      <c r="AG394" s="1124"/>
      <c r="AH394" s="1124"/>
      <c r="AI394" s="1124"/>
    </row>
    <row r="395" spans="10:35">
      <c r="J395" s="1124"/>
      <c r="K395" s="1124"/>
      <c r="L395" s="1124"/>
      <c r="M395" s="1124"/>
      <c r="N395" s="1124"/>
      <c r="O395" s="1124"/>
      <c r="P395" s="1124"/>
      <c r="Q395" s="1124"/>
      <c r="R395" s="1124"/>
      <c r="S395" s="1124"/>
      <c r="T395" s="1124"/>
      <c r="U395" s="1124"/>
      <c r="V395" s="1124"/>
      <c r="W395" s="1124"/>
      <c r="X395" s="1124"/>
      <c r="Y395" s="1124"/>
      <c r="Z395" s="1124"/>
      <c r="AA395" s="1124"/>
      <c r="AB395" s="1124"/>
      <c r="AC395" s="1124"/>
      <c r="AD395" s="1124"/>
      <c r="AE395" s="1124"/>
      <c r="AF395" s="1124"/>
      <c r="AG395" s="1124"/>
      <c r="AH395" s="1124"/>
      <c r="AI395" s="1124"/>
    </row>
    <row r="396" spans="10:35">
      <c r="J396" s="1124"/>
      <c r="K396" s="1124"/>
      <c r="L396" s="1124"/>
      <c r="M396" s="1124"/>
      <c r="N396" s="1124"/>
      <c r="O396" s="1124"/>
      <c r="P396" s="1124"/>
      <c r="Q396" s="1124"/>
      <c r="R396" s="1124"/>
      <c r="S396" s="1124"/>
      <c r="T396" s="1124"/>
      <c r="U396" s="1124"/>
      <c r="V396" s="1124"/>
      <c r="W396" s="1124"/>
      <c r="X396" s="1124"/>
      <c r="Y396" s="1124"/>
      <c r="Z396" s="1124"/>
      <c r="AA396" s="1124"/>
      <c r="AB396" s="1124"/>
      <c r="AC396" s="1124"/>
      <c r="AD396" s="1124"/>
      <c r="AE396" s="1124"/>
      <c r="AF396" s="1124"/>
      <c r="AG396" s="1124"/>
      <c r="AH396" s="1124"/>
      <c r="AI396" s="1124"/>
    </row>
    <row r="397" spans="10:35">
      <c r="J397" s="1124"/>
      <c r="K397" s="1124"/>
      <c r="L397" s="1124"/>
      <c r="M397" s="1124"/>
      <c r="N397" s="1124"/>
      <c r="O397" s="1124"/>
      <c r="P397" s="1124"/>
      <c r="Q397" s="1124"/>
      <c r="R397" s="1124"/>
      <c r="S397" s="1124"/>
      <c r="T397" s="1124"/>
      <c r="U397" s="1124"/>
      <c r="V397" s="1124"/>
      <c r="W397" s="1124"/>
      <c r="X397" s="1124"/>
      <c r="Y397" s="1124"/>
      <c r="Z397" s="1124"/>
      <c r="AA397" s="1124"/>
      <c r="AB397" s="1124"/>
      <c r="AC397" s="1124"/>
      <c r="AD397" s="1124"/>
      <c r="AE397" s="1124"/>
      <c r="AF397" s="1124"/>
      <c r="AG397" s="1124"/>
      <c r="AH397" s="1124"/>
      <c r="AI397" s="1124"/>
    </row>
    <row r="398" spans="10:35">
      <c r="J398" s="1124"/>
      <c r="K398" s="1124"/>
      <c r="L398" s="1124"/>
      <c r="M398" s="1124"/>
      <c r="N398" s="1124"/>
      <c r="O398" s="1124"/>
      <c r="P398" s="1124"/>
      <c r="Q398" s="1124"/>
      <c r="R398" s="1124"/>
      <c r="S398" s="1124"/>
      <c r="T398" s="1124"/>
      <c r="U398" s="1124"/>
      <c r="V398" s="1124"/>
      <c r="W398" s="1124"/>
      <c r="X398" s="1124"/>
      <c r="Y398" s="1124"/>
      <c r="Z398" s="1124"/>
      <c r="AA398" s="1124"/>
      <c r="AB398" s="1124"/>
      <c r="AC398" s="1124"/>
      <c r="AD398" s="1124"/>
      <c r="AE398" s="1124"/>
      <c r="AF398" s="1124"/>
      <c r="AG398" s="1124"/>
      <c r="AH398" s="1124"/>
      <c r="AI398" s="1124"/>
    </row>
    <row r="399" spans="10:35">
      <c r="J399" s="1124"/>
      <c r="K399" s="1124"/>
      <c r="L399" s="1124"/>
      <c r="M399" s="1124"/>
      <c r="N399" s="1124"/>
      <c r="O399" s="1124"/>
      <c r="P399" s="1124"/>
      <c r="Q399" s="1124"/>
      <c r="R399" s="1124"/>
      <c r="S399" s="1124"/>
      <c r="T399" s="1124"/>
      <c r="U399" s="1124"/>
      <c r="V399" s="1124"/>
      <c r="W399" s="1124"/>
      <c r="X399" s="1124"/>
      <c r="Y399" s="1124"/>
      <c r="Z399" s="1124"/>
      <c r="AA399" s="1124"/>
      <c r="AB399" s="1124"/>
      <c r="AC399" s="1124"/>
      <c r="AD399" s="1124"/>
      <c r="AE399" s="1124"/>
      <c r="AF399" s="1124"/>
      <c r="AG399" s="1124"/>
      <c r="AH399" s="1124"/>
      <c r="AI399" s="1124"/>
    </row>
    <row r="400" spans="10:35">
      <c r="J400" s="1124"/>
      <c r="K400" s="1124"/>
      <c r="L400" s="1124"/>
      <c r="M400" s="1124"/>
      <c r="N400" s="1124"/>
      <c r="O400" s="1124"/>
      <c r="P400" s="1124"/>
      <c r="Q400" s="1124"/>
      <c r="R400" s="1124"/>
      <c r="S400" s="1124"/>
      <c r="T400" s="1124"/>
      <c r="U400" s="1124"/>
      <c r="V400" s="1124"/>
      <c r="W400" s="1124"/>
      <c r="X400" s="1124"/>
      <c r="Y400" s="1124"/>
      <c r="Z400" s="1124"/>
      <c r="AA400" s="1124"/>
      <c r="AB400" s="1124"/>
      <c r="AC400" s="1124"/>
      <c r="AD400" s="1124"/>
      <c r="AE400" s="1124"/>
      <c r="AF400" s="1124"/>
      <c r="AG400" s="1124"/>
      <c r="AH400" s="1124"/>
      <c r="AI400" s="1124"/>
    </row>
    <row r="401" spans="10:35">
      <c r="J401" s="1124"/>
      <c r="K401" s="1124"/>
      <c r="L401" s="1124"/>
      <c r="M401" s="1124"/>
      <c r="N401" s="1124"/>
      <c r="O401" s="1124"/>
      <c r="P401" s="1124"/>
      <c r="Q401" s="1124"/>
      <c r="R401" s="1124"/>
      <c r="S401" s="1124"/>
      <c r="T401" s="1124"/>
      <c r="U401" s="1124"/>
      <c r="V401" s="1124"/>
      <c r="W401" s="1124"/>
      <c r="X401" s="1124"/>
      <c r="Y401" s="1124"/>
      <c r="Z401" s="1124"/>
      <c r="AA401" s="1124"/>
      <c r="AB401" s="1124"/>
      <c r="AC401" s="1124"/>
      <c r="AD401" s="1124"/>
      <c r="AE401" s="1124"/>
      <c r="AF401" s="1124"/>
      <c r="AG401" s="1124"/>
      <c r="AH401" s="1124"/>
      <c r="AI401" s="1124"/>
    </row>
    <row r="402" spans="10:35">
      <c r="J402" s="1124"/>
      <c r="K402" s="1124"/>
      <c r="L402" s="1124"/>
      <c r="M402" s="1124"/>
      <c r="N402" s="1124"/>
      <c r="O402" s="1124"/>
      <c r="P402" s="1124"/>
      <c r="Q402" s="1124"/>
      <c r="R402" s="1124"/>
      <c r="S402" s="1124"/>
      <c r="T402" s="1124"/>
      <c r="U402" s="1124"/>
      <c r="V402" s="1124"/>
      <c r="W402" s="1124"/>
      <c r="X402" s="1124"/>
      <c r="Y402" s="1124"/>
      <c r="Z402" s="1124"/>
      <c r="AA402" s="1124"/>
      <c r="AB402" s="1124"/>
      <c r="AC402" s="1124"/>
      <c r="AD402" s="1124"/>
      <c r="AE402" s="1124"/>
      <c r="AF402" s="1124"/>
      <c r="AG402" s="1124"/>
      <c r="AH402" s="1124"/>
      <c r="AI402" s="1124"/>
    </row>
    <row r="403" spans="10:35">
      <c r="J403" s="1124"/>
      <c r="K403" s="1124"/>
      <c r="L403" s="1124"/>
      <c r="M403" s="1124"/>
      <c r="N403" s="1124"/>
      <c r="O403" s="1124"/>
      <c r="P403" s="1124"/>
      <c r="Q403" s="1124"/>
      <c r="R403" s="1124"/>
      <c r="S403" s="1124"/>
      <c r="T403" s="1124"/>
      <c r="U403" s="1124"/>
      <c r="V403" s="1124"/>
      <c r="W403" s="1124"/>
      <c r="X403" s="1124"/>
      <c r="Y403" s="1124"/>
      <c r="Z403" s="1124"/>
      <c r="AA403" s="1124"/>
      <c r="AB403" s="1124"/>
      <c r="AC403" s="1124"/>
      <c r="AD403" s="1124"/>
      <c r="AE403" s="1124"/>
      <c r="AF403" s="1124"/>
      <c r="AG403" s="1124"/>
      <c r="AH403" s="1124"/>
      <c r="AI403" s="1124"/>
    </row>
    <row r="404" spans="10:35">
      <c r="J404" s="1124"/>
      <c r="K404" s="1124"/>
      <c r="L404" s="1124"/>
      <c r="M404" s="1124"/>
      <c r="N404" s="1124"/>
      <c r="O404" s="1124"/>
      <c r="P404" s="1124"/>
      <c r="Q404" s="1124"/>
      <c r="R404" s="1124"/>
      <c r="S404" s="1124"/>
      <c r="T404" s="1124"/>
      <c r="U404" s="1124"/>
      <c r="V404" s="1124"/>
      <c r="W404" s="1124"/>
      <c r="X404" s="1124"/>
      <c r="Y404" s="1124"/>
      <c r="Z404" s="1124"/>
      <c r="AA404" s="1124"/>
      <c r="AB404" s="1124"/>
      <c r="AC404" s="1124"/>
      <c r="AD404" s="1124"/>
      <c r="AE404" s="1124"/>
      <c r="AF404" s="1124"/>
      <c r="AG404" s="1124"/>
      <c r="AH404" s="1124"/>
      <c r="AI404" s="1124"/>
    </row>
    <row r="405" spans="10:35">
      <c r="J405" s="1124"/>
      <c r="K405" s="1124"/>
      <c r="L405" s="1124"/>
      <c r="M405" s="1124"/>
      <c r="N405" s="1124"/>
      <c r="O405" s="1124"/>
      <c r="P405" s="1124"/>
      <c r="Q405" s="1124"/>
      <c r="R405" s="1124"/>
      <c r="S405" s="1124"/>
      <c r="T405" s="1124"/>
      <c r="U405" s="1124"/>
      <c r="V405" s="1124"/>
      <c r="W405" s="1124"/>
      <c r="X405" s="1124"/>
      <c r="Y405" s="1124"/>
      <c r="Z405" s="1124"/>
      <c r="AA405" s="1124"/>
      <c r="AB405" s="1124"/>
      <c r="AC405" s="1124"/>
      <c r="AD405" s="1124"/>
      <c r="AE405" s="1124"/>
      <c r="AF405" s="1124"/>
      <c r="AG405" s="1124"/>
      <c r="AH405" s="1124"/>
      <c r="AI405" s="1124"/>
    </row>
    <row r="406" spans="10:35">
      <c r="J406" s="1124"/>
      <c r="K406" s="1124"/>
      <c r="L406" s="1124"/>
      <c r="M406" s="1124"/>
      <c r="N406" s="1124"/>
      <c r="O406" s="1124"/>
      <c r="P406" s="1124"/>
      <c r="Q406" s="1124"/>
      <c r="R406" s="1124"/>
      <c r="S406" s="1124"/>
      <c r="T406" s="1124"/>
      <c r="U406" s="1124"/>
      <c r="V406" s="1124"/>
      <c r="W406" s="1124"/>
      <c r="X406" s="1124"/>
      <c r="Y406" s="1124"/>
      <c r="Z406" s="1124"/>
      <c r="AA406" s="1124"/>
      <c r="AB406" s="1124"/>
      <c r="AC406" s="1124"/>
      <c r="AD406" s="1124"/>
      <c r="AE406" s="1124"/>
      <c r="AF406" s="1124"/>
      <c r="AG406" s="1124"/>
      <c r="AH406" s="1124"/>
      <c r="AI406" s="1124"/>
    </row>
    <row r="407" spans="10:35">
      <c r="J407" s="1124"/>
      <c r="K407" s="1124"/>
      <c r="L407" s="1124"/>
      <c r="M407" s="1124"/>
      <c r="N407" s="1124"/>
      <c r="O407" s="1124"/>
      <c r="P407" s="1124"/>
      <c r="Q407" s="1124"/>
      <c r="R407" s="1124"/>
      <c r="S407" s="1124"/>
      <c r="T407" s="1124"/>
      <c r="U407" s="1124"/>
      <c r="V407" s="1124"/>
      <c r="W407" s="1124"/>
      <c r="X407" s="1124"/>
      <c r="Y407" s="1124"/>
      <c r="Z407" s="1124"/>
      <c r="AA407" s="1124"/>
      <c r="AB407" s="1124"/>
      <c r="AC407" s="1124"/>
      <c r="AD407" s="1124"/>
      <c r="AE407" s="1124"/>
      <c r="AF407" s="1124"/>
      <c r="AG407" s="1124"/>
      <c r="AH407" s="1124"/>
      <c r="AI407" s="1124"/>
    </row>
    <row r="408" spans="10:35">
      <c r="J408" s="1124"/>
      <c r="K408" s="1124"/>
      <c r="L408" s="1124"/>
      <c r="M408" s="1124"/>
      <c r="N408" s="1124"/>
      <c r="O408" s="1124"/>
      <c r="P408" s="1124"/>
      <c r="Q408" s="1124"/>
      <c r="R408" s="1124"/>
      <c r="S408" s="1124"/>
      <c r="T408" s="1124"/>
      <c r="U408" s="1124"/>
      <c r="V408" s="1124"/>
      <c r="W408" s="1124"/>
      <c r="X408" s="1124"/>
      <c r="Y408" s="1124"/>
      <c r="Z408" s="1124"/>
      <c r="AA408" s="1124"/>
      <c r="AB408" s="1124"/>
      <c r="AC408" s="1124"/>
      <c r="AD408" s="1124"/>
      <c r="AE408" s="1124"/>
      <c r="AF408" s="1124"/>
      <c r="AG408" s="1124"/>
      <c r="AH408" s="1124"/>
      <c r="AI408" s="1124"/>
    </row>
    <row r="409" spans="10:35">
      <c r="J409" s="1124"/>
      <c r="K409" s="1124"/>
      <c r="L409" s="1124"/>
      <c r="M409" s="1124"/>
      <c r="N409" s="1124"/>
      <c r="O409" s="1124"/>
      <c r="P409" s="1124"/>
      <c r="Q409" s="1124"/>
      <c r="R409" s="1124"/>
      <c r="S409" s="1124"/>
      <c r="T409" s="1124"/>
      <c r="U409" s="1124"/>
      <c r="V409" s="1124"/>
      <c r="W409" s="1124"/>
      <c r="X409" s="1124"/>
      <c r="Y409" s="1124"/>
      <c r="Z409" s="1124"/>
      <c r="AA409" s="1124"/>
      <c r="AB409" s="1124"/>
      <c r="AC409" s="1124"/>
      <c r="AD409" s="1124"/>
      <c r="AE409" s="1124"/>
      <c r="AF409" s="1124"/>
      <c r="AG409" s="1124"/>
      <c r="AH409" s="1124"/>
      <c r="AI409" s="1124"/>
    </row>
    <row r="410" spans="10:35">
      <c r="J410" s="1124"/>
      <c r="K410" s="1124"/>
      <c r="L410" s="1124"/>
      <c r="M410" s="1124"/>
      <c r="N410" s="1124"/>
      <c r="O410" s="1124"/>
      <c r="P410" s="1124"/>
      <c r="Q410" s="1124"/>
      <c r="R410" s="1124"/>
      <c r="S410" s="1124"/>
      <c r="T410" s="1124"/>
      <c r="U410" s="1124"/>
      <c r="V410" s="1124"/>
      <c r="W410" s="1124"/>
      <c r="X410" s="1124"/>
      <c r="Y410" s="1124"/>
      <c r="Z410" s="1124"/>
      <c r="AA410" s="1124"/>
      <c r="AB410" s="1124"/>
      <c r="AC410" s="1124"/>
      <c r="AD410" s="1124"/>
      <c r="AE410" s="1124"/>
      <c r="AF410" s="1124"/>
      <c r="AG410" s="1124"/>
      <c r="AH410" s="1124"/>
      <c r="AI410" s="1124"/>
    </row>
    <row r="411" spans="10:35">
      <c r="J411" s="1124"/>
      <c r="K411" s="1124"/>
      <c r="L411" s="1124"/>
      <c r="M411" s="1124"/>
      <c r="N411" s="1124"/>
      <c r="O411" s="1124"/>
      <c r="P411" s="1124"/>
      <c r="Q411" s="1124"/>
      <c r="R411" s="1124"/>
      <c r="S411" s="1124"/>
      <c r="T411" s="1124"/>
      <c r="U411" s="1124"/>
      <c r="V411" s="1124"/>
      <c r="W411" s="1124"/>
      <c r="X411" s="1124"/>
      <c r="Y411" s="1124"/>
      <c r="Z411" s="1124"/>
      <c r="AA411" s="1124"/>
      <c r="AB411" s="1124"/>
      <c r="AC411" s="1124"/>
      <c r="AD411" s="1124"/>
      <c r="AE411" s="1124"/>
      <c r="AF411" s="1124"/>
      <c r="AG411" s="1124"/>
      <c r="AH411" s="1124"/>
      <c r="AI411" s="1124"/>
    </row>
    <row r="412" spans="10:35">
      <c r="J412" s="1124"/>
      <c r="K412" s="1124"/>
      <c r="L412" s="1124"/>
      <c r="M412" s="1124"/>
      <c r="N412" s="1124"/>
      <c r="O412" s="1124"/>
      <c r="P412" s="1124"/>
      <c r="Q412" s="1124"/>
      <c r="R412" s="1124"/>
      <c r="S412" s="1124"/>
      <c r="T412" s="1124"/>
      <c r="U412" s="1124"/>
      <c r="V412" s="1124"/>
      <c r="W412" s="1124"/>
      <c r="X412" s="1124"/>
      <c r="Y412" s="1124"/>
      <c r="Z412" s="1124"/>
      <c r="AA412" s="1124"/>
      <c r="AB412" s="1124"/>
      <c r="AC412" s="1124"/>
      <c r="AD412" s="1124"/>
      <c r="AE412" s="1124"/>
      <c r="AF412" s="1124"/>
      <c r="AG412" s="1124"/>
      <c r="AH412" s="1124"/>
      <c r="AI412" s="1124"/>
    </row>
    <row r="413" spans="10:35">
      <c r="J413" s="1124"/>
      <c r="K413" s="1124"/>
      <c r="L413" s="1124"/>
      <c r="M413" s="1124"/>
      <c r="N413" s="1124"/>
      <c r="O413" s="1124"/>
      <c r="P413" s="1124"/>
      <c r="Q413" s="1124"/>
      <c r="R413" s="1124"/>
      <c r="S413" s="1124"/>
      <c r="T413" s="1124"/>
      <c r="U413" s="1124"/>
      <c r="V413" s="1124"/>
      <c r="W413" s="1124"/>
      <c r="X413" s="1124"/>
      <c r="Y413" s="1124"/>
      <c r="Z413" s="1124"/>
      <c r="AA413" s="1124"/>
      <c r="AB413" s="1124"/>
      <c r="AC413" s="1124"/>
      <c r="AD413" s="1124"/>
      <c r="AE413" s="1124"/>
      <c r="AF413" s="1124"/>
      <c r="AG413" s="1124"/>
      <c r="AH413" s="1124"/>
      <c r="AI413" s="1124"/>
    </row>
    <row r="414" spans="10:35">
      <c r="J414" s="1124"/>
      <c r="K414" s="1124"/>
      <c r="L414" s="1124"/>
      <c r="M414" s="1124"/>
      <c r="N414" s="1124"/>
      <c r="O414" s="1124"/>
      <c r="P414" s="1124"/>
      <c r="Q414" s="1124"/>
      <c r="R414" s="1124"/>
      <c r="S414" s="1124"/>
      <c r="T414" s="1124"/>
      <c r="U414" s="1124"/>
      <c r="V414" s="1124"/>
      <c r="W414" s="1124"/>
      <c r="X414" s="1124"/>
      <c r="Y414" s="1124"/>
      <c r="Z414" s="1124"/>
      <c r="AA414" s="1124"/>
      <c r="AB414" s="1124"/>
      <c r="AC414" s="1124"/>
      <c r="AD414" s="1124"/>
      <c r="AE414" s="1124"/>
      <c r="AF414" s="1124"/>
      <c r="AG414" s="1124"/>
      <c r="AH414" s="1124"/>
      <c r="AI414" s="1124"/>
    </row>
    <row r="415" spans="10:35">
      <c r="J415" s="1124"/>
      <c r="K415" s="1124"/>
      <c r="L415" s="1124"/>
      <c r="M415" s="1124"/>
      <c r="N415" s="1124"/>
      <c r="O415" s="1124"/>
      <c r="P415" s="1124"/>
      <c r="Q415" s="1124"/>
      <c r="R415" s="1124"/>
      <c r="S415" s="1124"/>
      <c r="T415" s="1124"/>
      <c r="U415" s="1124"/>
      <c r="V415" s="1124"/>
      <c r="W415" s="1124"/>
      <c r="X415" s="1124"/>
      <c r="Y415" s="1124"/>
      <c r="Z415" s="1124"/>
      <c r="AA415" s="1124"/>
      <c r="AB415" s="1124"/>
      <c r="AC415" s="1124"/>
      <c r="AD415" s="1124"/>
      <c r="AE415" s="1124"/>
      <c r="AF415" s="1124"/>
      <c r="AG415" s="1124"/>
      <c r="AH415" s="1124"/>
      <c r="AI415" s="1124"/>
    </row>
    <row r="416" spans="10:35">
      <c r="J416" s="1124"/>
      <c r="K416" s="1124"/>
      <c r="L416" s="1124"/>
      <c r="M416" s="1124"/>
      <c r="N416" s="1124"/>
      <c r="O416" s="1124"/>
      <c r="P416" s="1124"/>
      <c r="Q416" s="1124"/>
      <c r="R416" s="1124"/>
      <c r="S416" s="1124"/>
      <c r="T416" s="1124"/>
      <c r="U416" s="1124"/>
      <c r="V416" s="1124"/>
      <c r="W416" s="1124"/>
      <c r="X416" s="1124"/>
      <c r="Y416" s="1124"/>
      <c r="Z416" s="1124"/>
      <c r="AA416" s="1124"/>
      <c r="AB416" s="1124"/>
      <c r="AC416" s="1124"/>
      <c r="AD416" s="1124"/>
      <c r="AE416" s="1124"/>
      <c r="AF416" s="1124"/>
      <c r="AG416" s="1124"/>
      <c r="AH416" s="1124"/>
      <c r="AI416" s="1124"/>
    </row>
    <row r="417" spans="10:35">
      <c r="J417" s="1124"/>
      <c r="K417" s="1124"/>
      <c r="L417" s="1124"/>
      <c r="M417" s="1124"/>
      <c r="N417" s="1124"/>
      <c r="O417" s="1124"/>
      <c r="P417" s="1124"/>
      <c r="Q417" s="1124"/>
      <c r="R417" s="1124"/>
      <c r="S417" s="1124"/>
      <c r="T417" s="1124"/>
      <c r="U417" s="1124"/>
      <c r="V417" s="1124"/>
      <c r="W417" s="1124"/>
      <c r="X417" s="1124"/>
      <c r="Y417" s="1124"/>
      <c r="Z417" s="1124"/>
      <c r="AA417" s="1124"/>
      <c r="AB417" s="1124"/>
      <c r="AC417" s="1124"/>
      <c r="AD417" s="1124"/>
      <c r="AE417" s="1124"/>
      <c r="AF417" s="1124"/>
      <c r="AG417" s="1124"/>
      <c r="AH417" s="1124"/>
      <c r="AI417" s="1124"/>
    </row>
    <row r="418" spans="10:35">
      <c r="J418" s="1124"/>
      <c r="K418" s="1124"/>
      <c r="L418" s="1124"/>
      <c r="M418" s="1124"/>
      <c r="N418" s="1124"/>
      <c r="O418" s="1124"/>
      <c r="P418" s="1124"/>
      <c r="Q418" s="1124"/>
      <c r="R418" s="1124"/>
      <c r="S418" s="1124"/>
      <c r="T418" s="1124"/>
      <c r="U418" s="1124"/>
      <c r="V418" s="1124"/>
      <c r="W418" s="1124"/>
      <c r="X418" s="1124"/>
      <c r="Y418" s="1124"/>
      <c r="Z418" s="1124"/>
      <c r="AA418" s="1124"/>
      <c r="AB418" s="1124"/>
      <c r="AC418" s="1124"/>
      <c r="AD418" s="1124"/>
      <c r="AE418" s="1124"/>
      <c r="AF418" s="1124"/>
      <c r="AG418" s="1124"/>
      <c r="AH418" s="1124"/>
      <c r="AI418" s="1124"/>
    </row>
    <row r="419" spans="10:35">
      <c r="J419" s="1124"/>
      <c r="K419" s="1124"/>
      <c r="L419" s="1124"/>
      <c r="M419" s="1124"/>
      <c r="N419" s="1124"/>
      <c r="O419" s="1124"/>
      <c r="P419" s="1124"/>
      <c r="Q419" s="1124"/>
      <c r="R419" s="1124"/>
      <c r="S419" s="1124"/>
      <c r="T419" s="1124"/>
      <c r="U419" s="1124"/>
      <c r="V419" s="1124"/>
      <c r="W419" s="1124"/>
      <c r="X419" s="1124"/>
      <c r="Y419" s="1124"/>
      <c r="Z419" s="1124"/>
      <c r="AA419" s="1124"/>
      <c r="AB419" s="1124"/>
      <c r="AC419" s="1124"/>
      <c r="AD419" s="1124"/>
      <c r="AE419" s="1124"/>
      <c r="AF419" s="1124"/>
      <c r="AG419" s="1124"/>
      <c r="AH419" s="1124"/>
      <c r="AI419" s="1124"/>
    </row>
    <row r="420" spans="10:35">
      <c r="J420" s="1124"/>
      <c r="K420" s="1124"/>
      <c r="L420" s="1124"/>
      <c r="M420" s="1124"/>
      <c r="N420" s="1124"/>
      <c r="O420" s="1124"/>
      <c r="P420" s="1124"/>
      <c r="Q420" s="1124"/>
      <c r="R420" s="1124"/>
      <c r="S420" s="1124"/>
      <c r="T420" s="1124"/>
      <c r="U420" s="1124"/>
      <c r="V420" s="1124"/>
      <c r="W420" s="1124"/>
      <c r="X420" s="1124"/>
      <c r="Y420" s="1124"/>
      <c r="Z420" s="1124"/>
      <c r="AA420" s="1124"/>
      <c r="AB420" s="1124"/>
      <c r="AC420" s="1124"/>
      <c r="AD420" s="1124"/>
      <c r="AE420" s="1124"/>
      <c r="AF420" s="1124"/>
      <c r="AG420" s="1124"/>
      <c r="AH420" s="1124"/>
      <c r="AI420" s="1124"/>
    </row>
    <row r="421" spans="10:35">
      <c r="J421" s="1124"/>
      <c r="K421" s="1124"/>
      <c r="L421" s="1124"/>
      <c r="M421" s="1124"/>
      <c r="N421" s="1124"/>
      <c r="O421" s="1124"/>
      <c r="P421" s="1124"/>
      <c r="Q421" s="1124"/>
      <c r="R421" s="1124"/>
      <c r="S421" s="1124"/>
      <c r="T421" s="1124"/>
      <c r="U421" s="1124"/>
      <c r="V421" s="1124"/>
      <c r="W421" s="1124"/>
      <c r="X421" s="1124"/>
      <c r="Y421" s="1124"/>
      <c r="Z421" s="1124"/>
      <c r="AA421" s="1124"/>
      <c r="AB421" s="1124"/>
      <c r="AC421" s="1124"/>
      <c r="AD421" s="1124"/>
      <c r="AE421" s="1124"/>
      <c r="AF421" s="1124"/>
      <c r="AG421" s="1124"/>
      <c r="AH421" s="1124"/>
      <c r="AI421" s="1124"/>
    </row>
    <row r="422" spans="10:35">
      <c r="J422" s="1124"/>
      <c r="K422" s="1124"/>
      <c r="L422" s="1124"/>
      <c r="M422" s="1124"/>
      <c r="N422" s="1124"/>
      <c r="O422" s="1124"/>
      <c r="P422" s="1124"/>
      <c r="Q422" s="1124"/>
      <c r="R422" s="1124"/>
      <c r="S422" s="1124"/>
      <c r="T422" s="1124"/>
      <c r="U422" s="1124"/>
      <c r="V422" s="1124"/>
      <c r="W422" s="1124"/>
      <c r="X422" s="1124"/>
      <c r="Y422" s="1124"/>
      <c r="Z422" s="1124"/>
      <c r="AA422" s="1124"/>
      <c r="AB422" s="1124"/>
      <c r="AC422" s="1124"/>
      <c r="AD422" s="1124"/>
      <c r="AE422" s="1124"/>
      <c r="AF422" s="1124"/>
      <c r="AG422" s="1124"/>
      <c r="AH422" s="1124"/>
      <c r="AI422" s="1124"/>
    </row>
    <row r="423" spans="10:35">
      <c r="J423" s="1124"/>
      <c r="K423" s="1124"/>
      <c r="L423" s="1124"/>
      <c r="M423" s="1124"/>
      <c r="N423" s="1124"/>
      <c r="O423" s="1124"/>
      <c r="P423" s="1124"/>
      <c r="Q423" s="1124"/>
      <c r="R423" s="1124"/>
      <c r="S423" s="1124"/>
      <c r="T423" s="1124"/>
      <c r="U423" s="1124"/>
      <c r="V423" s="1124"/>
      <c r="W423" s="1124"/>
      <c r="X423" s="1124"/>
      <c r="Y423" s="1124"/>
      <c r="Z423" s="1124"/>
      <c r="AA423" s="1124"/>
      <c r="AB423" s="1124"/>
      <c r="AC423" s="1124"/>
      <c r="AD423" s="1124"/>
      <c r="AE423" s="1124"/>
      <c r="AF423" s="1124"/>
      <c r="AG423" s="1124"/>
      <c r="AH423" s="1124"/>
      <c r="AI423" s="1124"/>
    </row>
    <row r="424" spans="10:35">
      <c r="J424" s="1124"/>
      <c r="K424" s="1124"/>
      <c r="L424" s="1124"/>
      <c r="M424" s="1124"/>
      <c r="N424" s="1124"/>
      <c r="O424" s="1124"/>
      <c r="P424" s="1124"/>
      <c r="Q424" s="1124"/>
      <c r="R424" s="1124"/>
      <c r="S424" s="1124"/>
      <c r="T424" s="1124"/>
      <c r="U424" s="1124"/>
      <c r="V424" s="1124"/>
      <c r="W424" s="1124"/>
      <c r="X424" s="1124"/>
      <c r="Y424" s="1124"/>
      <c r="Z424" s="1124"/>
      <c r="AA424" s="1124"/>
      <c r="AB424" s="1124"/>
      <c r="AC424" s="1124"/>
      <c r="AD424" s="1124"/>
      <c r="AE424" s="1124"/>
      <c r="AF424" s="1124"/>
      <c r="AG424" s="1124"/>
      <c r="AH424" s="1124"/>
      <c r="AI424" s="1124"/>
    </row>
    <row r="425" spans="10:35">
      <c r="J425" s="1124"/>
      <c r="K425" s="1124"/>
      <c r="L425" s="1124"/>
      <c r="M425" s="1124"/>
      <c r="N425" s="1124"/>
      <c r="O425" s="1124"/>
      <c r="P425" s="1124"/>
      <c r="Q425" s="1124"/>
      <c r="R425" s="1124"/>
      <c r="S425" s="1124"/>
      <c r="T425" s="1124"/>
      <c r="U425" s="1124"/>
      <c r="V425" s="1124"/>
      <c r="W425" s="1124"/>
      <c r="X425" s="1124"/>
      <c r="Y425" s="1124"/>
      <c r="Z425" s="1124"/>
      <c r="AA425" s="1124"/>
      <c r="AB425" s="1124"/>
      <c r="AC425" s="1124"/>
      <c r="AD425" s="1124"/>
      <c r="AE425" s="1124"/>
      <c r="AF425" s="1124"/>
      <c r="AG425" s="1124"/>
      <c r="AH425" s="1124"/>
      <c r="AI425" s="1124"/>
    </row>
    <row r="426" spans="10:35">
      <c r="J426" s="1124"/>
      <c r="K426" s="1124"/>
      <c r="L426" s="1124"/>
      <c r="M426" s="1124"/>
      <c r="N426" s="1124"/>
      <c r="O426" s="1124"/>
      <c r="P426" s="1124"/>
      <c r="Q426" s="1124"/>
      <c r="R426" s="1124"/>
      <c r="S426" s="1124"/>
      <c r="T426" s="1124"/>
      <c r="U426" s="1124"/>
      <c r="V426" s="1124"/>
      <c r="W426" s="1124"/>
      <c r="X426" s="1124"/>
      <c r="Y426" s="1124"/>
      <c r="Z426" s="1124"/>
      <c r="AA426" s="1124"/>
      <c r="AB426" s="1124"/>
      <c r="AC426" s="1124"/>
      <c r="AD426" s="1124"/>
      <c r="AE426" s="1124"/>
      <c r="AF426" s="1124"/>
      <c r="AG426" s="1124"/>
      <c r="AH426" s="1124"/>
      <c r="AI426" s="1124"/>
    </row>
    <row r="427" spans="10:35">
      <c r="J427" s="1124"/>
      <c r="K427" s="1124"/>
      <c r="L427" s="1124"/>
      <c r="M427" s="1124"/>
      <c r="N427" s="1124"/>
      <c r="O427" s="1124"/>
      <c r="P427" s="1124"/>
      <c r="Q427" s="1124"/>
      <c r="R427" s="1124"/>
      <c r="S427" s="1124"/>
      <c r="T427" s="1124"/>
      <c r="U427" s="1124"/>
      <c r="V427" s="1124"/>
      <c r="W427" s="1124"/>
      <c r="X427" s="1124"/>
      <c r="Y427" s="1124"/>
      <c r="Z427" s="1124"/>
      <c r="AA427" s="1124"/>
      <c r="AB427" s="1124"/>
      <c r="AC427" s="1124"/>
      <c r="AD427" s="1124"/>
      <c r="AE427" s="1124"/>
      <c r="AF427" s="1124"/>
      <c r="AG427" s="1124"/>
      <c r="AH427" s="1124"/>
      <c r="AI427" s="1124"/>
    </row>
    <row r="428" spans="10:35">
      <c r="J428" s="1124"/>
      <c r="K428" s="1124"/>
      <c r="L428" s="1124"/>
      <c r="M428" s="1124"/>
      <c r="N428" s="1124"/>
      <c r="O428" s="1124"/>
      <c r="P428" s="1124"/>
      <c r="Q428" s="1124"/>
      <c r="R428" s="1124"/>
      <c r="S428" s="1124"/>
      <c r="T428" s="1124"/>
      <c r="U428" s="1124"/>
      <c r="V428" s="1124"/>
      <c r="W428" s="1124"/>
      <c r="X428" s="1124"/>
      <c r="Y428" s="1124"/>
      <c r="Z428" s="1124"/>
      <c r="AA428" s="1124"/>
      <c r="AB428" s="1124"/>
      <c r="AC428" s="1124"/>
      <c r="AD428" s="1124"/>
      <c r="AE428" s="1124"/>
      <c r="AF428" s="1124"/>
      <c r="AG428" s="1124"/>
      <c r="AH428" s="1124"/>
      <c r="AI428" s="1124"/>
    </row>
    <row r="429" spans="10:35">
      <c r="J429" s="1124"/>
      <c r="K429" s="1124"/>
      <c r="L429" s="1124"/>
      <c r="M429" s="1124"/>
      <c r="N429" s="1124"/>
      <c r="O429" s="1124"/>
      <c r="P429" s="1124"/>
      <c r="Q429" s="1124"/>
      <c r="R429" s="1124"/>
      <c r="S429" s="1124"/>
      <c r="T429" s="1124"/>
      <c r="U429" s="1124"/>
      <c r="V429" s="1124"/>
      <c r="W429" s="1124"/>
      <c r="X429" s="1124"/>
      <c r="Y429" s="1124"/>
      <c r="Z429" s="1124"/>
      <c r="AA429" s="1124"/>
      <c r="AB429" s="1124"/>
      <c r="AC429" s="1124"/>
      <c r="AD429" s="1124"/>
      <c r="AE429" s="1124"/>
      <c r="AF429" s="1124"/>
      <c r="AG429" s="1124"/>
      <c r="AH429" s="1124"/>
      <c r="AI429" s="1124"/>
    </row>
    <row r="430" spans="10:35">
      <c r="J430" s="1124"/>
      <c r="K430" s="1124"/>
      <c r="L430" s="1124"/>
      <c r="M430" s="1124"/>
      <c r="N430" s="1124"/>
      <c r="O430" s="1124"/>
      <c r="P430" s="1124"/>
      <c r="Q430" s="1124"/>
      <c r="R430" s="1124"/>
      <c r="S430" s="1124"/>
      <c r="T430" s="1124"/>
      <c r="U430" s="1124"/>
      <c r="V430" s="1124"/>
      <c r="W430" s="1124"/>
      <c r="X430" s="1124"/>
      <c r="Y430" s="1124"/>
      <c r="Z430" s="1124"/>
      <c r="AA430" s="1124"/>
      <c r="AB430" s="1124"/>
      <c r="AC430" s="1124"/>
      <c r="AD430" s="1124"/>
      <c r="AE430" s="1124"/>
      <c r="AF430" s="1124"/>
      <c r="AG430" s="1124"/>
      <c r="AH430" s="1124"/>
      <c r="AI430" s="1124"/>
    </row>
    <row r="431" spans="10:35">
      <c r="J431" s="1124"/>
      <c r="K431" s="1124"/>
      <c r="L431" s="1124"/>
      <c r="M431" s="1124"/>
      <c r="N431" s="1124"/>
      <c r="O431" s="1124"/>
      <c r="P431" s="1124"/>
      <c r="Q431" s="1124"/>
      <c r="R431" s="1124"/>
      <c r="S431" s="1124"/>
      <c r="T431" s="1124"/>
      <c r="U431" s="1124"/>
      <c r="V431" s="1124"/>
      <c r="W431" s="1124"/>
      <c r="X431" s="1124"/>
      <c r="Y431" s="1124"/>
      <c r="Z431" s="1124"/>
      <c r="AA431" s="1124"/>
      <c r="AB431" s="1124"/>
      <c r="AC431" s="1124"/>
      <c r="AD431" s="1124"/>
      <c r="AE431" s="1124"/>
      <c r="AF431" s="1124"/>
      <c r="AG431" s="1124"/>
      <c r="AH431" s="1124"/>
      <c r="AI431" s="1124"/>
    </row>
    <row r="432" spans="10:35">
      <c r="J432" s="1124"/>
      <c r="K432" s="1124"/>
      <c r="L432" s="1124"/>
      <c r="M432" s="1124"/>
      <c r="N432" s="1124"/>
      <c r="O432" s="1124"/>
      <c r="P432" s="1124"/>
      <c r="Q432" s="1124"/>
      <c r="R432" s="1124"/>
      <c r="S432" s="1124"/>
      <c r="T432" s="1124"/>
      <c r="U432" s="1124"/>
      <c r="V432" s="1124"/>
      <c r="W432" s="1124"/>
      <c r="X432" s="1124"/>
      <c r="Y432" s="1124"/>
      <c r="Z432" s="1124"/>
      <c r="AA432" s="1124"/>
      <c r="AB432" s="1124"/>
      <c r="AC432" s="1124"/>
      <c r="AD432" s="1124"/>
      <c r="AE432" s="1124"/>
      <c r="AF432" s="1124"/>
      <c r="AG432" s="1124"/>
      <c r="AH432" s="1124"/>
      <c r="AI432" s="1124"/>
    </row>
    <row r="433" spans="10:35">
      <c r="J433" s="1124"/>
      <c r="K433" s="1124"/>
      <c r="L433" s="1124"/>
      <c r="M433" s="1124"/>
      <c r="N433" s="1124"/>
      <c r="O433" s="1124"/>
      <c r="P433" s="1124"/>
      <c r="Q433" s="1124"/>
      <c r="R433" s="1124"/>
      <c r="S433" s="1124"/>
      <c r="T433" s="1124"/>
      <c r="U433" s="1124"/>
      <c r="V433" s="1124"/>
      <c r="W433" s="1124"/>
      <c r="X433" s="1124"/>
      <c r="Y433" s="1124"/>
      <c r="Z433" s="1124"/>
      <c r="AA433" s="1124"/>
      <c r="AB433" s="1124"/>
      <c r="AC433" s="1124"/>
      <c r="AD433" s="1124"/>
      <c r="AE433" s="1124"/>
      <c r="AF433" s="1124"/>
      <c r="AG433" s="1124"/>
      <c r="AH433" s="1124"/>
      <c r="AI433" s="1124"/>
    </row>
    <row r="434" spans="10:35">
      <c r="J434" s="1124"/>
      <c r="K434" s="1124"/>
      <c r="L434" s="1124"/>
      <c r="M434" s="1124"/>
      <c r="N434" s="1124"/>
      <c r="O434" s="1124"/>
      <c r="P434" s="1124"/>
      <c r="Q434" s="1124"/>
      <c r="R434" s="1124"/>
      <c r="S434" s="1124"/>
      <c r="T434" s="1124"/>
      <c r="U434" s="1124"/>
      <c r="V434" s="1124"/>
      <c r="W434" s="1124"/>
      <c r="X434" s="1124"/>
      <c r="Y434" s="1124"/>
      <c r="Z434" s="1124"/>
      <c r="AA434" s="1124"/>
      <c r="AB434" s="1124"/>
      <c r="AC434" s="1124"/>
      <c r="AD434" s="1124"/>
      <c r="AE434" s="1124"/>
      <c r="AF434" s="1124"/>
      <c r="AG434" s="1124"/>
      <c r="AH434" s="1124"/>
      <c r="AI434" s="1124"/>
    </row>
    <row r="435" spans="10:35">
      <c r="J435" s="1124"/>
      <c r="K435" s="1124"/>
      <c r="L435" s="1124"/>
      <c r="M435" s="1124"/>
      <c r="N435" s="1124"/>
      <c r="O435" s="1124"/>
      <c r="P435" s="1124"/>
      <c r="Q435" s="1124"/>
      <c r="R435" s="1124"/>
      <c r="S435" s="1124"/>
      <c r="T435" s="1124"/>
      <c r="U435" s="1124"/>
      <c r="V435" s="1124"/>
      <c r="W435" s="1124"/>
      <c r="X435" s="1124"/>
      <c r="Y435" s="1124"/>
      <c r="Z435" s="1124"/>
      <c r="AA435" s="1124"/>
      <c r="AB435" s="1124"/>
      <c r="AC435" s="1124"/>
      <c r="AD435" s="1124"/>
      <c r="AE435" s="1124"/>
      <c r="AF435" s="1124"/>
      <c r="AG435" s="1124"/>
      <c r="AH435" s="1124"/>
      <c r="AI435" s="1124"/>
    </row>
    <row r="436" spans="10:35">
      <c r="J436" s="1124"/>
      <c r="K436" s="1124"/>
      <c r="L436" s="1124"/>
      <c r="M436" s="1124"/>
      <c r="N436" s="1124"/>
      <c r="O436" s="1124"/>
      <c r="P436" s="1124"/>
      <c r="Q436" s="1124"/>
      <c r="R436" s="1124"/>
      <c r="S436" s="1124"/>
      <c r="T436" s="1124"/>
      <c r="U436" s="1124"/>
      <c r="V436" s="1124"/>
      <c r="W436" s="1124"/>
      <c r="X436" s="1124"/>
      <c r="Y436" s="1124"/>
      <c r="Z436" s="1124"/>
      <c r="AA436" s="1124"/>
      <c r="AB436" s="1124"/>
      <c r="AC436" s="1124"/>
      <c r="AD436" s="1124"/>
      <c r="AE436" s="1124"/>
      <c r="AF436" s="1124"/>
      <c r="AG436" s="1124"/>
      <c r="AH436" s="1124"/>
      <c r="AI436" s="1124"/>
    </row>
    <row r="437" spans="10:35">
      <c r="J437" s="1124"/>
      <c r="K437" s="1124"/>
      <c r="L437" s="1124"/>
      <c r="M437" s="1124"/>
      <c r="N437" s="1124"/>
      <c r="O437" s="1124"/>
      <c r="P437" s="1124"/>
      <c r="Q437" s="1124"/>
      <c r="R437" s="1124"/>
      <c r="S437" s="1124"/>
      <c r="T437" s="1124"/>
      <c r="U437" s="1124"/>
      <c r="V437" s="1124"/>
      <c r="W437" s="1124"/>
      <c r="X437" s="1124"/>
      <c r="Y437" s="1124"/>
      <c r="Z437" s="1124"/>
      <c r="AA437" s="1124"/>
      <c r="AB437" s="1124"/>
      <c r="AC437" s="1124"/>
      <c r="AD437" s="1124"/>
      <c r="AE437" s="1124"/>
      <c r="AF437" s="1124"/>
      <c r="AG437" s="1124"/>
      <c r="AH437" s="1124"/>
      <c r="AI437" s="1124"/>
    </row>
    <row r="438" spans="10:35">
      <c r="J438" s="1124"/>
      <c r="K438" s="1124"/>
      <c r="L438" s="1124"/>
      <c r="M438" s="1124"/>
      <c r="N438" s="1124"/>
      <c r="O438" s="1124"/>
      <c r="P438" s="1124"/>
      <c r="Q438" s="1124"/>
      <c r="R438" s="1124"/>
      <c r="S438" s="1124"/>
      <c r="T438" s="1124"/>
      <c r="U438" s="1124"/>
      <c r="V438" s="1124"/>
      <c r="W438" s="1124"/>
      <c r="X438" s="1124"/>
      <c r="Y438" s="1124"/>
      <c r="Z438" s="1124"/>
      <c r="AA438" s="1124"/>
      <c r="AB438" s="1124"/>
      <c r="AC438" s="1124"/>
      <c r="AD438" s="1124"/>
      <c r="AE438" s="1124"/>
      <c r="AF438" s="1124"/>
      <c r="AG438" s="1124"/>
      <c r="AH438" s="1124"/>
      <c r="AI438" s="1124"/>
    </row>
    <row r="439" spans="10:35">
      <c r="J439" s="1124"/>
      <c r="K439" s="1124"/>
      <c r="L439" s="1124"/>
      <c r="M439" s="1124"/>
      <c r="N439" s="1124"/>
      <c r="O439" s="1124"/>
      <c r="P439" s="1124"/>
      <c r="Q439" s="1124"/>
      <c r="R439" s="1124"/>
      <c r="S439" s="1124"/>
      <c r="T439" s="1124"/>
      <c r="U439" s="1124"/>
      <c r="V439" s="1124"/>
      <c r="W439" s="1124"/>
      <c r="X439" s="1124"/>
      <c r="Y439" s="1124"/>
      <c r="Z439" s="1124"/>
      <c r="AA439" s="1124"/>
      <c r="AB439" s="1124"/>
      <c r="AC439" s="1124"/>
      <c r="AD439" s="1124"/>
      <c r="AE439" s="1124"/>
      <c r="AF439" s="1124"/>
      <c r="AG439" s="1124"/>
      <c r="AH439" s="1124"/>
      <c r="AI439" s="1124"/>
    </row>
    <row r="440" spans="10:35">
      <c r="J440" s="1124"/>
      <c r="K440" s="1124"/>
      <c r="L440" s="1124"/>
      <c r="M440" s="1124"/>
      <c r="N440" s="1124"/>
      <c r="O440" s="1124"/>
      <c r="P440" s="1124"/>
      <c r="Q440" s="1124"/>
      <c r="R440" s="1124"/>
      <c r="S440" s="1124"/>
      <c r="T440" s="1124"/>
      <c r="U440" s="1124"/>
      <c r="V440" s="1124"/>
      <c r="W440" s="1124"/>
      <c r="X440" s="1124"/>
      <c r="Y440" s="1124"/>
      <c r="Z440" s="1124"/>
      <c r="AA440" s="1124"/>
      <c r="AB440" s="1124"/>
      <c r="AC440" s="1124"/>
      <c r="AD440" s="1124"/>
      <c r="AE440" s="1124"/>
      <c r="AF440" s="1124"/>
      <c r="AG440" s="1124"/>
      <c r="AH440" s="1124"/>
      <c r="AI440" s="1124"/>
    </row>
    <row r="441" spans="10:35">
      <c r="J441" s="1124"/>
      <c r="K441" s="1124"/>
      <c r="L441" s="1124"/>
      <c r="M441" s="1124"/>
      <c r="N441" s="1124"/>
      <c r="O441" s="1124"/>
      <c r="P441" s="1124"/>
      <c r="Q441" s="1124"/>
      <c r="R441" s="1124"/>
      <c r="S441" s="1124"/>
      <c r="T441" s="1124"/>
      <c r="U441" s="1124"/>
      <c r="V441" s="1124"/>
      <c r="W441" s="1124"/>
      <c r="X441" s="1124"/>
      <c r="Y441" s="1124"/>
      <c r="Z441" s="1124"/>
      <c r="AA441" s="1124"/>
      <c r="AB441" s="1124"/>
      <c r="AC441" s="1124"/>
      <c r="AD441" s="1124"/>
      <c r="AE441" s="1124"/>
      <c r="AF441" s="1124"/>
      <c r="AG441" s="1124"/>
      <c r="AH441" s="1124"/>
      <c r="AI441" s="1124"/>
    </row>
    <row r="442" spans="10:35">
      <c r="J442" s="1124"/>
      <c r="K442" s="1124"/>
      <c r="L442" s="1124"/>
      <c r="M442" s="1124"/>
      <c r="N442" s="1124"/>
      <c r="O442" s="1124"/>
      <c r="P442" s="1124"/>
      <c r="Q442" s="1124"/>
      <c r="R442" s="1124"/>
      <c r="S442" s="1124"/>
      <c r="T442" s="1124"/>
      <c r="U442" s="1124"/>
      <c r="V442" s="1124"/>
      <c r="W442" s="1124"/>
      <c r="X442" s="1124"/>
      <c r="Y442" s="1124"/>
      <c r="Z442" s="1124"/>
      <c r="AA442" s="1124"/>
      <c r="AB442" s="1124"/>
      <c r="AC442" s="1124"/>
      <c r="AD442" s="1124"/>
      <c r="AE442" s="1124"/>
      <c r="AF442" s="1124"/>
      <c r="AG442" s="1124"/>
      <c r="AH442" s="1124"/>
      <c r="AI442" s="1124"/>
    </row>
    <row r="443" spans="10:35">
      <c r="J443" s="1124"/>
      <c r="K443" s="1124"/>
      <c r="L443" s="1124"/>
      <c r="M443" s="1124"/>
      <c r="N443" s="1124"/>
      <c r="O443" s="1124"/>
      <c r="P443" s="1124"/>
      <c r="Q443" s="1124"/>
      <c r="R443" s="1124"/>
      <c r="S443" s="1124"/>
      <c r="T443" s="1124"/>
      <c r="U443" s="1124"/>
      <c r="V443" s="1124"/>
      <c r="W443" s="1124"/>
      <c r="X443" s="1124"/>
      <c r="Y443" s="1124"/>
      <c r="Z443" s="1124"/>
      <c r="AA443" s="1124"/>
      <c r="AB443" s="1124"/>
      <c r="AC443" s="1124"/>
      <c r="AD443" s="1124"/>
      <c r="AE443" s="1124"/>
      <c r="AF443" s="1124"/>
      <c r="AG443" s="1124"/>
      <c r="AH443" s="1124"/>
      <c r="AI443" s="1124"/>
    </row>
    <row r="444" spans="10:35">
      <c r="J444" s="1124"/>
      <c r="K444" s="1124"/>
      <c r="L444" s="1124"/>
      <c r="M444" s="1124"/>
      <c r="N444" s="1124"/>
      <c r="O444" s="1124"/>
      <c r="P444" s="1124"/>
      <c r="Q444" s="1124"/>
      <c r="R444" s="1124"/>
      <c r="S444" s="1124"/>
      <c r="T444" s="1124"/>
      <c r="U444" s="1124"/>
      <c r="V444" s="1124"/>
      <c r="W444" s="1124"/>
      <c r="X444" s="1124"/>
      <c r="Y444" s="1124"/>
      <c r="Z444" s="1124"/>
      <c r="AA444" s="1124"/>
      <c r="AB444" s="1124"/>
      <c r="AC444" s="1124"/>
      <c r="AD444" s="1124"/>
      <c r="AE444" s="1124"/>
      <c r="AF444" s="1124"/>
      <c r="AG444" s="1124"/>
      <c r="AH444" s="1124"/>
      <c r="AI444" s="1124"/>
    </row>
    <row r="445" spans="10:35">
      <c r="J445" s="1124"/>
      <c r="K445" s="1124"/>
      <c r="L445" s="1124"/>
      <c r="M445" s="1124"/>
      <c r="N445" s="1124"/>
      <c r="O445" s="1124"/>
      <c r="P445" s="1124"/>
      <c r="Q445" s="1124"/>
      <c r="R445" s="1124"/>
      <c r="S445" s="1124"/>
      <c r="T445" s="1124"/>
      <c r="U445" s="1124"/>
      <c r="V445" s="1124"/>
      <c r="W445" s="1124"/>
      <c r="X445" s="1124"/>
      <c r="Y445" s="1124"/>
      <c r="Z445" s="1124"/>
      <c r="AA445" s="1124"/>
      <c r="AB445" s="1124"/>
      <c r="AC445" s="1124"/>
      <c r="AD445" s="1124"/>
      <c r="AE445" s="1124"/>
      <c r="AF445" s="1124"/>
      <c r="AG445" s="1124"/>
      <c r="AH445" s="1124"/>
      <c r="AI445" s="1124"/>
    </row>
    <row r="446" spans="10:35">
      <c r="J446" s="1124"/>
      <c r="K446" s="1124"/>
      <c r="L446" s="1124"/>
      <c r="M446" s="1124"/>
      <c r="N446" s="1124"/>
      <c r="O446" s="1124"/>
      <c r="P446" s="1124"/>
      <c r="Q446" s="1124"/>
      <c r="R446" s="1124"/>
      <c r="S446" s="1124"/>
      <c r="T446" s="1124"/>
      <c r="U446" s="1124"/>
      <c r="V446" s="1124"/>
      <c r="W446" s="1124"/>
      <c r="X446" s="1124"/>
      <c r="Y446" s="1124"/>
      <c r="Z446" s="1124"/>
      <c r="AA446" s="1124"/>
      <c r="AB446" s="1124"/>
      <c r="AC446" s="1124"/>
      <c r="AD446" s="1124"/>
      <c r="AE446" s="1124"/>
      <c r="AF446" s="1124"/>
      <c r="AG446" s="1124"/>
      <c r="AH446" s="1124"/>
      <c r="AI446" s="1124"/>
    </row>
    <row r="447" spans="10:35">
      <c r="J447" s="1124"/>
      <c r="K447" s="1124"/>
      <c r="L447" s="1124"/>
      <c r="M447" s="1124"/>
      <c r="N447" s="1124"/>
      <c r="O447" s="1124"/>
      <c r="P447" s="1124"/>
      <c r="Q447" s="1124"/>
      <c r="R447" s="1124"/>
      <c r="S447" s="1124"/>
      <c r="T447" s="1124"/>
      <c r="U447" s="1124"/>
      <c r="V447" s="1124"/>
      <c r="W447" s="1124"/>
      <c r="X447" s="1124"/>
      <c r="Y447" s="1124"/>
      <c r="Z447" s="1124"/>
      <c r="AA447" s="1124"/>
      <c r="AB447" s="1124"/>
      <c r="AC447" s="1124"/>
      <c r="AD447" s="1124"/>
      <c r="AE447" s="1124"/>
      <c r="AF447" s="1124"/>
      <c r="AG447" s="1124"/>
      <c r="AH447" s="1124"/>
      <c r="AI447" s="1124"/>
    </row>
    <row r="448" spans="10:35">
      <c r="J448" s="1124"/>
      <c r="K448" s="1124"/>
      <c r="L448" s="1124"/>
      <c r="M448" s="1124"/>
      <c r="N448" s="1124"/>
      <c r="O448" s="1124"/>
      <c r="P448" s="1124"/>
      <c r="Q448" s="1124"/>
      <c r="R448" s="1124"/>
      <c r="S448" s="1124"/>
      <c r="T448" s="1124"/>
      <c r="U448" s="1124"/>
      <c r="V448" s="1124"/>
      <c r="W448" s="1124"/>
      <c r="X448" s="1124"/>
      <c r="Y448" s="1124"/>
      <c r="Z448" s="1124"/>
      <c r="AA448" s="1124"/>
      <c r="AB448" s="1124"/>
      <c r="AC448" s="1124"/>
      <c r="AD448" s="1124"/>
      <c r="AE448" s="1124"/>
      <c r="AF448" s="1124"/>
      <c r="AG448" s="1124"/>
      <c r="AH448" s="1124"/>
      <c r="AI448" s="1124"/>
    </row>
    <row r="449" spans="10:35">
      <c r="J449" s="1124"/>
      <c r="K449" s="1124"/>
      <c r="L449" s="1124"/>
      <c r="M449" s="1124"/>
      <c r="N449" s="1124"/>
      <c r="O449" s="1124"/>
      <c r="P449" s="1124"/>
      <c r="Q449" s="1124"/>
      <c r="R449" s="1124"/>
      <c r="S449" s="1124"/>
      <c r="T449" s="1124"/>
      <c r="U449" s="1124"/>
      <c r="V449" s="1124"/>
      <c r="W449" s="1124"/>
      <c r="X449" s="1124"/>
      <c r="Y449" s="1124"/>
      <c r="Z449" s="1124"/>
      <c r="AA449" s="1124"/>
      <c r="AB449" s="1124"/>
      <c r="AC449" s="1124"/>
      <c r="AD449" s="1124"/>
      <c r="AE449" s="1124"/>
      <c r="AF449" s="1124"/>
      <c r="AG449" s="1124"/>
      <c r="AH449" s="1124"/>
      <c r="AI449" s="1124"/>
    </row>
  </sheetData>
  <sheetProtection algorithmName="SHA-512" hashValue="b7tCBlDO3wZ04jzCuikdoGqRn/WVMPpVoniFLZELaZ1YRRTF3sx++cE4SDkawpFicemzy1x3e90LUPChRTx/7w==" saltValue="wqQdktb1bmJg11XK7gcTKA==" spinCount="100000" sheet="1" formatCells="0" formatRows="0"/>
  <mergeCells count="53">
    <mergeCell ref="B1:G1"/>
    <mergeCell ref="A4:B4"/>
    <mergeCell ref="A5:B5"/>
    <mergeCell ref="A6:A7"/>
    <mergeCell ref="G9:G10"/>
    <mergeCell ref="A8:A10"/>
    <mergeCell ref="A3:G3"/>
    <mergeCell ref="A2:G2"/>
    <mergeCell ref="I2:U2"/>
    <mergeCell ref="L21:Q21"/>
    <mergeCell ref="A21:B23"/>
    <mergeCell ref="C21:G22"/>
    <mergeCell ref="H21:J21"/>
    <mergeCell ref="I11:Q11"/>
    <mergeCell ref="I12:J12"/>
    <mergeCell ref="N12:O12"/>
    <mergeCell ref="P12:Q12"/>
    <mergeCell ref="I13:J13"/>
    <mergeCell ref="N13:O13"/>
    <mergeCell ref="N14:O14"/>
    <mergeCell ref="P16:Q16"/>
    <mergeCell ref="I16:J16"/>
    <mergeCell ref="P17:Q17"/>
    <mergeCell ref="A31:A33"/>
    <mergeCell ref="A24:A27"/>
    <mergeCell ref="A34:A35"/>
    <mergeCell ref="A28:A30"/>
    <mergeCell ref="L3:U3"/>
    <mergeCell ref="A13:A15"/>
    <mergeCell ref="F18:G18"/>
    <mergeCell ref="A11:A12"/>
    <mergeCell ref="A16:A17"/>
    <mergeCell ref="N15:O15"/>
    <mergeCell ref="I3:K3"/>
    <mergeCell ref="I14:J14"/>
    <mergeCell ref="I15:J15"/>
    <mergeCell ref="P13:Q13"/>
    <mergeCell ref="P14:Q14"/>
    <mergeCell ref="P15:Q15"/>
    <mergeCell ref="F39:G39"/>
    <mergeCell ref="F40:G40"/>
    <mergeCell ref="C23:G23"/>
    <mergeCell ref="L40:Q41"/>
    <mergeCell ref="L37:M37"/>
    <mergeCell ref="L38:M38"/>
    <mergeCell ref="L39:M39"/>
    <mergeCell ref="F41:G41"/>
    <mergeCell ref="H43:H46"/>
    <mergeCell ref="I43:I46"/>
    <mergeCell ref="N16:O16"/>
    <mergeCell ref="J43:J46"/>
    <mergeCell ref="L43:Q46"/>
    <mergeCell ref="O42:Q42"/>
  </mergeCells>
  <conditionalFormatting sqref="H37:J37">
    <cfRule type="expression" dxfId="16" priority="10">
      <formula>H37="OK"</formula>
    </cfRule>
  </conditionalFormatting>
  <conditionalFormatting sqref="H43:J43">
    <cfRule type="expression" dxfId="15" priority="7">
      <formula>(AND($H$40&gt;0,#REF!&lt;=60%))</formula>
    </cfRule>
  </conditionalFormatting>
  <conditionalFormatting sqref="K9:P9">
    <cfRule type="expression" dxfId="14" priority="1">
      <formula>$K$9&lt;&gt;""</formula>
    </cfRule>
  </conditionalFormatting>
  <conditionalFormatting sqref="L13:N16">
    <cfRule type="expression" dxfId="13" priority="2">
      <formula>"#NV"</formula>
    </cfRule>
  </conditionalFormatting>
  <conditionalFormatting sqref="P17">
    <cfRule type="expression" dxfId="12" priority="3">
      <formula>$P$17&lt;0</formula>
    </cfRule>
  </conditionalFormatting>
  <pageMargins left="0.51181102362204722" right="0.51181102362204722" top="0.78740157480314965" bottom="0.78740157480314965" header="0.31496062992125984" footer="0.31496062992125984"/>
  <pageSetup paperSize="9" orientation="landscape" r:id="rId1"/>
  <rowBreaks count="1" manualBreakCount="1">
    <brk id="39"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4588-6E9A-4892-A56A-F5A22A740518}">
  <sheetPr codeName="Tabelle9">
    <tabColor rgb="FFFFFF00"/>
  </sheetPr>
  <dimension ref="A1:AE132"/>
  <sheetViews>
    <sheetView workbookViewId="0">
      <pane xSplit="1" ySplit="6" topLeftCell="O57" activePane="bottomRight" state="frozen"/>
      <selection pane="topRight" activeCell="K13" sqref="K13"/>
      <selection pane="bottomLeft" activeCell="K13" sqref="K13"/>
      <selection pane="bottomRight" activeCell="AB73" sqref="AB73"/>
    </sheetView>
  </sheetViews>
  <sheetFormatPr baseColWidth="10" defaultColWidth="11.42578125" defaultRowHeight="15"/>
  <cols>
    <col min="1" max="2" width="40.5703125" style="172" customWidth="1"/>
    <col min="3" max="3" width="14.42578125" customWidth="1"/>
    <col min="4" max="4" width="19" customWidth="1"/>
    <col min="5" max="5" width="11.28515625" customWidth="1"/>
    <col min="6" max="6" width="16.85546875" customWidth="1"/>
    <col min="7" max="7" width="16" customWidth="1"/>
    <col min="8" max="8" width="13.85546875" customWidth="1"/>
    <col min="9" max="9" width="3" hidden="1" customWidth="1"/>
    <col min="10" max="12" width="14.28515625" customWidth="1"/>
    <col min="13" max="14" width="15.7109375" customWidth="1"/>
    <col min="15" max="15" width="13.85546875" customWidth="1"/>
    <col min="16" max="16" width="9.5703125" style="70" customWidth="1"/>
    <col min="17" max="17" width="15.5703125" customWidth="1"/>
    <col min="18" max="18" width="14.85546875" customWidth="1"/>
    <col min="19" max="19" width="14" customWidth="1"/>
    <col min="20" max="22" width="13.85546875" customWidth="1"/>
    <col min="23" max="24" width="15.42578125" customWidth="1"/>
    <col min="25" max="25" width="13.85546875" customWidth="1"/>
    <col min="26" max="26" width="7.5703125" customWidth="1"/>
    <col min="27" max="28" width="17" customWidth="1"/>
  </cols>
  <sheetData>
    <row r="1" spans="1:31">
      <c r="A1" s="651" t="s">
        <v>420</v>
      </c>
      <c r="B1" s="1009"/>
      <c r="D1" s="175"/>
      <c r="E1" s="175"/>
      <c r="F1" s="176"/>
      <c r="G1" s="176"/>
      <c r="H1" s="177"/>
      <c r="I1" s="177"/>
      <c r="K1" s="178"/>
      <c r="L1" s="179"/>
      <c r="M1" s="179"/>
      <c r="N1" s="180"/>
      <c r="O1" s="71"/>
      <c r="P1" s="181"/>
      <c r="Q1" s="182"/>
      <c r="R1" s="176"/>
      <c r="S1" s="176"/>
      <c r="T1" s="176"/>
      <c r="U1" s="176"/>
      <c r="V1" s="176"/>
      <c r="W1" s="177"/>
      <c r="X1" s="177"/>
      <c r="Y1" s="176"/>
    </row>
    <row r="2" spans="1:31">
      <c r="A2" s="1078"/>
      <c r="B2" s="1081" t="s">
        <v>421</v>
      </c>
      <c r="J2" s="183"/>
      <c r="K2" s="184"/>
      <c r="L2" s="184"/>
      <c r="M2" s="183"/>
      <c r="N2" s="183"/>
      <c r="O2" s="183"/>
      <c r="P2" s="185"/>
      <c r="Q2" s="183"/>
      <c r="R2" s="183"/>
      <c r="S2" s="183"/>
      <c r="T2" s="183"/>
      <c r="U2" s="183"/>
      <c r="V2" s="183"/>
      <c r="W2" s="183"/>
      <c r="X2" s="183"/>
      <c r="Y2" s="183"/>
    </row>
    <row r="3" spans="1:31" ht="16.5" thickBot="1">
      <c r="A3" s="63" t="s">
        <v>422</v>
      </c>
      <c r="B3" s="1010"/>
      <c r="D3" s="304"/>
      <c r="E3" s="64"/>
      <c r="F3" s="65" t="s">
        <v>423</v>
      </c>
      <c r="G3" s="66">
        <f>+Gesamtangebot!B3</f>
        <v>2026</v>
      </c>
      <c r="H3" s="64"/>
      <c r="I3" s="67"/>
      <c r="J3" s="68"/>
      <c r="K3" s="653"/>
      <c r="L3" s="654"/>
      <c r="M3" s="654"/>
      <c r="N3" s="69"/>
      <c r="R3" s="71"/>
      <c r="S3" s="71"/>
      <c r="Y3" s="346"/>
    </row>
    <row r="4" spans="1:31" ht="14.45" customHeight="1">
      <c r="A4" s="1723" t="s">
        <v>424</v>
      </c>
      <c r="B4" s="1006"/>
      <c r="C4" s="1708" t="s">
        <v>425</v>
      </c>
      <c r="D4" s="1725" t="s">
        <v>426</v>
      </c>
      <c r="E4" s="1727" t="s">
        <v>427</v>
      </c>
      <c r="F4" s="1710" t="s">
        <v>428</v>
      </c>
      <c r="G4" s="1710" t="s">
        <v>429</v>
      </c>
      <c r="H4" s="1710" t="s">
        <v>430</v>
      </c>
      <c r="I4" s="655" t="s">
        <v>431</v>
      </c>
      <c r="J4" s="657" t="s">
        <v>432</v>
      </c>
      <c r="K4" s="658"/>
      <c r="L4" s="658"/>
      <c r="M4" s="659"/>
      <c r="N4" s="1714" t="s">
        <v>433</v>
      </c>
      <c r="O4" s="1716" t="s">
        <v>434</v>
      </c>
      <c r="P4" s="1718" t="s">
        <v>435</v>
      </c>
      <c r="Q4" s="1710" t="s">
        <v>436</v>
      </c>
      <c r="R4" s="1710" t="s">
        <v>437</v>
      </c>
      <c r="S4" s="1710" t="s">
        <v>438</v>
      </c>
      <c r="T4" s="1710" t="s">
        <v>439</v>
      </c>
      <c r="U4" s="1710" t="s">
        <v>440</v>
      </c>
      <c r="V4" s="1710" t="s">
        <v>441</v>
      </c>
      <c r="W4" s="1710" t="s">
        <v>442</v>
      </c>
      <c r="X4" s="1710" t="s">
        <v>443</v>
      </c>
      <c r="Y4" s="1712" t="str">
        <f>"Ek-Zinsen 
" &amp; ROUND(Berechnungsdaten!X11*100,2) &amp; " %"</f>
        <v>Ek-Zinsen 
1,73 %</v>
      </c>
      <c r="AA4" s="1708" t="s">
        <v>444</v>
      </c>
      <c r="AB4" s="1708" t="s">
        <v>445</v>
      </c>
      <c r="AC4" s="1707"/>
      <c r="AD4" s="1707"/>
      <c r="AE4" s="1707"/>
    </row>
    <row r="5" spans="1:31" ht="52.15" customHeight="1" thickBot="1">
      <c r="A5" s="1724"/>
      <c r="B5" s="1007" t="s">
        <v>446</v>
      </c>
      <c r="C5" s="1709"/>
      <c r="D5" s="1726"/>
      <c r="E5" s="1728"/>
      <c r="F5" s="1711"/>
      <c r="G5" s="1711"/>
      <c r="H5" s="1711"/>
      <c r="I5" s="656"/>
      <c r="J5" s="72" t="s">
        <v>447</v>
      </c>
      <c r="K5" s="72" t="s">
        <v>448</v>
      </c>
      <c r="L5" s="72" t="s">
        <v>449</v>
      </c>
      <c r="M5" s="73" t="s">
        <v>450</v>
      </c>
      <c r="N5" s="1715"/>
      <c r="O5" s="1717"/>
      <c r="P5" s="1719"/>
      <c r="Q5" s="1711" t="s">
        <v>436</v>
      </c>
      <c r="R5" s="1711"/>
      <c r="S5" s="1711"/>
      <c r="T5" s="1711"/>
      <c r="U5" s="1711"/>
      <c r="V5" s="1711"/>
      <c r="W5" s="1711"/>
      <c r="X5" s="1711"/>
      <c r="Y5" s="1713"/>
      <c r="AA5" s="1709"/>
      <c r="AB5" s="1709"/>
      <c r="AC5" s="1707"/>
      <c r="AD5" s="1707"/>
      <c r="AE5" s="1707"/>
    </row>
    <row r="6" spans="1:31" ht="27.6" customHeight="1" thickBot="1">
      <c r="A6" s="74" t="s">
        <v>451</v>
      </c>
      <c r="B6" s="74"/>
      <c r="C6" s="82"/>
      <c r="D6" s="75"/>
      <c r="E6" s="76"/>
      <c r="F6" s="77"/>
      <c r="G6" s="78">
        <f>G7+G58+G74+G110+G121</f>
        <v>0</v>
      </c>
      <c r="H6" s="78">
        <f>SUM(H8:H57)</f>
        <v>0</v>
      </c>
      <c r="I6" s="78"/>
      <c r="J6" s="78">
        <f>J7+J58+J74+J110+J121</f>
        <v>0</v>
      </c>
      <c r="K6" s="78">
        <f>K7+K58+K74+K110+K121</f>
        <v>0</v>
      </c>
      <c r="L6" s="78">
        <f>L7+L58+L74+L110+L121</f>
        <v>0</v>
      </c>
      <c r="M6" s="78">
        <f>M7+M58+M74+M110+M121</f>
        <v>0</v>
      </c>
      <c r="N6" s="595">
        <f>N7+N58+N74+N110+N121</f>
        <v>0</v>
      </c>
      <c r="O6" s="56"/>
      <c r="P6" s="80"/>
      <c r="Q6" s="81">
        <f t="shared" ref="Q6:Y6" si="0">+Q7+Q58+Q74+Q110+Q121</f>
        <v>0</v>
      </c>
      <c r="R6" s="78">
        <f t="shared" si="0"/>
        <v>0</v>
      </c>
      <c r="S6" s="78">
        <f t="shared" si="0"/>
        <v>0</v>
      </c>
      <c r="T6" s="79">
        <f t="shared" si="0"/>
        <v>0</v>
      </c>
      <c r="U6" s="79">
        <f t="shared" si="0"/>
        <v>0</v>
      </c>
      <c r="V6" s="78">
        <f t="shared" si="0"/>
        <v>0</v>
      </c>
      <c r="W6" s="78">
        <f t="shared" si="0"/>
        <v>0</v>
      </c>
      <c r="X6" s="79">
        <f t="shared" si="0"/>
        <v>0</v>
      </c>
      <c r="Y6" s="720">
        <f t="shared" si="0"/>
        <v>0</v>
      </c>
      <c r="AA6" s="82">
        <f>AA7+AA58+AA74+AA110+AA121</f>
        <v>0</v>
      </c>
      <c r="AB6" s="82">
        <f>AB7+AB58+AB74+AB110+AB121</f>
        <v>0</v>
      </c>
    </row>
    <row r="7" spans="1:31" ht="29.25" customHeight="1" thickBot="1">
      <c r="A7" s="1729" t="s">
        <v>452</v>
      </c>
      <c r="B7" s="1730"/>
      <c r="C7" s="1056"/>
      <c r="D7" s="83"/>
      <c r="E7" s="84"/>
      <c r="F7" s="85"/>
      <c r="G7" s="86">
        <f t="shared" ref="G7:N7" si="1">SUM(G8:G57)</f>
        <v>0</v>
      </c>
      <c r="H7" s="86">
        <f t="shared" si="1"/>
        <v>0</v>
      </c>
      <c r="I7" s="86">
        <f t="shared" si="1"/>
        <v>0</v>
      </c>
      <c r="J7" s="86">
        <f t="shared" si="1"/>
        <v>0</v>
      </c>
      <c r="K7" s="86">
        <f t="shared" si="1"/>
        <v>0</v>
      </c>
      <c r="L7" s="86">
        <f t="shared" si="1"/>
        <v>0</v>
      </c>
      <c r="M7" s="86">
        <f t="shared" si="1"/>
        <v>0</v>
      </c>
      <c r="N7" s="1057">
        <f t="shared" si="1"/>
        <v>0</v>
      </c>
      <c r="O7" s="88"/>
      <c r="P7" s="89"/>
      <c r="Q7" s="87">
        <f t="shared" ref="Q7:Y7" si="2">SUM(Q8:Q57)</f>
        <v>0</v>
      </c>
      <c r="R7" s="87">
        <f t="shared" si="2"/>
        <v>0</v>
      </c>
      <c r="S7" s="87">
        <f t="shared" si="2"/>
        <v>0</v>
      </c>
      <c r="T7" s="87">
        <f t="shared" si="2"/>
        <v>0</v>
      </c>
      <c r="U7" s="87">
        <f t="shared" si="2"/>
        <v>0</v>
      </c>
      <c r="V7" s="87">
        <f t="shared" si="2"/>
        <v>0</v>
      </c>
      <c r="W7" s="87">
        <f t="shared" si="2"/>
        <v>0</v>
      </c>
      <c r="X7" s="87">
        <f t="shared" si="2"/>
        <v>0</v>
      </c>
      <c r="Y7" s="598">
        <f t="shared" si="2"/>
        <v>0</v>
      </c>
      <c r="AA7" s="82">
        <f>SUM(AA8:AA57)</f>
        <v>0</v>
      </c>
      <c r="AB7" s="90">
        <f>SUM(AB8:AB57)</f>
        <v>0</v>
      </c>
    </row>
    <row r="8" spans="1:31">
      <c r="A8" s="1396" t="s">
        <v>337</v>
      </c>
      <c r="B8" s="1077"/>
      <c r="C8" s="530">
        <f>IFERROR(VLOOKUP(A8,KdU!$AG$7:$AH$18,2,0),0)</f>
        <v>0</v>
      </c>
      <c r="D8" s="91"/>
      <c r="E8" s="92"/>
      <c r="F8" s="93"/>
      <c r="G8" s="94"/>
      <c r="H8" s="94"/>
      <c r="I8" s="95"/>
      <c r="J8" s="94"/>
      <c r="K8" s="94"/>
      <c r="L8" s="94"/>
      <c r="M8" s="96"/>
      <c r="N8" s="97"/>
      <c r="O8" s="57">
        <v>2.5000000000000001E-2</v>
      </c>
      <c r="P8" s="98">
        <f>IF(AND(G8&gt;0,$G$3-F8&lt;100/O8/100),100/O8/100-($G$3-F8),0)</f>
        <v>0</v>
      </c>
      <c r="Q8" s="99">
        <f t="shared" ref="Q8" si="3">IF((+G8-M8-H8)&gt;=0,IF(P8&gt;0,(+G8-M8-H8)*O8,0),0)</f>
        <v>0</v>
      </c>
      <c r="R8" s="101">
        <f>IF($P8&gt;0,$O8*(G8-H8)*$P8,0)+H8</f>
        <v>0</v>
      </c>
      <c r="S8" s="101">
        <f>+J8*$O8*$P8</f>
        <v>0</v>
      </c>
      <c r="T8" s="101">
        <f>+K8*$O8*$P8</f>
        <v>0</v>
      </c>
      <c r="U8" s="101">
        <f>+L8*$O8*$P8</f>
        <v>0</v>
      </c>
      <c r="V8" s="101">
        <f>+M8*$O8*$P8</f>
        <v>0</v>
      </c>
      <c r="W8" s="292">
        <f>Darlehen!F8</f>
        <v>0</v>
      </c>
      <c r="X8" s="292">
        <f>Darlehen!H8</f>
        <v>0</v>
      </c>
      <c r="Y8" s="713">
        <f>S8*Berechnungsdaten!$X$11</f>
        <v>0</v>
      </c>
      <c r="Z8" s="455" t="str">
        <f t="shared" ref="Z8:Z57" si="4">IF(G8=SUM(J8:M8),"Ok",G8-SUM(J8:M8))</f>
        <v>Ok</v>
      </c>
      <c r="AA8" s="340">
        <f>(Q8+X8+Y8+Instandhaltung!G10)*C8</f>
        <v>0</v>
      </c>
      <c r="AB8" s="340">
        <f>IF(ISERROR((Q8+X8+Y8+Instandhaltung!G10)*(100%-C8)),0,(Q8+X8+Y8+Instandhaltung!G10)*(100%-C8))</f>
        <v>0</v>
      </c>
      <c r="AD8" s="71"/>
    </row>
    <row r="9" spans="1:31">
      <c r="A9" s="1396" t="s">
        <v>337</v>
      </c>
      <c r="B9" s="133"/>
      <c r="C9" s="530">
        <f>IFERROR(VLOOKUP(A9,KdU!$AG$7:$AH$18,2,0),0)</f>
        <v>0</v>
      </c>
      <c r="D9" s="134"/>
      <c r="E9" s="439"/>
      <c r="F9" s="136"/>
      <c r="G9" s="137"/>
      <c r="H9" s="137"/>
      <c r="I9" s="440"/>
      <c r="J9" s="137"/>
      <c r="K9" s="137"/>
      <c r="L9" s="137"/>
      <c r="M9" s="441"/>
      <c r="N9" s="442"/>
      <c r="O9" s="58">
        <v>2.5000000000000001E-2</v>
      </c>
      <c r="P9" s="140">
        <f t="shared" ref="P9:P11" si="5">IF(AND(G9&gt;0,$G$3-F9&lt;100/O9/100),100/O9/100-($G$3-F9),0)</f>
        <v>0</v>
      </c>
      <c r="Q9" s="110">
        <f t="shared" ref="Q9:Q11" si="6">IF((+G9-M9-H9)&gt;=0,IF(P9&gt;0,(+G9-M9-H9)*O9,0),0)</f>
        <v>0</v>
      </c>
      <c r="R9" s="100">
        <f t="shared" ref="R9:R11" si="7">IF($P9&gt;0,$O9*(G9-H9)*$P9,0)+H9</f>
        <v>0</v>
      </c>
      <c r="S9" s="100">
        <f t="shared" ref="S9:S11" si="8">+J9*$O9*$P9</f>
        <v>0</v>
      </c>
      <c r="T9" s="100">
        <f t="shared" ref="T9:T11" si="9">+K9*$O9*$P9</f>
        <v>0</v>
      </c>
      <c r="U9" s="100">
        <f t="shared" ref="U9:U11" si="10">+L9*$O9*$P9</f>
        <v>0</v>
      </c>
      <c r="V9" s="100">
        <f t="shared" ref="V9:V11" si="11">+M9*$O9*$P9</f>
        <v>0</v>
      </c>
      <c r="W9" s="446">
        <f>Darlehen!F9</f>
        <v>0</v>
      </c>
      <c r="X9" s="446">
        <f>Darlehen!H9</f>
        <v>0</v>
      </c>
      <c r="Y9" s="714">
        <f>S9*Berechnungsdaten!$X$11</f>
        <v>0</v>
      </c>
      <c r="Z9" s="455" t="str">
        <f t="shared" ref="Z9:Z11" si="12">IF(G9=SUM(J9:M9),"Ok",G9-SUM(J9:M9))</f>
        <v>Ok</v>
      </c>
      <c r="AA9" s="447">
        <f>(Q9+X9+Y9+Instandhaltung!G11)*C9</f>
        <v>0</v>
      </c>
      <c r="AB9" s="447">
        <f>IF(ISERROR((Q9+X9+Y9+Instandhaltung!G11)*(100%-C9)),0,(Q9+X9+Y9+Instandhaltung!G11)*(100%-C9))</f>
        <v>0</v>
      </c>
      <c r="AD9" s="71"/>
    </row>
    <row r="10" spans="1:31">
      <c r="A10" s="1396" t="s">
        <v>337</v>
      </c>
      <c r="B10" s="133"/>
      <c r="C10" s="530">
        <f>IFERROR(VLOOKUP(A10,KdU!$AG$7:$AH$18,2,0),0)</f>
        <v>0</v>
      </c>
      <c r="D10" s="134"/>
      <c r="E10" s="439"/>
      <c r="F10" s="136"/>
      <c r="G10" s="137"/>
      <c r="H10" s="137"/>
      <c r="I10" s="440"/>
      <c r="J10" s="137"/>
      <c r="K10" s="137"/>
      <c r="L10" s="137"/>
      <c r="M10" s="441"/>
      <c r="N10" s="442"/>
      <c r="O10" s="58">
        <v>2.5000000000000001E-2</v>
      </c>
      <c r="P10" s="140">
        <f t="shared" si="5"/>
        <v>0</v>
      </c>
      <c r="Q10" s="110">
        <f t="shared" si="6"/>
        <v>0</v>
      </c>
      <c r="R10" s="100">
        <f t="shared" si="7"/>
        <v>0</v>
      </c>
      <c r="S10" s="100">
        <f t="shared" si="8"/>
        <v>0</v>
      </c>
      <c r="T10" s="100">
        <f t="shared" si="9"/>
        <v>0</v>
      </c>
      <c r="U10" s="100">
        <f t="shared" si="10"/>
        <v>0</v>
      </c>
      <c r="V10" s="100">
        <f t="shared" si="11"/>
        <v>0</v>
      </c>
      <c r="W10" s="446">
        <f>Darlehen!F10</f>
        <v>0</v>
      </c>
      <c r="X10" s="446">
        <f>Darlehen!H10</f>
        <v>0</v>
      </c>
      <c r="Y10" s="714">
        <f>S10*Berechnungsdaten!$X$11</f>
        <v>0</v>
      </c>
      <c r="Z10" s="455" t="str">
        <f t="shared" si="12"/>
        <v>Ok</v>
      </c>
      <c r="AA10" s="447">
        <f>(Q10+X10+Y10+Instandhaltung!G12)*C10</f>
        <v>0</v>
      </c>
      <c r="AB10" s="447">
        <f>IF(ISERROR((Q10+X10+Y10+Instandhaltung!G12)*(100%-C10)),0,(Q10+X10+Y10+Instandhaltung!G12)*(100%-C10))</f>
        <v>0</v>
      </c>
      <c r="AD10" s="71"/>
    </row>
    <row r="11" spans="1:31">
      <c r="A11" s="1396" t="s">
        <v>337</v>
      </c>
      <c r="B11" s="133"/>
      <c r="C11" s="530">
        <f>IFERROR(VLOOKUP(A11,KdU!$AG$7:$AH$18,2,0),0)</f>
        <v>0</v>
      </c>
      <c r="D11" s="134"/>
      <c r="E11" s="439"/>
      <c r="F11" s="136"/>
      <c r="G11" s="137"/>
      <c r="H11" s="137"/>
      <c r="I11" s="440"/>
      <c r="J11" s="137"/>
      <c r="K11" s="137"/>
      <c r="L11" s="137"/>
      <c r="M11" s="441"/>
      <c r="N11" s="442"/>
      <c r="O11" s="58">
        <v>2.5000000000000001E-2</v>
      </c>
      <c r="P11" s="140">
        <f t="shared" si="5"/>
        <v>0</v>
      </c>
      <c r="Q11" s="110">
        <f t="shared" si="6"/>
        <v>0</v>
      </c>
      <c r="R11" s="100">
        <f t="shared" si="7"/>
        <v>0</v>
      </c>
      <c r="S11" s="100">
        <f t="shared" si="8"/>
        <v>0</v>
      </c>
      <c r="T11" s="100">
        <f t="shared" si="9"/>
        <v>0</v>
      </c>
      <c r="U11" s="100">
        <f t="shared" si="10"/>
        <v>0</v>
      </c>
      <c r="V11" s="100">
        <f t="shared" si="11"/>
        <v>0</v>
      </c>
      <c r="W11" s="446">
        <f>Darlehen!F11</f>
        <v>0</v>
      </c>
      <c r="X11" s="446">
        <f>Darlehen!H11</f>
        <v>0</v>
      </c>
      <c r="Y11" s="714">
        <f>S11*Berechnungsdaten!$X$11</f>
        <v>0</v>
      </c>
      <c r="Z11" s="455" t="str">
        <f t="shared" si="12"/>
        <v>Ok</v>
      </c>
      <c r="AA11" s="447">
        <f>(Q11+X11+Y11+Instandhaltung!G13)*C11</f>
        <v>0</v>
      </c>
      <c r="AB11" s="447">
        <f>IF(ISERROR((Q11+X11+Y11+Instandhaltung!G13)*(100%-C11)),0,(Q11+X11+Y11+Instandhaltung!G13)*(100%-C11))</f>
        <v>0</v>
      </c>
      <c r="AD11" s="71"/>
    </row>
    <row r="12" spans="1:31">
      <c r="A12" s="1396"/>
      <c r="B12" s="133"/>
      <c r="C12" s="530">
        <f>IFERROR(VLOOKUP(A12,KdU!$AG$7:$AH$18,2,0),0)</f>
        <v>0</v>
      </c>
      <c r="D12" s="134"/>
      <c r="E12" s="439"/>
      <c r="F12" s="136"/>
      <c r="G12" s="137"/>
      <c r="H12" s="137"/>
      <c r="I12" s="440"/>
      <c r="J12" s="137"/>
      <c r="K12" s="137"/>
      <c r="L12" s="137"/>
      <c r="M12" s="441"/>
      <c r="N12" s="442"/>
      <c r="O12" s="445">
        <v>2.5000000000000001E-2</v>
      </c>
      <c r="P12" s="109">
        <f t="shared" ref="P12:P38" si="13">IF(AND(G12&gt;0,$G$3-F12&lt;100/O12/100),100/O12/100-($G$3-F12),0)</f>
        <v>0</v>
      </c>
      <c r="Q12" s="122">
        <f t="shared" ref="Q12:Q38" si="14">IF((+G12-M12-H12)&gt;=0,IF(P12&gt;0,(+G12-M12-H12)*O12,0),0)</f>
        <v>0</v>
      </c>
      <c r="R12" s="111">
        <f t="shared" ref="R12:R38" si="15">IF(P12&gt;0,O12*(G12-H12)*P12,0)</f>
        <v>0</v>
      </c>
      <c r="S12" s="111">
        <f t="shared" ref="S12:S38" si="16">+J12*$O12*$P12</f>
        <v>0</v>
      </c>
      <c r="T12" s="111">
        <f t="shared" ref="T12:T38" si="17">+K12*$O12*$P12</f>
        <v>0</v>
      </c>
      <c r="U12" s="111">
        <f t="shared" ref="U12:U38" si="18">+L12*$O12*$P12</f>
        <v>0</v>
      </c>
      <c r="V12" s="111">
        <f t="shared" ref="V12:V38" si="19">+M12*$O12*$P12</f>
        <v>0</v>
      </c>
      <c r="W12" s="446">
        <f>Darlehen!F12</f>
        <v>0</v>
      </c>
      <c r="X12" s="446">
        <f>Darlehen!H12</f>
        <v>0</v>
      </c>
      <c r="Y12" s="587">
        <f>S12*Berechnungsdaten!$X$11</f>
        <v>0</v>
      </c>
      <c r="Z12" s="455" t="str">
        <f t="shared" si="4"/>
        <v>Ok</v>
      </c>
      <c r="AA12" s="447">
        <f>(Q12+X12+Y12+Instandhaltung!G14)*C12</f>
        <v>0</v>
      </c>
      <c r="AB12" s="447">
        <f>IF(ISERROR((Q12+X12+Y12+Instandhaltung!G14)*(100%-C12)),0,(Q12+X12+Y12+Instandhaltung!G14)*(100%-C12))</f>
        <v>0</v>
      </c>
      <c r="AD12" s="71"/>
    </row>
    <row r="13" spans="1:31">
      <c r="A13" s="1396"/>
      <c r="B13" s="133"/>
      <c r="C13" s="530">
        <f>IFERROR(VLOOKUP(A13,KdU!$AG$7:$AH$18,2,0),0)</f>
        <v>0</v>
      </c>
      <c r="D13" s="134"/>
      <c r="E13" s="439"/>
      <c r="F13" s="136"/>
      <c r="G13" s="137"/>
      <c r="H13" s="137"/>
      <c r="I13" s="440"/>
      <c r="J13" s="137"/>
      <c r="K13" s="137"/>
      <c r="L13" s="137"/>
      <c r="M13" s="441"/>
      <c r="N13" s="442"/>
      <c r="O13" s="445">
        <v>2.5000000000000001E-2</v>
      </c>
      <c r="P13" s="109">
        <f t="shared" si="13"/>
        <v>0</v>
      </c>
      <c r="Q13" s="122">
        <f t="shared" ref="Q13:Q15" si="20">IF((+G13-M13-H13)&gt;=0,IF(P13&gt;0,(+G13-M13-H13)*O13,0),0)</f>
        <v>0</v>
      </c>
      <c r="R13" s="111">
        <f t="shared" ref="R13:R15" si="21">IF(P13&gt;0,O13*(G13-H13)*P13,0)</f>
        <v>0</v>
      </c>
      <c r="S13" s="111">
        <f t="shared" ref="S13:S15" si="22">+J13*$O13*$P13</f>
        <v>0</v>
      </c>
      <c r="T13" s="111">
        <f t="shared" ref="T13:T15" si="23">+K13*$O13*$P13</f>
        <v>0</v>
      </c>
      <c r="U13" s="111">
        <f t="shared" ref="U13:U15" si="24">+L13*$O13*$P13</f>
        <v>0</v>
      </c>
      <c r="V13" s="111">
        <f t="shared" ref="V13:V15" si="25">+M13*$O13*$P13</f>
        <v>0</v>
      </c>
      <c r="W13" s="446">
        <f>Darlehen!F13</f>
        <v>0</v>
      </c>
      <c r="X13" s="446">
        <f>Darlehen!H13</f>
        <v>0</v>
      </c>
      <c r="Y13" s="587">
        <f>S13*Berechnungsdaten!$X$11</f>
        <v>0</v>
      </c>
      <c r="Z13" s="455" t="str">
        <f t="shared" ref="Z13:Z15" si="26">IF(G13=SUM(J13:M13),"Ok",G13-SUM(J13:M13))</f>
        <v>Ok</v>
      </c>
      <c r="AA13" s="447">
        <f>(Q13+X13+Y13+Instandhaltung!G15)*C13</f>
        <v>0</v>
      </c>
      <c r="AB13" s="447">
        <f>IF(ISERROR((Q13+X13+Y13+Instandhaltung!G15)*(100%-C13)),0,(Q13+X13+Y13+Instandhaltung!G15)*(100%-C13))</f>
        <v>0</v>
      </c>
      <c r="AD13" s="71"/>
    </row>
    <row r="14" spans="1:31">
      <c r="A14" s="1396"/>
      <c r="B14" s="133"/>
      <c r="C14" s="530">
        <f>IFERROR(VLOOKUP(A14,KdU!$AG$7:$AH$18,2,0),0)</f>
        <v>0</v>
      </c>
      <c r="D14" s="134"/>
      <c r="E14" s="439"/>
      <c r="F14" s="136"/>
      <c r="G14" s="137"/>
      <c r="H14" s="137"/>
      <c r="I14" s="440"/>
      <c r="J14" s="137"/>
      <c r="K14" s="137"/>
      <c r="L14" s="137"/>
      <c r="M14" s="441"/>
      <c r="N14" s="442"/>
      <c r="O14" s="445">
        <v>2.5000000000000001E-2</v>
      </c>
      <c r="P14" s="109">
        <f t="shared" si="13"/>
        <v>0</v>
      </c>
      <c r="Q14" s="122">
        <f t="shared" si="20"/>
        <v>0</v>
      </c>
      <c r="R14" s="111">
        <f t="shared" si="21"/>
        <v>0</v>
      </c>
      <c r="S14" s="111">
        <f t="shared" si="22"/>
        <v>0</v>
      </c>
      <c r="T14" s="111">
        <f t="shared" si="23"/>
        <v>0</v>
      </c>
      <c r="U14" s="111">
        <f t="shared" si="24"/>
        <v>0</v>
      </c>
      <c r="V14" s="111">
        <f t="shared" si="25"/>
        <v>0</v>
      </c>
      <c r="W14" s="446">
        <f>Darlehen!F14</f>
        <v>0</v>
      </c>
      <c r="X14" s="446">
        <f>Darlehen!H14</f>
        <v>0</v>
      </c>
      <c r="Y14" s="587">
        <f>S14*Berechnungsdaten!$X$11</f>
        <v>0</v>
      </c>
      <c r="Z14" s="455" t="str">
        <f t="shared" si="26"/>
        <v>Ok</v>
      </c>
      <c r="AA14" s="447">
        <f>(Q14+X14+Y14+Instandhaltung!G16)*C14</f>
        <v>0</v>
      </c>
      <c r="AB14" s="447">
        <f>IF(ISERROR((Q14+X14+Y14+Instandhaltung!G16)*(100%-C14)),0,(Q14+X14+Y14+Instandhaltung!G16)*(100%-C14))</f>
        <v>0</v>
      </c>
      <c r="AD14" s="71"/>
    </row>
    <row r="15" spans="1:31">
      <c r="A15" s="1396"/>
      <c r="B15" s="133"/>
      <c r="C15" s="530">
        <f>IFERROR(VLOOKUP(A15,KdU!$AG$7:$AH$18,2,0),0)</f>
        <v>0</v>
      </c>
      <c r="D15" s="134"/>
      <c r="E15" s="439"/>
      <c r="F15" s="136"/>
      <c r="G15" s="137"/>
      <c r="H15" s="137"/>
      <c r="I15" s="440"/>
      <c r="J15" s="137"/>
      <c r="K15" s="137"/>
      <c r="L15" s="137"/>
      <c r="M15" s="441"/>
      <c r="N15" s="442"/>
      <c r="O15" s="445">
        <v>2.5000000000000001E-2</v>
      </c>
      <c r="P15" s="109">
        <f t="shared" si="13"/>
        <v>0</v>
      </c>
      <c r="Q15" s="122">
        <f t="shared" si="20"/>
        <v>0</v>
      </c>
      <c r="R15" s="111">
        <f t="shared" si="21"/>
        <v>0</v>
      </c>
      <c r="S15" s="111">
        <f t="shared" si="22"/>
        <v>0</v>
      </c>
      <c r="T15" s="111">
        <f t="shared" si="23"/>
        <v>0</v>
      </c>
      <c r="U15" s="111">
        <f t="shared" si="24"/>
        <v>0</v>
      </c>
      <c r="V15" s="111">
        <f t="shared" si="25"/>
        <v>0</v>
      </c>
      <c r="W15" s="446">
        <f>Darlehen!F15</f>
        <v>0</v>
      </c>
      <c r="X15" s="446">
        <f>Darlehen!H15</f>
        <v>0</v>
      </c>
      <c r="Y15" s="587">
        <f>S15*Berechnungsdaten!$X$11</f>
        <v>0</v>
      </c>
      <c r="Z15" s="455" t="str">
        <f t="shared" si="26"/>
        <v>Ok</v>
      </c>
      <c r="AA15" s="447">
        <f>(Q15+X15+Y15+Instandhaltung!G17)*C15</f>
        <v>0</v>
      </c>
      <c r="AB15" s="447">
        <f>IF(ISERROR((Q15+X15+Y15+Instandhaltung!G17)*(100%-C15)),0,(Q15+X15+Y15+Instandhaltung!G17)*(100%-C15))</f>
        <v>0</v>
      </c>
      <c r="AD15" s="71"/>
    </row>
    <row r="16" spans="1:31">
      <c r="A16" s="1396"/>
      <c r="B16" s="133"/>
      <c r="C16" s="530">
        <f>IFERROR(VLOOKUP(A16,KdU!$AG$7:$AH$18,2,0),0)</f>
        <v>0</v>
      </c>
      <c r="D16" s="134"/>
      <c r="E16" s="439"/>
      <c r="F16" s="136"/>
      <c r="G16" s="137"/>
      <c r="H16" s="137"/>
      <c r="I16" s="440"/>
      <c r="J16" s="137"/>
      <c r="K16" s="137"/>
      <c r="L16" s="137"/>
      <c r="M16" s="441"/>
      <c r="N16" s="442"/>
      <c r="O16" s="445">
        <v>2.5000000000000001E-2</v>
      </c>
      <c r="P16" s="109">
        <f t="shared" si="13"/>
        <v>0</v>
      </c>
      <c r="Q16" s="122">
        <f t="shared" si="14"/>
        <v>0</v>
      </c>
      <c r="R16" s="111">
        <f t="shared" si="15"/>
        <v>0</v>
      </c>
      <c r="S16" s="111">
        <f t="shared" si="16"/>
        <v>0</v>
      </c>
      <c r="T16" s="111">
        <f t="shared" si="17"/>
        <v>0</v>
      </c>
      <c r="U16" s="111">
        <f t="shared" si="18"/>
        <v>0</v>
      </c>
      <c r="V16" s="111">
        <f t="shared" si="19"/>
        <v>0</v>
      </c>
      <c r="W16" s="446">
        <f>Darlehen!F16</f>
        <v>0</v>
      </c>
      <c r="X16" s="446">
        <f>Darlehen!H16</f>
        <v>0</v>
      </c>
      <c r="Y16" s="587">
        <f>S16*Berechnungsdaten!$X$11</f>
        <v>0</v>
      </c>
      <c r="Z16" s="455" t="str">
        <f t="shared" si="4"/>
        <v>Ok</v>
      </c>
      <c r="AA16" s="447">
        <f>(Q16+X16+Y16+Instandhaltung!G18)*C16</f>
        <v>0</v>
      </c>
      <c r="AB16" s="447">
        <f>IF(ISERROR((Q16+X16+Y16+Instandhaltung!G18)*(100%-C16)),0,(Q16+X16+Y16+Instandhaltung!G18)*(100%-C16))</f>
        <v>0</v>
      </c>
    </row>
    <row r="17" spans="1:28">
      <c r="A17" s="1396"/>
      <c r="B17" s="133"/>
      <c r="C17" s="530">
        <f>IFERROR(VLOOKUP(A17,KdU!$AG$7:$AH$18,2,0),0)</f>
        <v>0</v>
      </c>
      <c r="D17" s="134"/>
      <c r="E17" s="439"/>
      <c r="F17" s="136"/>
      <c r="G17" s="137"/>
      <c r="H17" s="137"/>
      <c r="I17" s="440"/>
      <c r="J17" s="137"/>
      <c r="K17" s="137"/>
      <c r="L17" s="137"/>
      <c r="M17" s="441"/>
      <c r="N17" s="442"/>
      <c r="O17" s="445">
        <v>2.5000000000000001E-2</v>
      </c>
      <c r="P17" s="109">
        <f t="shared" ref="P17" si="27">IF(AND(G17&gt;0,$G$3-F17&lt;100/O17/100),100/O17/100-($G$3-F17),0)</f>
        <v>0</v>
      </c>
      <c r="Q17" s="122">
        <f t="shared" ref="Q17" si="28">IF((+G17-M17-H17)&gt;=0,IF(P17&gt;0,(+G17-M17-H17)*O17,0),0)</f>
        <v>0</v>
      </c>
      <c r="R17" s="111">
        <f t="shared" ref="R17" si="29">IF(P17&gt;0,O17*(G17-H17)*P17,0)</f>
        <v>0</v>
      </c>
      <c r="S17" s="111">
        <f t="shared" ref="S17" si="30">+J17*$O17*$P17</f>
        <v>0</v>
      </c>
      <c r="T17" s="111">
        <f t="shared" ref="T17" si="31">+K17*$O17*$P17</f>
        <v>0</v>
      </c>
      <c r="U17" s="111">
        <f t="shared" ref="U17" si="32">+L17*$O17*$P17</f>
        <v>0</v>
      </c>
      <c r="V17" s="111">
        <f t="shared" ref="V17" si="33">+M17*$O17*$P17</f>
        <v>0</v>
      </c>
      <c r="W17" s="446">
        <f>Darlehen!F17</f>
        <v>0</v>
      </c>
      <c r="X17" s="446">
        <f>Darlehen!H17</f>
        <v>0</v>
      </c>
      <c r="Y17" s="587">
        <f>S17*Berechnungsdaten!$X$11</f>
        <v>0</v>
      </c>
      <c r="Z17" s="455" t="str">
        <f t="shared" si="4"/>
        <v>Ok</v>
      </c>
      <c r="AA17" s="447">
        <f>(Q17+X17+Y17+Instandhaltung!G19)*C17</f>
        <v>0</v>
      </c>
      <c r="AB17" s="447">
        <f>IF(ISERROR((Q17+X17+Y17+Instandhaltung!G19)*(100%-C17)),0,(Q17+X17+Y17+Instandhaltung!G19)*(100%-C17))</f>
        <v>0</v>
      </c>
    </row>
    <row r="18" spans="1:28">
      <c r="A18" s="1396"/>
      <c r="B18" s="133"/>
      <c r="C18" s="530">
        <f>IFERROR(VLOOKUP(A18,KdU!$AG$7:$AH$18,2,0),0)</f>
        <v>0</v>
      </c>
      <c r="D18" s="134"/>
      <c r="E18" s="439"/>
      <c r="F18" s="136"/>
      <c r="G18" s="137"/>
      <c r="H18" s="137"/>
      <c r="I18" s="440"/>
      <c r="J18" s="137"/>
      <c r="K18" s="137"/>
      <c r="L18" s="137"/>
      <c r="M18" s="441"/>
      <c r="N18" s="442"/>
      <c r="O18" s="445">
        <v>2.5000000000000001E-2</v>
      </c>
      <c r="P18" s="109">
        <f t="shared" ref="P18:P35" si="34">IF(AND(G18&gt;0,$G$3-F18&lt;100/O18/100),100/O18/100-($G$3-F18),0)</f>
        <v>0</v>
      </c>
      <c r="Q18" s="122">
        <f t="shared" ref="Q18:Q35" si="35">IF((+G18-M18-H18)&gt;=0,IF(P18&gt;0,(+G18-M18-H18)*O18,0),0)</f>
        <v>0</v>
      </c>
      <c r="R18" s="111">
        <f t="shared" ref="R18:R35" si="36">IF(P18&gt;0,O18*(G18-H18)*P18,0)</f>
        <v>0</v>
      </c>
      <c r="S18" s="111">
        <f t="shared" ref="S18:S35" si="37">+J18*$O18*$P18</f>
        <v>0</v>
      </c>
      <c r="T18" s="111">
        <f t="shared" ref="T18:T35" si="38">+K18*$O18*$P18</f>
        <v>0</v>
      </c>
      <c r="U18" s="111">
        <f t="shared" ref="U18:U35" si="39">+L18*$O18*$P18</f>
        <v>0</v>
      </c>
      <c r="V18" s="111">
        <f t="shared" ref="V18:V35" si="40">+M18*$O18*$P18</f>
        <v>0</v>
      </c>
      <c r="W18" s="446">
        <f>Darlehen!F18</f>
        <v>0</v>
      </c>
      <c r="X18" s="446">
        <f>Darlehen!H18</f>
        <v>0</v>
      </c>
      <c r="Y18" s="587">
        <f>S18*Berechnungsdaten!$X$11</f>
        <v>0</v>
      </c>
      <c r="Z18" s="455" t="str">
        <f t="shared" ref="Z18:Z35" si="41">IF(G18=SUM(J18:M18),"Ok",G18-SUM(J18:M18))</f>
        <v>Ok</v>
      </c>
      <c r="AA18" s="447">
        <f>(Q18+X18+Y18+Instandhaltung!G20)*C18</f>
        <v>0</v>
      </c>
      <c r="AB18" s="447">
        <f>IF(ISERROR((Q18+X18+Y18+Instandhaltung!G20)*(100%-C18)),0,(Q18+X18+Y18+Instandhaltung!G20)*(100%-C18))</f>
        <v>0</v>
      </c>
    </row>
    <row r="19" spans="1:28">
      <c r="A19" s="1396"/>
      <c r="B19" s="133"/>
      <c r="C19" s="530">
        <f>IFERROR(VLOOKUP(A19,KdU!$AG$7:$AH$18,2,0),0)</f>
        <v>0</v>
      </c>
      <c r="D19" s="134"/>
      <c r="E19" s="439"/>
      <c r="F19" s="136"/>
      <c r="G19" s="137"/>
      <c r="H19" s="137"/>
      <c r="I19" s="440"/>
      <c r="J19" s="137"/>
      <c r="K19" s="137"/>
      <c r="L19" s="137"/>
      <c r="M19" s="441"/>
      <c r="N19" s="442"/>
      <c r="O19" s="445">
        <v>2.5000000000000001E-2</v>
      </c>
      <c r="P19" s="109">
        <f t="shared" si="34"/>
        <v>0</v>
      </c>
      <c r="Q19" s="122">
        <f t="shared" si="35"/>
        <v>0</v>
      </c>
      <c r="R19" s="111">
        <f t="shared" si="36"/>
        <v>0</v>
      </c>
      <c r="S19" s="111">
        <f t="shared" si="37"/>
        <v>0</v>
      </c>
      <c r="T19" s="111">
        <f t="shared" si="38"/>
        <v>0</v>
      </c>
      <c r="U19" s="111">
        <f t="shared" si="39"/>
        <v>0</v>
      </c>
      <c r="V19" s="111">
        <f t="shared" si="40"/>
        <v>0</v>
      </c>
      <c r="W19" s="446">
        <f>Darlehen!F19</f>
        <v>0</v>
      </c>
      <c r="X19" s="446">
        <f>Darlehen!H19</f>
        <v>0</v>
      </c>
      <c r="Y19" s="587">
        <f>S19*Berechnungsdaten!$X$11</f>
        <v>0</v>
      </c>
      <c r="Z19" s="455" t="str">
        <f t="shared" si="41"/>
        <v>Ok</v>
      </c>
      <c r="AA19" s="447">
        <f>(Q19+X19+Y19+Instandhaltung!G21)*C19</f>
        <v>0</v>
      </c>
      <c r="AB19" s="447">
        <f>IF(ISERROR((Q19+X19+Y19+Instandhaltung!G21)*(100%-C19)),0,(Q19+X19+Y19+Instandhaltung!G21)*(100%-C19))</f>
        <v>0</v>
      </c>
    </row>
    <row r="20" spans="1:28">
      <c r="A20" s="1396"/>
      <c r="B20" s="133"/>
      <c r="C20" s="530">
        <f>IFERROR(VLOOKUP(A20,KdU!$AG$7:$AH$18,2,0),0)</f>
        <v>0</v>
      </c>
      <c r="D20" s="134"/>
      <c r="E20" s="439"/>
      <c r="F20" s="136"/>
      <c r="G20" s="137"/>
      <c r="H20" s="137"/>
      <c r="I20" s="440"/>
      <c r="J20" s="137"/>
      <c r="K20" s="137"/>
      <c r="L20" s="137"/>
      <c r="M20" s="441"/>
      <c r="N20" s="442"/>
      <c r="O20" s="445">
        <v>2.5000000000000001E-2</v>
      </c>
      <c r="P20" s="109">
        <f t="shared" si="34"/>
        <v>0</v>
      </c>
      <c r="Q20" s="122">
        <f t="shared" si="35"/>
        <v>0</v>
      </c>
      <c r="R20" s="111">
        <f t="shared" si="36"/>
        <v>0</v>
      </c>
      <c r="S20" s="111">
        <f t="shared" si="37"/>
        <v>0</v>
      </c>
      <c r="T20" s="111">
        <f t="shared" si="38"/>
        <v>0</v>
      </c>
      <c r="U20" s="111">
        <f t="shared" si="39"/>
        <v>0</v>
      </c>
      <c r="V20" s="111">
        <f t="shared" si="40"/>
        <v>0</v>
      </c>
      <c r="W20" s="446">
        <f>Darlehen!F20</f>
        <v>0</v>
      </c>
      <c r="X20" s="446">
        <f>Darlehen!H20</f>
        <v>0</v>
      </c>
      <c r="Y20" s="587">
        <f>S20*Berechnungsdaten!$X$11</f>
        <v>0</v>
      </c>
      <c r="Z20" s="455" t="str">
        <f t="shared" si="41"/>
        <v>Ok</v>
      </c>
      <c r="AA20" s="447">
        <f>(Q20+X20+Y20+Instandhaltung!G22)*C20</f>
        <v>0</v>
      </c>
      <c r="AB20" s="447">
        <f>IF(ISERROR((Q20+X20+Y20+Instandhaltung!G22)*(100%-C20)),0,(Q20+X20+Y20+Instandhaltung!G22)*(100%-C20))</f>
        <v>0</v>
      </c>
    </row>
    <row r="21" spans="1:28">
      <c r="A21" s="1396"/>
      <c r="B21" s="133"/>
      <c r="C21" s="530">
        <f>IFERROR(VLOOKUP(A21,KdU!$AG$7:$AH$18,2,0),0)</f>
        <v>0</v>
      </c>
      <c r="D21" s="134"/>
      <c r="E21" s="439"/>
      <c r="F21" s="136"/>
      <c r="G21" s="137"/>
      <c r="H21" s="137"/>
      <c r="I21" s="440"/>
      <c r="J21" s="137"/>
      <c r="K21" s="137"/>
      <c r="L21" s="137"/>
      <c r="M21" s="441"/>
      <c r="N21" s="442"/>
      <c r="O21" s="445">
        <v>2.5000000000000001E-2</v>
      </c>
      <c r="P21" s="109">
        <f t="shared" si="34"/>
        <v>0</v>
      </c>
      <c r="Q21" s="122">
        <f t="shared" si="35"/>
        <v>0</v>
      </c>
      <c r="R21" s="111">
        <f t="shared" si="36"/>
        <v>0</v>
      </c>
      <c r="S21" s="111">
        <f t="shared" si="37"/>
        <v>0</v>
      </c>
      <c r="T21" s="111">
        <f t="shared" si="38"/>
        <v>0</v>
      </c>
      <c r="U21" s="111">
        <f t="shared" si="39"/>
        <v>0</v>
      </c>
      <c r="V21" s="111">
        <f t="shared" si="40"/>
        <v>0</v>
      </c>
      <c r="W21" s="446">
        <f>Darlehen!F21</f>
        <v>0</v>
      </c>
      <c r="X21" s="446">
        <f>Darlehen!H21</f>
        <v>0</v>
      </c>
      <c r="Y21" s="587">
        <f>S21*Berechnungsdaten!$X$11</f>
        <v>0</v>
      </c>
      <c r="Z21" s="455" t="str">
        <f t="shared" si="41"/>
        <v>Ok</v>
      </c>
      <c r="AA21" s="447">
        <f>(Q21+X21+Y21+Instandhaltung!G23)*C21</f>
        <v>0</v>
      </c>
      <c r="AB21" s="447">
        <f>IF(ISERROR((Q21+X21+Y21+Instandhaltung!G23)*(100%-C21)),0,(Q21+X21+Y21+Instandhaltung!G23)*(100%-C21))</f>
        <v>0</v>
      </c>
    </row>
    <row r="22" spans="1:28">
      <c r="A22" s="1396"/>
      <c r="B22" s="133"/>
      <c r="C22" s="530">
        <f>IFERROR(VLOOKUP(A22,KdU!$AG$7:$AH$18,2,0),0)</f>
        <v>0</v>
      </c>
      <c r="D22" s="134"/>
      <c r="E22" s="439"/>
      <c r="F22" s="136"/>
      <c r="G22" s="137"/>
      <c r="H22" s="137"/>
      <c r="I22" s="440"/>
      <c r="J22" s="137"/>
      <c r="K22" s="137"/>
      <c r="L22" s="137"/>
      <c r="M22" s="441"/>
      <c r="N22" s="442"/>
      <c r="O22" s="445">
        <v>2.5000000000000001E-2</v>
      </c>
      <c r="P22" s="109">
        <f t="shared" si="34"/>
        <v>0</v>
      </c>
      <c r="Q22" s="122">
        <f t="shared" si="35"/>
        <v>0</v>
      </c>
      <c r="R22" s="111">
        <f t="shared" si="36"/>
        <v>0</v>
      </c>
      <c r="S22" s="111">
        <f t="shared" si="37"/>
        <v>0</v>
      </c>
      <c r="T22" s="111">
        <f t="shared" si="38"/>
        <v>0</v>
      </c>
      <c r="U22" s="111">
        <f t="shared" si="39"/>
        <v>0</v>
      </c>
      <c r="V22" s="111">
        <f t="shared" si="40"/>
        <v>0</v>
      </c>
      <c r="W22" s="446">
        <f>Darlehen!F22</f>
        <v>0</v>
      </c>
      <c r="X22" s="446">
        <f>Darlehen!H22</f>
        <v>0</v>
      </c>
      <c r="Y22" s="587">
        <f>S22*Berechnungsdaten!$X$11</f>
        <v>0</v>
      </c>
      <c r="Z22" s="455" t="str">
        <f t="shared" si="41"/>
        <v>Ok</v>
      </c>
      <c r="AA22" s="447">
        <f>(Q22+X22+Y22+Instandhaltung!G24)*C22</f>
        <v>0</v>
      </c>
      <c r="AB22" s="447">
        <f>IF(ISERROR((Q22+X22+Y22+Instandhaltung!G24)*(100%-C22)),0,(Q22+X22+Y22+Instandhaltung!G24)*(100%-C22))</f>
        <v>0</v>
      </c>
    </row>
    <row r="23" spans="1:28">
      <c r="A23" s="1396"/>
      <c r="B23" s="133"/>
      <c r="C23" s="530">
        <f>IFERROR(VLOOKUP(A23,KdU!$AG$7:$AH$18,2,0),0)</f>
        <v>0</v>
      </c>
      <c r="D23" s="134"/>
      <c r="E23" s="439"/>
      <c r="F23" s="136"/>
      <c r="G23" s="137"/>
      <c r="H23" s="137"/>
      <c r="I23" s="440"/>
      <c r="J23" s="137"/>
      <c r="K23" s="137"/>
      <c r="L23" s="137"/>
      <c r="M23" s="441"/>
      <c r="N23" s="442"/>
      <c r="O23" s="445">
        <v>2.5000000000000001E-2</v>
      </c>
      <c r="P23" s="109">
        <f t="shared" si="34"/>
        <v>0</v>
      </c>
      <c r="Q23" s="122">
        <f t="shared" si="35"/>
        <v>0</v>
      </c>
      <c r="R23" s="111">
        <f t="shared" si="36"/>
        <v>0</v>
      </c>
      <c r="S23" s="111">
        <f t="shared" si="37"/>
        <v>0</v>
      </c>
      <c r="T23" s="111">
        <f t="shared" si="38"/>
        <v>0</v>
      </c>
      <c r="U23" s="111">
        <f t="shared" si="39"/>
        <v>0</v>
      </c>
      <c r="V23" s="111">
        <f t="shared" si="40"/>
        <v>0</v>
      </c>
      <c r="W23" s="446">
        <f>Darlehen!F23</f>
        <v>0</v>
      </c>
      <c r="X23" s="446">
        <f>Darlehen!H23</f>
        <v>0</v>
      </c>
      <c r="Y23" s="587">
        <f>S23*Berechnungsdaten!$X$11</f>
        <v>0</v>
      </c>
      <c r="Z23" s="455" t="str">
        <f t="shared" si="41"/>
        <v>Ok</v>
      </c>
      <c r="AA23" s="447">
        <f>(Q23+X23+Y23+Instandhaltung!G25)*C23</f>
        <v>0</v>
      </c>
      <c r="AB23" s="447">
        <f>IF(ISERROR((Q23+X23+Y23+Instandhaltung!G25)*(100%-C23)),0,(Q23+X23+Y23+Instandhaltung!G25)*(100%-C23))</f>
        <v>0</v>
      </c>
    </row>
    <row r="24" spans="1:28">
      <c r="A24" s="1396"/>
      <c r="B24" s="133"/>
      <c r="C24" s="530">
        <f>IFERROR(VLOOKUP(A24,KdU!$AG$7:$AH$18,2,0),0)</f>
        <v>0</v>
      </c>
      <c r="D24" s="134"/>
      <c r="E24" s="439"/>
      <c r="F24" s="136"/>
      <c r="G24" s="137"/>
      <c r="H24" s="137"/>
      <c r="I24" s="440"/>
      <c r="J24" s="137"/>
      <c r="K24" s="137"/>
      <c r="L24" s="137"/>
      <c r="M24" s="441"/>
      <c r="N24" s="442"/>
      <c r="O24" s="445">
        <v>2.5000000000000001E-2</v>
      </c>
      <c r="P24" s="109">
        <f t="shared" si="34"/>
        <v>0</v>
      </c>
      <c r="Q24" s="122">
        <f t="shared" si="35"/>
        <v>0</v>
      </c>
      <c r="R24" s="111">
        <f t="shared" si="36"/>
        <v>0</v>
      </c>
      <c r="S24" s="111">
        <f t="shared" si="37"/>
        <v>0</v>
      </c>
      <c r="T24" s="111">
        <f t="shared" si="38"/>
        <v>0</v>
      </c>
      <c r="U24" s="111">
        <f t="shared" si="39"/>
        <v>0</v>
      </c>
      <c r="V24" s="111">
        <f t="shared" si="40"/>
        <v>0</v>
      </c>
      <c r="W24" s="446">
        <f>Darlehen!F24</f>
        <v>0</v>
      </c>
      <c r="X24" s="446">
        <f>Darlehen!H24</f>
        <v>0</v>
      </c>
      <c r="Y24" s="587">
        <f>S24*Berechnungsdaten!$X$11</f>
        <v>0</v>
      </c>
      <c r="Z24" s="455" t="str">
        <f t="shared" si="41"/>
        <v>Ok</v>
      </c>
      <c r="AA24" s="447">
        <f>(Q24+X24+Y24+Instandhaltung!G26)*C24</f>
        <v>0</v>
      </c>
      <c r="AB24" s="447">
        <f>IF(ISERROR((Q24+X24+Y24+Instandhaltung!G26)*(100%-C24)),0,(Q24+X24+Y24+Instandhaltung!G26)*(100%-C24))</f>
        <v>0</v>
      </c>
    </row>
    <row r="25" spans="1:28">
      <c r="A25" s="1396"/>
      <c r="B25" s="133"/>
      <c r="C25" s="530">
        <f>IFERROR(VLOOKUP(A25,KdU!$AG$7:$AH$18,2,0),0)</f>
        <v>0</v>
      </c>
      <c r="D25" s="134"/>
      <c r="E25" s="439"/>
      <c r="F25" s="136"/>
      <c r="G25" s="137"/>
      <c r="H25" s="137"/>
      <c r="I25" s="440"/>
      <c r="J25" s="137"/>
      <c r="K25" s="137"/>
      <c r="L25" s="137"/>
      <c r="M25" s="441"/>
      <c r="N25" s="442"/>
      <c r="O25" s="445">
        <v>2.5000000000000001E-2</v>
      </c>
      <c r="P25" s="109">
        <f t="shared" si="34"/>
        <v>0</v>
      </c>
      <c r="Q25" s="122">
        <f t="shared" si="35"/>
        <v>0</v>
      </c>
      <c r="R25" s="111">
        <f t="shared" si="36"/>
        <v>0</v>
      </c>
      <c r="S25" s="111">
        <f t="shared" si="37"/>
        <v>0</v>
      </c>
      <c r="T25" s="111">
        <f t="shared" si="38"/>
        <v>0</v>
      </c>
      <c r="U25" s="111">
        <f t="shared" si="39"/>
        <v>0</v>
      </c>
      <c r="V25" s="111">
        <f t="shared" si="40"/>
        <v>0</v>
      </c>
      <c r="W25" s="446">
        <f>Darlehen!F25</f>
        <v>0</v>
      </c>
      <c r="X25" s="446">
        <f>Darlehen!H25</f>
        <v>0</v>
      </c>
      <c r="Y25" s="587">
        <f>S25*Berechnungsdaten!$X$11</f>
        <v>0</v>
      </c>
      <c r="Z25" s="455" t="str">
        <f t="shared" si="41"/>
        <v>Ok</v>
      </c>
      <c r="AA25" s="447">
        <f>(Q25+X25+Y25+Instandhaltung!G27)*C25</f>
        <v>0</v>
      </c>
      <c r="AB25" s="447">
        <f>IF(ISERROR((Q25+X25+Y25+Instandhaltung!G27)*(100%-C25)),0,(Q25+X25+Y25+Instandhaltung!G27)*(100%-C25))</f>
        <v>0</v>
      </c>
    </row>
    <row r="26" spans="1:28">
      <c r="A26" s="1396"/>
      <c r="B26" s="133"/>
      <c r="C26" s="530">
        <f>IFERROR(VLOOKUP(A26,KdU!$AG$7:$AH$18,2,0),0)</f>
        <v>0</v>
      </c>
      <c r="D26" s="134"/>
      <c r="E26" s="439"/>
      <c r="F26" s="136"/>
      <c r="G26" s="137"/>
      <c r="H26" s="137"/>
      <c r="I26" s="440"/>
      <c r="J26" s="137"/>
      <c r="K26" s="137"/>
      <c r="L26" s="137"/>
      <c r="M26" s="441"/>
      <c r="N26" s="442"/>
      <c r="O26" s="445">
        <v>2.5000000000000001E-2</v>
      </c>
      <c r="P26" s="109">
        <f t="shared" si="34"/>
        <v>0</v>
      </c>
      <c r="Q26" s="122">
        <f t="shared" si="35"/>
        <v>0</v>
      </c>
      <c r="R26" s="111">
        <f t="shared" si="36"/>
        <v>0</v>
      </c>
      <c r="S26" s="111">
        <f t="shared" si="37"/>
        <v>0</v>
      </c>
      <c r="T26" s="111">
        <f t="shared" si="38"/>
        <v>0</v>
      </c>
      <c r="U26" s="111">
        <f t="shared" si="39"/>
        <v>0</v>
      </c>
      <c r="V26" s="111">
        <f t="shared" si="40"/>
        <v>0</v>
      </c>
      <c r="W26" s="446">
        <f>Darlehen!F26</f>
        <v>0</v>
      </c>
      <c r="X26" s="446">
        <f>Darlehen!H26</f>
        <v>0</v>
      </c>
      <c r="Y26" s="587">
        <f>S26*Berechnungsdaten!$X$11</f>
        <v>0</v>
      </c>
      <c r="Z26" s="455" t="str">
        <f t="shared" si="41"/>
        <v>Ok</v>
      </c>
      <c r="AA26" s="447">
        <f>(Q26+X26+Y26+Instandhaltung!G28)*C26</f>
        <v>0</v>
      </c>
      <c r="AB26" s="447">
        <f>IF(ISERROR((Q26+X26+Y26+Instandhaltung!G28)*(100%-C26)),0,(Q26+X26+Y26+Instandhaltung!G28)*(100%-C26))</f>
        <v>0</v>
      </c>
    </row>
    <row r="27" spans="1:28">
      <c r="A27" s="1396"/>
      <c r="B27" s="133"/>
      <c r="C27" s="530">
        <f>IFERROR(VLOOKUP(A27,KdU!$AG$7:$AH$18,2,0),0)</f>
        <v>0</v>
      </c>
      <c r="D27" s="134"/>
      <c r="E27" s="439"/>
      <c r="F27" s="136"/>
      <c r="G27" s="137"/>
      <c r="H27" s="137"/>
      <c r="I27" s="440"/>
      <c r="J27" s="137"/>
      <c r="K27" s="137"/>
      <c r="L27" s="137"/>
      <c r="M27" s="441"/>
      <c r="N27" s="442"/>
      <c r="O27" s="445">
        <v>2.5000000000000001E-2</v>
      </c>
      <c r="P27" s="109">
        <f t="shared" si="34"/>
        <v>0</v>
      </c>
      <c r="Q27" s="122">
        <f t="shared" si="35"/>
        <v>0</v>
      </c>
      <c r="R27" s="111">
        <f t="shared" si="36"/>
        <v>0</v>
      </c>
      <c r="S27" s="111">
        <f t="shared" si="37"/>
        <v>0</v>
      </c>
      <c r="T27" s="111">
        <f t="shared" si="38"/>
        <v>0</v>
      </c>
      <c r="U27" s="111">
        <f t="shared" si="39"/>
        <v>0</v>
      </c>
      <c r="V27" s="111">
        <f t="shared" si="40"/>
        <v>0</v>
      </c>
      <c r="W27" s="446">
        <f>Darlehen!F27</f>
        <v>0</v>
      </c>
      <c r="X27" s="446">
        <f>Darlehen!H27</f>
        <v>0</v>
      </c>
      <c r="Y27" s="587">
        <f>S27*Berechnungsdaten!$X$11</f>
        <v>0</v>
      </c>
      <c r="Z27" s="455" t="str">
        <f t="shared" si="41"/>
        <v>Ok</v>
      </c>
      <c r="AA27" s="447">
        <f>(Q27+X27+Y27+Instandhaltung!G29)*C27</f>
        <v>0</v>
      </c>
      <c r="AB27" s="447">
        <f>IF(ISERROR((Q27+X27+Y27+Instandhaltung!G29)*(100%-C27)),0,(Q27+X27+Y27+Instandhaltung!G29)*(100%-C27))</f>
        <v>0</v>
      </c>
    </row>
    <row r="28" spans="1:28">
      <c r="A28" s="1396"/>
      <c r="B28" s="133"/>
      <c r="C28" s="530">
        <f>IFERROR(VLOOKUP(A28,KdU!$AG$7:$AH$18,2,0),0)</f>
        <v>0</v>
      </c>
      <c r="D28" s="134"/>
      <c r="E28" s="439"/>
      <c r="F28" s="136"/>
      <c r="G28" s="137"/>
      <c r="H28" s="137"/>
      <c r="I28" s="440"/>
      <c r="J28" s="137"/>
      <c r="K28" s="137"/>
      <c r="L28" s="137"/>
      <c r="M28" s="441"/>
      <c r="N28" s="442"/>
      <c r="O28" s="445">
        <v>2.5000000000000001E-2</v>
      </c>
      <c r="P28" s="109">
        <f t="shared" si="34"/>
        <v>0</v>
      </c>
      <c r="Q28" s="122">
        <f t="shared" si="35"/>
        <v>0</v>
      </c>
      <c r="R28" s="111">
        <f t="shared" si="36"/>
        <v>0</v>
      </c>
      <c r="S28" s="111">
        <f t="shared" si="37"/>
        <v>0</v>
      </c>
      <c r="T28" s="111">
        <f t="shared" si="38"/>
        <v>0</v>
      </c>
      <c r="U28" s="111">
        <f t="shared" si="39"/>
        <v>0</v>
      </c>
      <c r="V28" s="111">
        <f t="shared" si="40"/>
        <v>0</v>
      </c>
      <c r="W28" s="446">
        <f>Darlehen!F28</f>
        <v>0</v>
      </c>
      <c r="X28" s="446">
        <f>Darlehen!H28</f>
        <v>0</v>
      </c>
      <c r="Y28" s="587">
        <f>S28*Berechnungsdaten!$X$11</f>
        <v>0</v>
      </c>
      <c r="Z28" s="455" t="str">
        <f t="shared" si="41"/>
        <v>Ok</v>
      </c>
      <c r="AA28" s="447">
        <f>(Q28+X28+Y28+Instandhaltung!G30)*C28</f>
        <v>0</v>
      </c>
      <c r="AB28" s="447">
        <f>IF(ISERROR((Q28+X28+Y28+Instandhaltung!G30)*(100%-C28)),0,(Q28+X28+Y28+Instandhaltung!G30)*(100%-C28))</f>
        <v>0</v>
      </c>
    </row>
    <row r="29" spans="1:28">
      <c r="A29" s="1396"/>
      <c r="B29" s="133"/>
      <c r="C29" s="530">
        <f>IFERROR(VLOOKUP(A29,KdU!$AG$7:$AH$18,2,0),0)</f>
        <v>0</v>
      </c>
      <c r="D29" s="134"/>
      <c r="E29" s="439"/>
      <c r="F29" s="136"/>
      <c r="G29" s="137"/>
      <c r="H29" s="137"/>
      <c r="I29" s="440"/>
      <c r="J29" s="137"/>
      <c r="K29" s="137"/>
      <c r="L29" s="137"/>
      <c r="M29" s="441"/>
      <c r="N29" s="442"/>
      <c r="O29" s="445">
        <v>2.5000000000000001E-2</v>
      </c>
      <c r="P29" s="109">
        <f t="shared" si="34"/>
        <v>0</v>
      </c>
      <c r="Q29" s="122">
        <f t="shared" si="35"/>
        <v>0</v>
      </c>
      <c r="R29" s="111">
        <f t="shared" si="36"/>
        <v>0</v>
      </c>
      <c r="S29" s="111">
        <f t="shared" si="37"/>
        <v>0</v>
      </c>
      <c r="T29" s="111">
        <f t="shared" si="38"/>
        <v>0</v>
      </c>
      <c r="U29" s="111">
        <f t="shared" si="39"/>
        <v>0</v>
      </c>
      <c r="V29" s="111">
        <f t="shared" si="40"/>
        <v>0</v>
      </c>
      <c r="W29" s="446">
        <f>Darlehen!F29</f>
        <v>0</v>
      </c>
      <c r="X29" s="446">
        <f>Darlehen!H29</f>
        <v>0</v>
      </c>
      <c r="Y29" s="587">
        <f>S29*Berechnungsdaten!$X$11</f>
        <v>0</v>
      </c>
      <c r="Z29" s="455" t="str">
        <f t="shared" si="41"/>
        <v>Ok</v>
      </c>
      <c r="AA29" s="447">
        <f>(Q29+X29+Y29+Instandhaltung!G31)*C29</f>
        <v>0</v>
      </c>
      <c r="AB29" s="447">
        <f>IF(ISERROR((Q29+X29+Y29+Instandhaltung!G31)*(100%-C29)),0,(Q29+X29+Y29+Instandhaltung!G31)*(100%-C29))</f>
        <v>0</v>
      </c>
    </row>
    <row r="30" spans="1:28">
      <c r="A30" s="1396"/>
      <c r="B30" s="133"/>
      <c r="C30" s="530">
        <f>IFERROR(VLOOKUP(A30,KdU!$AG$7:$AH$18,2,0),0)</f>
        <v>0</v>
      </c>
      <c r="D30" s="134"/>
      <c r="E30" s="439"/>
      <c r="F30" s="136"/>
      <c r="G30" s="137"/>
      <c r="H30" s="137"/>
      <c r="I30" s="440"/>
      <c r="J30" s="137"/>
      <c r="K30" s="137"/>
      <c r="L30" s="137"/>
      <c r="M30" s="441"/>
      <c r="N30" s="442"/>
      <c r="O30" s="445">
        <v>2.5000000000000001E-2</v>
      </c>
      <c r="P30" s="109">
        <f t="shared" si="34"/>
        <v>0</v>
      </c>
      <c r="Q30" s="122">
        <f t="shared" si="35"/>
        <v>0</v>
      </c>
      <c r="R30" s="111">
        <f t="shared" si="36"/>
        <v>0</v>
      </c>
      <c r="S30" s="111">
        <f t="shared" si="37"/>
        <v>0</v>
      </c>
      <c r="T30" s="111">
        <f t="shared" si="38"/>
        <v>0</v>
      </c>
      <c r="U30" s="111">
        <f t="shared" si="39"/>
        <v>0</v>
      </c>
      <c r="V30" s="111">
        <f t="shared" si="40"/>
        <v>0</v>
      </c>
      <c r="W30" s="446">
        <f>Darlehen!F30</f>
        <v>0</v>
      </c>
      <c r="X30" s="446">
        <f>Darlehen!H30</f>
        <v>0</v>
      </c>
      <c r="Y30" s="587">
        <f>S30*Berechnungsdaten!$X$11</f>
        <v>0</v>
      </c>
      <c r="Z30" s="455" t="str">
        <f t="shared" si="41"/>
        <v>Ok</v>
      </c>
      <c r="AA30" s="447">
        <f>(Q30+X30+Y30+Instandhaltung!G32)*C30</f>
        <v>0</v>
      </c>
      <c r="AB30" s="447">
        <f>IF(ISERROR((Q30+X30+Y30+Instandhaltung!G32)*(100%-C30)),0,(Q30+X30+Y30+Instandhaltung!G32)*(100%-C30))</f>
        <v>0</v>
      </c>
    </row>
    <row r="31" spans="1:28">
      <c r="A31" s="1396"/>
      <c r="B31" s="133"/>
      <c r="C31" s="530">
        <f>IFERROR(VLOOKUP(A31,KdU!$AG$7:$AH$18,2,0),0)</f>
        <v>0</v>
      </c>
      <c r="D31" s="134"/>
      <c r="E31" s="439"/>
      <c r="F31" s="136"/>
      <c r="G31" s="137"/>
      <c r="H31" s="137"/>
      <c r="I31" s="440"/>
      <c r="J31" s="137"/>
      <c r="K31" s="137"/>
      <c r="L31" s="137"/>
      <c r="M31" s="441"/>
      <c r="N31" s="442"/>
      <c r="O31" s="445">
        <v>2.5000000000000001E-2</v>
      </c>
      <c r="P31" s="109">
        <f t="shared" si="34"/>
        <v>0</v>
      </c>
      <c r="Q31" s="122">
        <f t="shared" si="35"/>
        <v>0</v>
      </c>
      <c r="R31" s="111">
        <f t="shared" si="36"/>
        <v>0</v>
      </c>
      <c r="S31" s="111">
        <f t="shared" si="37"/>
        <v>0</v>
      </c>
      <c r="T31" s="111">
        <f t="shared" si="38"/>
        <v>0</v>
      </c>
      <c r="U31" s="111">
        <f t="shared" si="39"/>
        <v>0</v>
      </c>
      <c r="V31" s="111">
        <f t="shared" si="40"/>
        <v>0</v>
      </c>
      <c r="W31" s="446">
        <f>Darlehen!F31</f>
        <v>0</v>
      </c>
      <c r="X31" s="446">
        <f>Darlehen!H31</f>
        <v>0</v>
      </c>
      <c r="Y31" s="587">
        <f>S31*Berechnungsdaten!$X$11</f>
        <v>0</v>
      </c>
      <c r="Z31" s="455" t="str">
        <f t="shared" si="41"/>
        <v>Ok</v>
      </c>
      <c r="AA31" s="447">
        <f>(Q31+X31+Y31+Instandhaltung!G33)*C31</f>
        <v>0</v>
      </c>
      <c r="AB31" s="447">
        <f>IF(ISERROR((Q31+X31+Y31+Instandhaltung!G33)*(100%-C31)),0,(Q31+X31+Y31+Instandhaltung!G33)*(100%-C31))</f>
        <v>0</v>
      </c>
    </row>
    <row r="32" spans="1:28">
      <c r="A32" s="1396"/>
      <c r="B32" s="133"/>
      <c r="C32" s="530">
        <f>IFERROR(VLOOKUP(A32,KdU!$AG$7:$AH$18,2,0),0)</f>
        <v>0</v>
      </c>
      <c r="D32" s="134"/>
      <c r="E32" s="439"/>
      <c r="F32" s="136"/>
      <c r="G32" s="137"/>
      <c r="H32" s="137"/>
      <c r="I32" s="440"/>
      <c r="J32" s="137"/>
      <c r="K32" s="137"/>
      <c r="L32" s="137"/>
      <c r="M32" s="441"/>
      <c r="N32" s="442"/>
      <c r="O32" s="445">
        <v>2.5000000000000001E-2</v>
      </c>
      <c r="P32" s="109">
        <f t="shared" si="34"/>
        <v>0</v>
      </c>
      <c r="Q32" s="122">
        <f t="shared" si="35"/>
        <v>0</v>
      </c>
      <c r="R32" s="111">
        <f t="shared" si="36"/>
        <v>0</v>
      </c>
      <c r="S32" s="111">
        <f t="shared" si="37"/>
        <v>0</v>
      </c>
      <c r="T32" s="111">
        <f t="shared" si="38"/>
        <v>0</v>
      </c>
      <c r="U32" s="111">
        <f t="shared" si="39"/>
        <v>0</v>
      </c>
      <c r="V32" s="111">
        <f t="shared" si="40"/>
        <v>0</v>
      </c>
      <c r="W32" s="446">
        <f>Darlehen!F32</f>
        <v>0</v>
      </c>
      <c r="X32" s="446">
        <f>Darlehen!H32</f>
        <v>0</v>
      </c>
      <c r="Y32" s="587">
        <f>S32*Berechnungsdaten!$X$11</f>
        <v>0</v>
      </c>
      <c r="Z32" s="455" t="str">
        <f t="shared" si="41"/>
        <v>Ok</v>
      </c>
      <c r="AA32" s="447">
        <f>(Q32+X32+Y32+Instandhaltung!G34)*C32</f>
        <v>0</v>
      </c>
      <c r="AB32" s="447">
        <f>IF(ISERROR((Q32+X32+Y32+Instandhaltung!G34)*(100%-C32)),0,(Q32+X32+Y32+Instandhaltung!G34)*(100%-C32))</f>
        <v>0</v>
      </c>
    </row>
    <row r="33" spans="1:28">
      <c r="A33" s="1396"/>
      <c r="B33" s="133"/>
      <c r="C33" s="530">
        <f>IFERROR(VLOOKUP(A33,KdU!$AG$7:$AH$18,2,0),0)</f>
        <v>0</v>
      </c>
      <c r="D33" s="134"/>
      <c r="E33" s="439"/>
      <c r="F33" s="136"/>
      <c r="G33" s="137"/>
      <c r="H33" s="137"/>
      <c r="I33" s="440"/>
      <c r="J33" s="137"/>
      <c r="K33" s="137"/>
      <c r="L33" s="137"/>
      <c r="M33" s="441"/>
      <c r="N33" s="442"/>
      <c r="O33" s="445">
        <v>2.5000000000000001E-2</v>
      </c>
      <c r="P33" s="109">
        <f t="shared" si="34"/>
        <v>0</v>
      </c>
      <c r="Q33" s="122">
        <f t="shared" si="35"/>
        <v>0</v>
      </c>
      <c r="R33" s="111">
        <f t="shared" si="36"/>
        <v>0</v>
      </c>
      <c r="S33" s="111">
        <f t="shared" si="37"/>
        <v>0</v>
      </c>
      <c r="T33" s="111">
        <f t="shared" si="38"/>
        <v>0</v>
      </c>
      <c r="U33" s="111">
        <f t="shared" si="39"/>
        <v>0</v>
      </c>
      <c r="V33" s="111">
        <f t="shared" si="40"/>
        <v>0</v>
      </c>
      <c r="W33" s="446">
        <f>Darlehen!F33</f>
        <v>0</v>
      </c>
      <c r="X33" s="446">
        <f>Darlehen!H33</f>
        <v>0</v>
      </c>
      <c r="Y33" s="587">
        <f>S33*Berechnungsdaten!$X$11</f>
        <v>0</v>
      </c>
      <c r="Z33" s="455" t="str">
        <f t="shared" si="41"/>
        <v>Ok</v>
      </c>
      <c r="AA33" s="447">
        <f>(Q33+X33+Y33+Instandhaltung!G35)*C33</f>
        <v>0</v>
      </c>
      <c r="AB33" s="447">
        <f>IF(ISERROR((Q33+X33+Y33+Instandhaltung!G35)*(100%-C33)),0,(Q33+X33+Y33+Instandhaltung!G35)*(100%-C33))</f>
        <v>0</v>
      </c>
    </row>
    <row r="34" spans="1:28">
      <c r="A34" s="1396"/>
      <c r="B34" s="133"/>
      <c r="C34" s="530">
        <f>IFERROR(VLOOKUP(A34,KdU!$AG$7:$AH$18,2,0),0)</f>
        <v>0</v>
      </c>
      <c r="D34" s="134"/>
      <c r="E34" s="439"/>
      <c r="F34" s="136"/>
      <c r="G34" s="137"/>
      <c r="H34" s="137"/>
      <c r="I34" s="440"/>
      <c r="J34" s="137"/>
      <c r="K34" s="137"/>
      <c r="L34" s="137"/>
      <c r="M34" s="441"/>
      <c r="N34" s="442"/>
      <c r="O34" s="445">
        <v>2.5000000000000001E-2</v>
      </c>
      <c r="P34" s="109">
        <f t="shared" si="34"/>
        <v>0</v>
      </c>
      <c r="Q34" s="122">
        <f t="shared" si="35"/>
        <v>0</v>
      </c>
      <c r="R34" s="111">
        <f t="shared" si="36"/>
        <v>0</v>
      </c>
      <c r="S34" s="111">
        <f t="shared" si="37"/>
        <v>0</v>
      </c>
      <c r="T34" s="111">
        <f t="shared" si="38"/>
        <v>0</v>
      </c>
      <c r="U34" s="111">
        <f t="shared" si="39"/>
        <v>0</v>
      </c>
      <c r="V34" s="111">
        <f t="shared" si="40"/>
        <v>0</v>
      </c>
      <c r="W34" s="446">
        <f>Darlehen!F34</f>
        <v>0</v>
      </c>
      <c r="X34" s="446">
        <f>Darlehen!H34</f>
        <v>0</v>
      </c>
      <c r="Y34" s="587">
        <f>S34*Berechnungsdaten!$X$11</f>
        <v>0</v>
      </c>
      <c r="Z34" s="455" t="str">
        <f t="shared" si="41"/>
        <v>Ok</v>
      </c>
      <c r="AA34" s="447">
        <f>(Q34+X34+Y34+Instandhaltung!G36)*C34</f>
        <v>0</v>
      </c>
      <c r="AB34" s="447">
        <f>IF(ISERROR((Q34+X34+Y34+Instandhaltung!G36)*(100%-C34)),0,(Q34+X34+Y34+Instandhaltung!G36)*(100%-C34))</f>
        <v>0</v>
      </c>
    </row>
    <row r="35" spans="1:28">
      <c r="A35" s="1396"/>
      <c r="B35" s="133"/>
      <c r="C35" s="530">
        <f>IFERROR(VLOOKUP(A35,KdU!$AG$7:$AH$18,2,0),0)</f>
        <v>0</v>
      </c>
      <c r="D35" s="134"/>
      <c r="E35" s="439"/>
      <c r="F35" s="136"/>
      <c r="G35" s="137"/>
      <c r="H35" s="137"/>
      <c r="I35" s="440"/>
      <c r="J35" s="137"/>
      <c r="K35" s="137"/>
      <c r="L35" s="137"/>
      <c r="M35" s="441"/>
      <c r="N35" s="442"/>
      <c r="O35" s="445">
        <v>2.5000000000000001E-2</v>
      </c>
      <c r="P35" s="109">
        <f t="shared" si="34"/>
        <v>0</v>
      </c>
      <c r="Q35" s="122">
        <f t="shared" si="35"/>
        <v>0</v>
      </c>
      <c r="R35" s="111">
        <f t="shared" si="36"/>
        <v>0</v>
      </c>
      <c r="S35" s="111">
        <f t="shared" si="37"/>
        <v>0</v>
      </c>
      <c r="T35" s="111">
        <f t="shared" si="38"/>
        <v>0</v>
      </c>
      <c r="U35" s="111">
        <f t="shared" si="39"/>
        <v>0</v>
      </c>
      <c r="V35" s="111">
        <f t="shared" si="40"/>
        <v>0</v>
      </c>
      <c r="W35" s="446">
        <f>Darlehen!F35</f>
        <v>0</v>
      </c>
      <c r="X35" s="446">
        <f>Darlehen!H35</f>
        <v>0</v>
      </c>
      <c r="Y35" s="587">
        <f>S35*Berechnungsdaten!$X$11</f>
        <v>0</v>
      </c>
      <c r="Z35" s="455" t="str">
        <f t="shared" si="41"/>
        <v>Ok</v>
      </c>
      <c r="AA35" s="447">
        <f>(Q35+X35+Y35+Instandhaltung!G37)*C35</f>
        <v>0</v>
      </c>
      <c r="AB35" s="447">
        <f>IF(ISERROR((Q35+X35+Y35+Instandhaltung!G37)*(100%-C35)),0,(Q35+X35+Y35+Instandhaltung!G37)*(100%-C35))</f>
        <v>0</v>
      </c>
    </row>
    <row r="36" spans="1:28">
      <c r="A36" s="1396"/>
      <c r="B36" s="133"/>
      <c r="C36" s="530">
        <f>IFERROR(VLOOKUP(A36,KdU!$AG$7:$AH$18,2,0),0)</f>
        <v>0</v>
      </c>
      <c r="D36" s="134"/>
      <c r="E36" s="439"/>
      <c r="F36" s="136"/>
      <c r="G36" s="137"/>
      <c r="H36" s="137"/>
      <c r="I36" s="440"/>
      <c r="J36" s="137"/>
      <c r="K36" s="137"/>
      <c r="L36" s="137"/>
      <c r="M36" s="441"/>
      <c r="N36" s="442"/>
      <c r="O36" s="445">
        <v>2.5000000000000001E-2</v>
      </c>
      <c r="P36" s="109">
        <f t="shared" ref="P36" si="42">IF(AND(G36&gt;0,$G$3-F36&lt;100/O36/100),100/O36/100-($G$3-F36),0)</f>
        <v>0</v>
      </c>
      <c r="Q36" s="122">
        <f t="shared" ref="Q36" si="43">IF((+G36-M36-H36)&gt;=0,IF(P36&gt;0,(+G36-M36-H36)*O36,0),0)</f>
        <v>0</v>
      </c>
      <c r="R36" s="111">
        <f t="shared" ref="R36" si="44">IF(P36&gt;0,O36*(G36-H36)*P36,0)</f>
        <v>0</v>
      </c>
      <c r="S36" s="111">
        <f t="shared" ref="S36" si="45">+J36*$O36*$P36</f>
        <v>0</v>
      </c>
      <c r="T36" s="111">
        <f t="shared" ref="T36" si="46">+K36*$O36*$P36</f>
        <v>0</v>
      </c>
      <c r="U36" s="111">
        <f t="shared" ref="U36" si="47">+L36*$O36*$P36</f>
        <v>0</v>
      </c>
      <c r="V36" s="111">
        <f t="shared" ref="V36" si="48">+M36*$O36*$P36</f>
        <v>0</v>
      </c>
      <c r="W36" s="446">
        <f>Darlehen!F36</f>
        <v>0</v>
      </c>
      <c r="X36" s="446">
        <f>Darlehen!H36</f>
        <v>0</v>
      </c>
      <c r="Y36" s="587">
        <f>S36*Berechnungsdaten!$X$11</f>
        <v>0</v>
      </c>
      <c r="Z36" s="455" t="str">
        <f t="shared" si="4"/>
        <v>Ok</v>
      </c>
      <c r="AA36" s="447">
        <f>(Q36+X36+Y36+Instandhaltung!G38)*C36</f>
        <v>0</v>
      </c>
      <c r="AB36" s="447">
        <f>IF(ISERROR((Q36+X36+Y36+Instandhaltung!G38)*(100%-C36)),0,(Q36+X36+Y36+Instandhaltung!G38)*(100%-C36))</f>
        <v>0</v>
      </c>
    </row>
    <row r="37" spans="1:28">
      <c r="A37" s="1396"/>
      <c r="B37" s="133"/>
      <c r="C37" s="530">
        <f>IFERROR(VLOOKUP(A37,KdU!$AG$7:$AH$18,2,0),0)</f>
        <v>0</v>
      </c>
      <c r="D37" s="134"/>
      <c r="E37" s="439"/>
      <c r="F37" s="136"/>
      <c r="G37" s="137"/>
      <c r="H37" s="137"/>
      <c r="I37" s="440"/>
      <c r="J37" s="137"/>
      <c r="K37" s="137"/>
      <c r="L37" s="137"/>
      <c r="M37" s="441"/>
      <c r="N37" s="442"/>
      <c r="O37" s="445">
        <v>2.5000000000000001E-2</v>
      </c>
      <c r="P37" s="109">
        <f t="shared" si="13"/>
        <v>0</v>
      </c>
      <c r="Q37" s="122">
        <f t="shared" si="14"/>
        <v>0</v>
      </c>
      <c r="R37" s="111">
        <f t="shared" si="15"/>
        <v>0</v>
      </c>
      <c r="S37" s="111">
        <f t="shared" si="16"/>
        <v>0</v>
      </c>
      <c r="T37" s="111">
        <f t="shared" si="17"/>
        <v>0</v>
      </c>
      <c r="U37" s="111">
        <f t="shared" si="18"/>
        <v>0</v>
      </c>
      <c r="V37" s="111">
        <f t="shared" si="19"/>
        <v>0</v>
      </c>
      <c r="W37" s="446">
        <f>Darlehen!F37</f>
        <v>0</v>
      </c>
      <c r="X37" s="446">
        <f>Darlehen!H37</f>
        <v>0</v>
      </c>
      <c r="Y37" s="587">
        <f>S37*Berechnungsdaten!$X$11</f>
        <v>0</v>
      </c>
      <c r="Z37" s="455" t="str">
        <f t="shared" si="4"/>
        <v>Ok</v>
      </c>
      <c r="AA37" s="447">
        <f>(Q37+X37+Y37+Instandhaltung!G39)*C37</f>
        <v>0</v>
      </c>
      <c r="AB37" s="447">
        <f>IF(ISERROR((Q37+X37+Y37+Instandhaltung!G39)*(100%-C37)),0,(Q37+X37+Y37+Instandhaltung!G39)*(100%-C37))</f>
        <v>0</v>
      </c>
    </row>
    <row r="38" spans="1:28">
      <c r="A38" s="1396"/>
      <c r="B38" s="133"/>
      <c r="C38" s="530">
        <f>IFERROR(VLOOKUP(A38,KdU!$AG$7:$AH$18,2,0),0)</f>
        <v>0</v>
      </c>
      <c r="D38" s="134"/>
      <c r="E38" s="439"/>
      <c r="F38" s="136"/>
      <c r="G38" s="137"/>
      <c r="H38" s="137"/>
      <c r="I38" s="440"/>
      <c r="J38" s="137"/>
      <c r="K38" s="137"/>
      <c r="L38" s="137"/>
      <c r="M38" s="441"/>
      <c r="N38" s="442"/>
      <c r="O38" s="445">
        <v>2.5000000000000001E-2</v>
      </c>
      <c r="P38" s="109">
        <f t="shared" si="13"/>
        <v>0</v>
      </c>
      <c r="Q38" s="110">
        <f t="shared" si="14"/>
        <v>0</v>
      </c>
      <c r="R38" s="111">
        <f t="shared" si="15"/>
        <v>0</v>
      </c>
      <c r="S38" s="111">
        <f t="shared" si="16"/>
        <v>0</v>
      </c>
      <c r="T38" s="111">
        <f t="shared" si="17"/>
        <v>0</v>
      </c>
      <c r="U38" s="100">
        <f t="shared" si="18"/>
        <v>0</v>
      </c>
      <c r="V38" s="100">
        <f t="shared" si="19"/>
        <v>0</v>
      </c>
      <c r="W38" s="446">
        <f>Darlehen!F38</f>
        <v>0</v>
      </c>
      <c r="X38" s="446">
        <f>Darlehen!H38</f>
        <v>0</v>
      </c>
      <c r="Y38" s="587">
        <f>S38*Berechnungsdaten!$X$11</f>
        <v>0</v>
      </c>
      <c r="Z38" s="455" t="str">
        <f t="shared" si="4"/>
        <v>Ok</v>
      </c>
      <c r="AA38" s="447">
        <f>(Q38+X38+Y38+Instandhaltung!G40)*C38</f>
        <v>0</v>
      </c>
      <c r="AB38" s="447">
        <f>IF(ISERROR((Q38+X38+Y38+Instandhaltung!G40)*(100%-C38)),0,(Q38+X38+Y38+Instandhaltung!G40)*(100%-C38))</f>
        <v>0</v>
      </c>
    </row>
    <row r="39" spans="1:28">
      <c r="A39" s="1396"/>
      <c r="B39" s="133"/>
      <c r="C39" s="530">
        <f>IFERROR(VLOOKUP(A39,KdU!$AG$7:$AH$18,2,0),0)</f>
        <v>0</v>
      </c>
      <c r="D39" s="134"/>
      <c r="E39" s="439"/>
      <c r="F39" s="136"/>
      <c r="G39" s="137"/>
      <c r="H39" s="137"/>
      <c r="I39" s="440"/>
      <c r="J39" s="137"/>
      <c r="K39" s="137"/>
      <c r="L39" s="137"/>
      <c r="M39" s="441"/>
      <c r="N39" s="442"/>
      <c r="O39" s="445">
        <v>2.5000000000000001E-2</v>
      </c>
      <c r="P39" s="109">
        <f t="shared" ref="P39:P56" si="49">IF(AND(G39&gt;0,$G$3-F39&lt;100/O39/100),100/O39/100-($G$3-F39),0)</f>
        <v>0</v>
      </c>
      <c r="Q39" s="110">
        <f t="shared" ref="Q39:Q56" si="50">IF((+G39-M39-H39)&gt;=0,IF(P39&gt;0,(+G39-M39-H39)*O39,0),0)</f>
        <v>0</v>
      </c>
      <c r="R39" s="111">
        <f t="shared" ref="R39:R56" si="51">IF(P39&gt;0,O39*(G39-H39)*P39,0)</f>
        <v>0</v>
      </c>
      <c r="S39" s="111">
        <f t="shared" ref="S39:S56" si="52">+J39*$O39*$P39</f>
        <v>0</v>
      </c>
      <c r="T39" s="111">
        <f t="shared" ref="T39:T56" si="53">+K39*$O39*$P39</f>
        <v>0</v>
      </c>
      <c r="U39" s="100">
        <f t="shared" ref="U39:U56" si="54">+L39*$O39*$P39</f>
        <v>0</v>
      </c>
      <c r="V39" s="100">
        <f t="shared" ref="V39:V56" si="55">+M39*$O39*$P39</f>
        <v>0</v>
      </c>
      <c r="W39" s="446">
        <f>Darlehen!F39</f>
        <v>0</v>
      </c>
      <c r="X39" s="446">
        <f>Darlehen!H39</f>
        <v>0</v>
      </c>
      <c r="Y39" s="587">
        <f>S39*Berechnungsdaten!$X$11</f>
        <v>0</v>
      </c>
      <c r="Z39" s="455" t="str">
        <f t="shared" si="4"/>
        <v>Ok</v>
      </c>
      <c r="AA39" s="447">
        <f>(Q39+X39+Y39+Instandhaltung!G41)*C39</f>
        <v>0</v>
      </c>
      <c r="AB39" s="447">
        <f>IF(ISERROR((Q39+X39+Y39+Instandhaltung!G41)*(100%-C39)),0,(Q39+X39+Y39+Instandhaltung!G41)*(100%-C39))</f>
        <v>0</v>
      </c>
    </row>
    <row r="40" spans="1:28">
      <c r="A40" s="1396"/>
      <c r="B40" s="133"/>
      <c r="C40" s="530">
        <f>IFERROR(VLOOKUP(A40,KdU!$AG$7:$AH$18,2,0),0)</f>
        <v>0</v>
      </c>
      <c r="D40" s="102"/>
      <c r="E40" s="103"/>
      <c r="F40" s="104"/>
      <c r="G40" s="105"/>
      <c r="H40" s="105"/>
      <c r="I40" s="106"/>
      <c r="J40" s="105"/>
      <c r="K40" s="105"/>
      <c r="L40" s="105"/>
      <c r="M40" s="107"/>
      <c r="N40" s="108"/>
      <c r="O40" s="445">
        <v>2.5000000000000001E-2</v>
      </c>
      <c r="P40" s="109">
        <f t="shared" si="49"/>
        <v>0</v>
      </c>
      <c r="Q40" s="110">
        <f t="shared" si="50"/>
        <v>0</v>
      </c>
      <c r="R40" s="111">
        <f t="shared" si="51"/>
        <v>0</v>
      </c>
      <c r="S40" s="111">
        <f t="shared" si="52"/>
        <v>0</v>
      </c>
      <c r="T40" s="111">
        <f t="shared" si="53"/>
        <v>0</v>
      </c>
      <c r="U40" s="100">
        <f t="shared" si="54"/>
        <v>0</v>
      </c>
      <c r="V40" s="100">
        <f t="shared" si="55"/>
        <v>0</v>
      </c>
      <c r="W40" s="446">
        <f>Darlehen!F40</f>
        <v>0</v>
      </c>
      <c r="X40" s="446">
        <f>Darlehen!H40</f>
        <v>0</v>
      </c>
      <c r="Y40" s="587">
        <f>S40*Berechnungsdaten!$X$11</f>
        <v>0</v>
      </c>
      <c r="Z40" s="455" t="str">
        <f t="shared" si="4"/>
        <v>Ok</v>
      </c>
      <c r="AA40" s="447">
        <f>(Q40+X40+Y40+Instandhaltung!G42)*C40</f>
        <v>0</v>
      </c>
      <c r="AB40" s="447">
        <f>IF(ISERROR((Q40+X40+Y40+Instandhaltung!G42)*(100%-C40)),0,(Q40+X40+Y40+Instandhaltung!G42)*(100%-C40))</f>
        <v>0</v>
      </c>
    </row>
    <row r="41" spans="1:28">
      <c r="A41" s="1396"/>
      <c r="B41" s="133"/>
      <c r="C41" s="530">
        <f>IFERROR(VLOOKUP(A41,KdU!$AG$7:$AH$18,2,0),0)</f>
        <v>0</v>
      </c>
      <c r="D41" s="102"/>
      <c r="E41" s="103"/>
      <c r="F41" s="104"/>
      <c r="G41" s="105"/>
      <c r="H41" s="105"/>
      <c r="I41" s="106"/>
      <c r="J41" s="105"/>
      <c r="K41" s="105"/>
      <c r="L41" s="105"/>
      <c r="M41" s="107"/>
      <c r="N41" s="108"/>
      <c r="O41" s="445">
        <v>2.5000000000000001E-2</v>
      </c>
      <c r="P41" s="109">
        <f t="shared" si="49"/>
        <v>0</v>
      </c>
      <c r="Q41" s="110">
        <f t="shared" si="50"/>
        <v>0</v>
      </c>
      <c r="R41" s="111">
        <f t="shared" si="51"/>
        <v>0</v>
      </c>
      <c r="S41" s="111">
        <f t="shared" si="52"/>
        <v>0</v>
      </c>
      <c r="T41" s="111">
        <f t="shared" si="53"/>
        <v>0</v>
      </c>
      <c r="U41" s="100">
        <f t="shared" si="54"/>
        <v>0</v>
      </c>
      <c r="V41" s="100">
        <f t="shared" si="55"/>
        <v>0</v>
      </c>
      <c r="W41" s="446">
        <f>Darlehen!F41</f>
        <v>0</v>
      </c>
      <c r="X41" s="446">
        <f>Darlehen!H41</f>
        <v>0</v>
      </c>
      <c r="Y41" s="587">
        <f>S41*Berechnungsdaten!$X$11</f>
        <v>0</v>
      </c>
      <c r="Z41" s="455" t="str">
        <f t="shared" si="4"/>
        <v>Ok</v>
      </c>
      <c r="AA41" s="447">
        <f>(Q41+X41+Y41+Instandhaltung!G43)*C41</f>
        <v>0</v>
      </c>
      <c r="AB41" s="447">
        <f>IF(ISERROR((Q41+X41+Y41+Instandhaltung!G43)*(100%-C41)),0,(Q41+X41+Y41+Instandhaltung!G43)*(100%-C41))</f>
        <v>0</v>
      </c>
    </row>
    <row r="42" spans="1:28">
      <c r="A42" s="1396"/>
      <c r="B42" s="133"/>
      <c r="C42" s="530">
        <f>IFERROR(VLOOKUP(A42,KdU!$AG$7:$AH$18,2,0),0)</f>
        <v>0</v>
      </c>
      <c r="D42" s="102"/>
      <c r="E42" s="103"/>
      <c r="F42" s="104"/>
      <c r="G42" s="105"/>
      <c r="H42" s="105"/>
      <c r="I42" s="106"/>
      <c r="J42" s="105"/>
      <c r="K42" s="105"/>
      <c r="L42" s="105"/>
      <c r="M42" s="107"/>
      <c r="N42" s="108"/>
      <c r="O42" s="445">
        <v>2.5000000000000001E-2</v>
      </c>
      <c r="P42" s="109">
        <f t="shared" si="49"/>
        <v>0</v>
      </c>
      <c r="Q42" s="110">
        <f t="shared" si="50"/>
        <v>0</v>
      </c>
      <c r="R42" s="111">
        <f t="shared" si="51"/>
        <v>0</v>
      </c>
      <c r="S42" s="111">
        <f t="shared" si="52"/>
        <v>0</v>
      </c>
      <c r="T42" s="111">
        <f t="shared" si="53"/>
        <v>0</v>
      </c>
      <c r="U42" s="100">
        <f t="shared" si="54"/>
        <v>0</v>
      </c>
      <c r="V42" s="100">
        <f t="shared" si="55"/>
        <v>0</v>
      </c>
      <c r="W42" s="446">
        <f>Darlehen!F42</f>
        <v>0</v>
      </c>
      <c r="X42" s="446">
        <f>Darlehen!H42</f>
        <v>0</v>
      </c>
      <c r="Y42" s="587">
        <f>S42*Berechnungsdaten!$X$11</f>
        <v>0</v>
      </c>
      <c r="Z42" s="455" t="str">
        <f t="shared" si="4"/>
        <v>Ok</v>
      </c>
      <c r="AA42" s="447">
        <f>(Q42+X42+Y42+Instandhaltung!G44)*C42</f>
        <v>0</v>
      </c>
      <c r="AB42" s="447">
        <f>IF(ISERROR((Q42+X42+Y42+Instandhaltung!G44)*(100%-C42)),0,(Q42+X42+Y42+Instandhaltung!G44)*(100%-C42))</f>
        <v>0</v>
      </c>
    </row>
    <row r="43" spans="1:28">
      <c r="A43" s="1396"/>
      <c r="B43" s="133"/>
      <c r="C43" s="530">
        <f>IFERROR(VLOOKUP(A43,KdU!$AG$7:$AH$18,2,0),0)</f>
        <v>0</v>
      </c>
      <c r="D43" s="102"/>
      <c r="E43" s="103"/>
      <c r="F43" s="104"/>
      <c r="G43" s="105"/>
      <c r="H43" s="105"/>
      <c r="I43" s="106"/>
      <c r="J43" s="105"/>
      <c r="K43" s="105"/>
      <c r="L43" s="105"/>
      <c r="M43" s="107"/>
      <c r="N43" s="108"/>
      <c r="O43" s="445">
        <v>2.5000000000000001E-2</v>
      </c>
      <c r="P43" s="109">
        <f t="shared" si="49"/>
        <v>0</v>
      </c>
      <c r="Q43" s="110">
        <f t="shared" si="50"/>
        <v>0</v>
      </c>
      <c r="R43" s="111">
        <f t="shared" si="51"/>
        <v>0</v>
      </c>
      <c r="S43" s="111">
        <f t="shared" si="52"/>
        <v>0</v>
      </c>
      <c r="T43" s="111">
        <f t="shared" si="53"/>
        <v>0</v>
      </c>
      <c r="U43" s="100">
        <f t="shared" si="54"/>
        <v>0</v>
      </c>
      <c r="V43" s="100">
        <f t="shared" si="55"/>
        <v>0</v>
      </c>
      <c r="W43" s="446">
        <f>Darlehen!F43</f>
        <v>0</v>
      </c>
      <c r="X43" s="446">
        <f>Darlehen!H43</f>
        <v>0</v>
      </c>
      <c r="Y43" s="714">
        <f>S43*Berechnungsdaten!$X$11</f>
        <v>0</v>
      </c>
      <c r="Z43" s="455" t="str">
        <f t="shared" si="4"/>
        <v>Ok</v>
      </c>
      <c r="AA43" s="447">
        <f>(Q43+X43+Y43+Instandhaltung!G45)*C43</f>
        <v>0</v>
      </c>
      <c r="AB43" s="447">
        <f>IF(ISERROR((Q43+X43+Y43+Instandhaltung!G45)*(100%-C43)),0,(Q43+X43+Y43+Instandhaltung!G45)*(100%-C43))</f>
        <v>0</v>
      </c>
    </row>
    <row r="44" spans="1:28">
      <c r="A44" s="1396"/>
      <c r="B44" s="133"/>
      <c r="C44" s="530">
        <f>IFERROR(VLOOKUP(A44,KdU!$AG$7:$AH$18,2,0),0)</f>
        <v>0</v>
      </c>
      <c r="D44" s="102"/>
      <c r="E44" s="103"/>
      <c r="F44" s="104"/>
      <c r="G44" s="105"/>
      <c r="H44" s="105"/>
      <c r="I44" s="106"/>
      <c r="J44" s="105"/>
      <c r="K44" s="105"/>
      <c r="L44" s="105"/>
      <c r="M44" s="107"/>
      <c r="N44" s="108"/>
      <c r="O44" s="445">
        <v>2.5000000000000001E-2</v>
      </c>
      <c r="P44" s="109">
        <f t="shared" si="49"/>
        <v>0</v>
      </c>
      <c r="Q44" s="110">
        <f t="shared" si="50"/>
        <v>0</v>
      </c>
      <c r="R44" s="111">
        <f t="shared" si="51"/>
        <v>0</v>
      </c>
      <c r="S44" s="111">
        <f t="shared" si="52"/>
        <v>0</v>
      </c>
      <c r="T44" s="111">
        <f t="shared" si="53"/>
        <v>0</v>
      </c>
      <c r="U44" s="100">
        <f t="shared" si="54"/>
        <v>0</v>
      </c>
      <c r="V44" s="100">
        <f t="shared" si="55"/>
        <v>0</v>
      </c>
      <c r="W44" s="446">
        <f>Darlehen!F44</f>
        <v>0</v>
      </c>
      <c r="X44" s="446">
        <f>Darlehen!H44</f>
        <v>0</v>
      </c>
      <c r="Y44" s="714">
        <f>S44*Berechnungsdaten!$X$11</f>
        <v>0</v>
      </c>
      <c r="Z44" s="455" t="str">
        <f t="shared" si="4"/>
        <v>Ok</v>
      </c>
      <c r="AA44" s="447">
        <f>(Q44+X44+Y44+Instandhaltung!G46)*C44</f>
        <v>0</v>
      </c>
      <c r="AB44" s="447">
        <f>IF(ISERROR((Q44+X44+Y44+Instandhaltung!G46)*(100%-C44)),0,(Q44+X44+Y44+Instandhaltung!G46)*(100%-C44))</f>
        <v>0</v>
      </c>
    </row>
    <row r="45" spans="1:28">
      <c r="A45" s="1396"/>
      <c r="B45" s="133"/>
      <c r="C45" s="530">
        <f>IFERROR(VLOOKUP(A45,KdU!$AG$7:$AH$18,2,0),0)</f>
        <v>0</v>
      </c>
      <c r="D45" s="102"/>
      <c r="E45" s="103"/>
      <c r="F45" s="104"/>
      <c r="G45" s="105"/>
      <c r="H45" s="105"/>
      <c r="I45" s="106"/>
      <c r="J45" s="105"/>
      <c r="K45" s="105"/>
      <c r="L45" s="105"/>
      <c r="M45" s="107"/>
      <c r="N45" s="108"/>
      <c r="O45" s="445">
        <v>2.5000000000000001E-2</v>
      </c>
      <c r="P45" s="109">
        <f t="shared" si="49"/>
        <v>0</v>
      </c>
      <c r="Q45" s="110">
        <f t="shared" si="50"/>
        <v>0</v>
      </c>
      <c r="R45" s="111">
        <f t="shared" si="51"/>
        <v>0</v>
      </c>
      <c r="S45" s="111">
        <f t="shared" si="52"/>
        <v>0</v>
      </c>
      <c r="T45" s="111">
        <f t="shared" si="53"/>
        <v>0</v>
      </c>
      <c r="U45" s="100">
        <f t="shared" si="54"/>
        <v>0</v>
      </c>
      <c r="V45" s="100">
        <f t="shared" si="55"/>
        <v>0</v>
      </c>
      <c r="W45" s="446">
        <f>Darlehen!F45</f>
        <v>0</v>
      </c>
      <c r="X45" s="446">
        <f>Darlehen!H45</f>
        <v>0</v>
      </c>
      <c r="Y45" s="714">
        <f>S45*Berechnungsdaten!$X$11</f>
        <v>0</v>
      </c>
      <c r="Z45" s="455" t="str">
        <f t="shared" si="4"/>
        <v>Ok</v>
      </c>
      <c r="AA45" s="447">
        <f>(Q45+X45+Y45+Instandhaltung!G47)*C45</f>
        <v>0</v>
      </c>
      <c r="AB45" s="447">
        <f>IF(ISERROR((Q45+X45+Y45+Instandhaltung!G47)*(100%-C45)),0,(Q45+X45+Y45+Instandhaltung!G47)*(100%-C45))</f>
        <v>0</v>
      </c>
    </row>
    <row r="46" spans="1:28">
      <c r="A46" s="1396"/>
      <c r="B46" s="133"/>
      <c r="C46" s="530">
        <f>IFERROR(VLOOKUP(A46,KdU!$AG$7:$AH$18,2,0),0)</f>
        <v>0</v>
      </c>
      <c r="D46" s="102"/>
      <c r="E46" s="103"/>
      <c r="F46" s="104"/>
      <c r="G46" s="105"/>
      <c r="H46" s="105"/>
      <c r="I46" s="106"/>
      <c r="J46" s="105"/>
      <c r="K46" s="105"/>
      <c r="L46" s="105"/>
      <c r="M46" s="107"/>
      <c r="N46" s="108"/>
      <c r="O46" s="445">
        <v>2.5000000000000001E-2</v>
      </c>
      <c r="P46" s="109">
        <f t="shared" si="49"/>
        <v>0</v>
      </c>
      <c r="Q46" s="110">
        <f t="shared" si="50"/>
        <v>0</v>
      </c>
      <c r="R46" s="111">
        <f t="shared" si="51"/>
        <v>0</v>
      </c>
      <c r="S46" s="111">
        <f t="shared" si="52"/>
        <v>0</v>
      </c>
      <c r="T46" s="111">
        <f t="shared" si="53"/>
        <v>0</v>
      </c>
      <c r="U46" s="100">
        <f t="shared" si="54"/>
        <v>0</v>
      </c>
      <c r="V46" s="100">
        <f t="shared" si="55"/>
        <v>0</v>
      </c>
      <c r="W46" s="446">
        <f>Darlehen!F46</f>
        <v>0</v>
      </c>
      <c r="X46" s="446">
        <f>Darlehen!H46</f>
        <v>0</v>
      </c>
      <c r="Y46" s="714">
        <f>S46*Berechnungsdaten!$X$11</f>
        <v>0</v>
      </c>
      <c r="Z46" s="455" t="str">
        <f t="shared" si="4"/>
        <v>Ok</v>
      </c>
      <c r="AA46" s="447">
        <f>(Q46+X46+Y46+Instandhaltung!G48)*C46</f>
        <v>0</v>
      </c>
      <c r="AB46" s="447">
        <f>IF(ISERROR((Q46+X46+Y46+Instandhaltung!G48)*(100%-C46)),0,(Q46+X46+Y46+Instandhaltung!G48)*(100%-C46))</f>
        <v>0</v>
      </c>
    </row>
    <row r="47" spans="1:28">
      <c r="A47" s="1396"/>
      <c r="B47" s="133"/>
      <c r="C47" s="530">
        <f>IFERROR(VLOOKUP(A47,KdU!$AG$7:$AH$18,2,0),0)</f>
        <v>0</v>
      </c>
      <c r="D47" s="102"/>
      <c r="E47" s="103"/>
      <c r="F47" s="104"/>
      <c r="G47" s="105"/>
      <c r="H47" s="105"/>
      <c r="I47" s="106"/>
      <c r="J47" s="105"/>
      <c r="K47" s="105"/>
      <c r="L47" s="105"/>
      <c r="M47" s="107"/>
      <c r="N47" s="108"/>
      <c r="O47" s="445">
        <v>2.5000000000000001E-2</v>
      </c>
      <c r="P47" s="109">
        <f t="shared" si="49"/>
        <v>0</v>
      </c>
      <c r="Q47" s="110">
        <f t="shared" si="50"/>
        <v>0</v>
      </c>
      <c r="R47" s="111">
        <f t="shared" si="51"/>
        <v>0</v>
      </c>
      <c r="S47" s="111">
        <f t="shared" si="52"/>
        <v>0</v>
      </c>
      <c r="T47" s="111">
        <f t="shared" si="53"/>
        <v>0</v>
      </c>
      <c r="U47" s="100">
        <f t="shared" si="54"/>
        <v>0</v>
      </c>
      <c r="V47" s="100">
        <f t="shared" si="55"/>
        <v>0</v>
      </c>
      <c r="W47" s="446">
        <f>Darlehen!F47</f>
        <v>0</v>
      </c>
      <c r="X47" s="446">
        <f>Darlehen!H47</f>
        <v>0</v>
      </c>
      <c r="Y47" s="714">
        <f>S47*Berechnungsdaten!$X$11</f>
        <v>0</v>
      </c>
      <c r="Z47" s="455" t="str">
        <f t="shared" si="4"/>
        <v>Ok</v>
      </c>
      <c r="AA47" s="447">
        <f>(Q47+X47+Y47+Instandhaltung!G49)*C47</f>
        <v>0</v>
      </c>
      <c r="AB47" s="447">
        <f>IF(ISERROR((Q47+X47+Y47+Instandhaltung!G49)*(100%-C47)),0,(Q47+X47+Y47+Instandhaltung!G49)*(100%-C47))</f>
        <v>0</v>
      </c>
    </row>
    <row r="48" spans="1:28">
      <c r="A48" s="1396"/>
      <c r="B48" s="133"/>
      <c r="C48" s="530">
        <f>IFERROR(VLOOKUP(A48,KdU!$AG$7:$AH$18,2,0),0)</f>
        <v>0</v>
      </c>
      <c r="D48" s="102"/>
      <c r="E48" s="103"/>
      <c r="F48" s="104"/>
      <c r="G48" s="105"/>
      <c r="H48" s="105"/>
      <c r="I48" s="106"/>
      <c r="J48" s="105"/>
      <c r="K48" s="105"/>
      <c r="L48" s="105"/>
      <c r="M48" s="107"/>
      <c r="N48" s="108"/>
      <c r="O48" s="445">
        <v>2.5000000000000001E-2</v>
      </c>
      <c r="P48" s="109">
        <f t="shared" si="49"/>
        <v>0</v>
      </c>
      <c r="Q48" s="110">
        <f t="shared" si="50"/>
        <v>0</v>
      </c>
      <c r="R48" s="111">
        <f t="shared" si="51"/>
        <v>0</v>
      </c>
      <c r="S48" s="111">
        <f t="shared" si="52"/>
        <v>0</v>
      </c>
      <c r="T48" s="111">
        <f t="shared" si="53"/>
        <v>0</v>
      </c>
      <c r="U48" s="100">
        <f t="shared" si="54"/>
        <v>0</v>
      </c>
      <c r="V48" s="100">
        <f t="shared" si="55"/>
        <v>0</v>
      </c>
      <c r="W48" s="446">
        <f>Darlehen!F48</f>
        <v>0</v>
      </c>
      <c r="X48" s="446">
        <f>Darlehen!H48</f>
        <v>0</v>
      </c>
      <c r="Y48" s="714">
        <f>S48*Berechnungsdaten!$X$11</f>
        <v>0</v>
      </c>
      <c r="Z48" s="455" t="str">
        <f t="shared" si="4"/>
        <v>Ok</v>
      </c>
      <c r="AA48" s="447">
        <f>(Q48+X48+Y48+Instandhaltung!G50)*C48</f>
        <v>0</v>
      </c>
      <c r="AB48" s="447">
        <f>IF(ISERROR((Q48+X48+Y48+Instandhaltung!G50)*(100%-C48)),0,(Q48+X48+Y48+Instandhaltung!G50)*(100%-C48))</f>
        <v>0</v>
      </c>
    </row>
    <row r="49" spans="1:28">
      <c r="A49" s="1396"/>
      <c r="B49" s="133"/>
      <c r="C49" s="530">
        <f>IFERROR(VLOOKUP(A49,KdU!$AG$7:$AH$18,2,0),0)</f>
        <v>0</v>
      </c>
      <c r="D49" s="102"/>
      <c r="E49" s="103"/>
      <c r="F49" s="104"/>
      <c r="G49" s="105"/>
      <c r="H49" s="105"/>
      <c r="I49" s="106"/>
      <c r="J49" s="105"/>
      <c r="K49" s="105"/>
      <c r="L49" s="105"/>
      <c r="M49" s="107"/>
      <c r="N49" s="108"/>
      <c r="O49" s="445">
        <v>2.5000000000000001E-2</v>
      </c>
      <c r="P49" s="109">
        <f t="shared" si="49"/>
        <v>0</v>
      </c>
      <c r="Q49" s="110">
        <f t="shared" si="50"/>
        <v>0</v>
      </c>
      <c r="R49" s="111">
        <f t="shared" si="51"/>
        <v>0</v>
      </c>
      <c r="S49" s="111">
        <f t="shared" si="52"/>
        <v>0</v>
      </c>
      <c r="T49" s="111">
        <f t="shared" si="53"/>
        <v>0</v>
      </c>
      <c r="U49" s="100">
        <f t="shared" si="54"/>
        <v>0</v>
      </c>
      <c r="V49" s="100">
        <f t="shared" si="55"/>
        <v>0</v>
      </c>
      <c r="W49" s="446">
        <f>Darlehen!F49</f>
        <v>0</v>
      </c>
      <c r="X49" s="446">
        <f>Darlehen!H49</f>
        <v>0</v>
      </c>
      <c r="Y49" s="714">
        <f>S49*Berechnungsdaten!$X$11</f>
        <v>0</v>
      </c>
      <c r="Z49" s="455" t="str">
        <f t="shared" si="4"/>
        <v>Ok</v>
      </c>
      <c r="AA49" s="447">
        <f>(Q49+X49+Y49+Instandhaltung!G51)*C49</f>
        <v>0</v>
      </c>
      <c r="AB49" s="447">
        <f>IF(ISERROR((Q49+X49+Y49+Instandhaltung!G51)*(100%-C49)),0,(Q49+X49+Y49+Instandhaltung!G51)*(100%-C49))</f>
        <v>0</v>
      </c>
    </row>
    <row r="50" spans="1:28">
      <c r="A50" s="1396"/>
      <c r="B50" s="133"/>
      <c r="C50" s="530">
        <f>IFERROR(VLOOKUP(A50,KdU!$AG$7:$AH$18,2,0),0)</f>
        <v>0</v>
      </c>
      <c r="D50" s="102"/>
      <c r="E50" s="103"/>
      <c r="F50" s="104"/>
      <c r="G50" s="105"/>
      <c r="H50" s="105"/>
      <c r="I50" s="106"/>
      <c r="J50" s="105"/>
      <c r="K50" s="105"/>
      <c r="L50" s="105"/>
      <c r="M50" s="107"/>
      <c r="N50" s="108"/>
      <c r="O50" s="445">
        <v>2.5000000000000001E-2</v>
      </c>
      <c r="P50" s="109">
        <f t="shared" si="49"/>
        <v>0</v>
      </c>
      <c r="Q50" s="110">
        <f t="shared" si="50"/>
        <v>0</v>
      </c>
      <c r="R50" s="111">
        <f t="shared" si="51"/>
        <v>0</v>
      </c>
      <c r="S50" s="111">
        <f t="shared" si="52"/>
        <v>0</v>
      </c>
      <c r="T50" s="111">
        <f t="shared" si="53"/>
        <v>0</v>
      </c>
      <c r="U50" s="100">
        <f t="shared" si="54"/>
        <v>0</v>
      </c>
      <c r="V50" s="100">
        <f t="shared" si="55"/>
        <v>0</v>
      </c>
      <c r="W50" s="446">
        <f>Darlehen!F50</f>
        <v>0</v>
      </c>
      <c r="X50" s="446">
        <f>Darlehen!H50</f>
        <v>0</v>
      </c>
      <c r="Y50" s="714">
        <f>S50*Berechnungsdaten!$X$11</f>
        <v>0</v>
      </c>
      <c r="Z50" s="455" t="str">
        <f t="shared" si="4"/>
        <v>Ok</v>
      </c>
      <c r="AA50" s="447">
        <f>(Q50+X50+Y50+Instandhaltung!G52)*C50</f>
        <v>0</v>
      </c>
      <c r="AB50" s="447">
        <f>IF(ISERROR((Q50+X50+Y50+Instandhaltung!G52)*(100%-C50)),0,(Q50+X50+Y50+Instandhaltung!G52)*(100%-C50))</f>
        <v>0</v>
      </c>
    </row>
    <row r="51" spans="1:28">
      <c r="A51" s="1396"/>
      <c r="B51" s="133"/>
      <c r="C51" s="530">
        <f>IFERROR(VLOOKUP(A51,KdU!$AG$7:$AH$18,2,0),0)</f>
        <v>0</v>
      </c>
      <c r="D51" s="102"/>
      <c r="E51" s="103"/>
      <c r="F51" s="104"/>
      <c r="G51" s="105"/>
      <c r="H51" s="105"/>
      <c r="I51" s="106"/>
      <c r="J51" s="105"/>
      <c r="K51" s="105"/>
      <c r="L51" s="105"/>
      <c r="M51" s="107"/>
      <c r="N51" s="108"/>
      <c r="O51" s="445">
        <v>2.5000000000000001E-2</v>
      </c>
      <c r="P51" s="109">
        <f t="shared" si="49"/>
        <v>0</v>
      </c>
      <c r="Q51" s="110">
        <f t="shared" si="50"/>
        <v>0</v>
      </c>
      <c r="R51" s="111">
        <f t="shared" si="51"/>
        <v>0</v>
      </c>
      <c r="S51" s="111">
        <f t="shared" si="52"/>
        <v>0</v>
      </c>
      <c r="T51" s="111">
        <f t="shared" si="53"/>
        <v>0</v>
      </c>
      <c r="U51" s="100">
        <f t="shared" si="54"/>
        <v>0</v>
      </c>
      <c r="V51" s="100">
        <f t="shared" si="55"/>
        <v>0</v>
      </c>
      <c r="W51" s="446">
        <f>Darlehen!F51</f>
        <v>0</v>
      </c>
      <c r="X51" s="446">
        <f>Darlehen!H51</f>
        <v>0</v>
      </c>
      <c r="Y51" s="714">
        <f>S51*Berechnungsdaten!$X$11</f>
        <v>0</v>
      </c>
      <c r="Z51" s="455" t="str">
        <f t="shared" si="4"/>
        <v>Ok</v>
      </c>
      <c r="AA51" s="447">
        <f>(Q51+X51+Y51+Instandhaltung!G53)*C51</f>
        <v>0</v>
      </c>
      <c r="AB51" s="447">
        <f>IF(ISERROR((Q51+X51+Y51+Instandhaltung!G53)*(100%-C51)),0,(Q51+X51+Y51+Instandhaltung!G53)*(100%-C51))</f>
        <v>0</v>
      </c>
    </row>
    <row r="52" spans="1:28">
      <c r="A52" s="1396"/>
      <c r="B52" s="133"/>
      <c r="C52" s="530">
        <f>IFERROR(VLOOKUP(A52,KdU!$AG$7:$AH$18,2,0),0)</f>
        <v>0</v>
      </c>
      <c r="D52" s="721"/>
      <c r="E52" s="103"/>
      <c r="F52" s="104"/>
      <c r="G52" s="105"/>
      <c r="H52" s="105"/>
      <c r="I52" s="106"/>
      <c r="J52" s="105"/>
      <c r="K52" s="105"/>
      <c r="L52" s="105"/>
      <c r="M52" s="241"/>
      <c r="N52" s="726"/>
      <c r="O52" s="445">
        <v>2.5000000000000001E-2</v>
      </c>
      <c r="P52" s="109">
        <f t="shared" si="49"/>
        <v>0</v>
      </c>
      <c r="Q52" s="110">
        <f t="shared" si="50"/>
        <v>0</v>
      </c>
      <c r="R52" s="111">
        <f t="shared" si="51"/>
        <v>0</v>
      </c>
      <c r="S52" s="111">
        <f t="shared" si="52"/>
        <v>0</v>
      </c>
      <c r="T52" s="111">
        <f t="shared" si="53"/>
        <v>0</v>
      </c>
      <c r="U52" s="100">
        <f t="shared" si="54"/>
        <v>0</v>
      </c>
      <c r="V52" s="100">
        <f t="shared" si="55"/>
        <v>0</v>
      </c>
      <c r="W52" s="446">
        <f>Darlehen!F52</f>
        <v>0</v>
      </c>
      <c r="X52" s="446">
        <f>Darlehen!H52</f>
        <v>0</v>
      </c>
      <c r="Y52" s="714">
        <f>S52*Berechnungsdaten!$X$11</f>
        <v>0</v>
      </c>
      <c r="Z52" s="455" t="str">
        <f t="shared" si="4"/>
        <v>Ok</v>
      </c>
      <c r="AA52" s="447">
        <f>(Q52+X52+Y52+Instandhaltung!G54)*C52</f>
        <v>0</v>
      </c>
      <c r="AB52" s="447">
        <f>IF(ISERROR((Q52+X52+Y52+Instandhaltung!G54)*(100%-C52)),0,(Q52+X52+Y52+Instandhaltung!G54)*(100%-C52))</f>
        <v>0</v>
      </c>
    </row>
    <row r="53" spans="1:28">
      <c r="A53" s="1396"/>
      <c r="B53" s="133"/>
      <c r="C53" s="530">
        <f>IFERROR(VLOOKUP(A53,KdU!$AG$7:$AH$18,2,0),0)</f>
        <v>0</v>
      </c>
      <c r="D53" s="237"/>
      <c r="E53" s="103"/>
      <c r="F53" s="443"/>
      <c r="G53" s="105"/>
      <c r="H53" s="105"/>
      <c r="I53" s="106"/>
      <c r="J53" s="105"/>
      <c r="K53" s="105"/>
      <c r="L53" s="105"/>
      <c r="M53" s="241"/>
      <c r="N53" s="726"/>
      <c r="O53" s="445">
        <v>2.5000000000000001E-2</v>
      </c>
      <c r="P53" s="109">
        <f t="shared" si="49"/>
        <v>0</v>
      </c>
      <c r="Q53" s="110">
        <f t="shared" si="50"/>
        <v>0</v>
      </c>
      <c r="R53" s="111">
        <f t="shared" si="51"/>
        <v>0</v>
      </c>
      <c r="S53" s="111">
        <f t="shared" si="52"/>
        <v>0</v>
      </c>
      <c r="T53" s="111">
        <f t="shared" si="53"/>
        <v>0</v>
      </c>
      <c r="U53" s="100">
        <f t="shared" si="54"/>
        <v>0</v>
      </c>
      <c r="V53" s="100">
        <f t="shared" si="55"/>
        <v>0</v>
      </c>
      <c r="W53" s="446">
        <f>Darlehen!F53</f>
        <v>0</v>
      </c>
      <c r="X53" s="446">
        <f>Darlehen!H53</f>
        <v>0</v>
      </c>
      <c r="Y53" s="714">
        <f>S53*Berechnungsdaten!$X$11</f>
        <v>0</v>
      </c>
      <c r="Z53" s="455" t="str">
        <f t="shared" si="4"/>
        <v>Ok</v>
      </c>
      <c r="AA53" s="447">
        <f>(Q53+X53+Y53+Instandhaltung!G55)*C53</f>
        <v>0</v>
      </c>
      <c r="AB53" s="447">
        <f>IF(ISERROR((Q53+X53+Y53+Instandhaltung!G55)*(100%-C53)),0,(Q53+X53+Y53+Instandhaltung!G55)*(100%-C53))</f>
        <v>0</v>
      </c>
    </row>
    <row r="54" spans="1:28">
      <c r="A54" s="1396"/>
      <c r="B54" s="133"/>
      <c r="C54" s="530">
        <f>IFERROR(VLOOKUP(A54,KdU!$AG$7:$AH$18,2,0),0)</f>
        <v>0</v>
      </c>
      <c r="D54" s="237"/>
      <c r="E54" s="103"/>
      <c r="F54" s="443"/>
      <c r="G54" s="105"/>
      <c r="H54" s="105"/>
      <c r="I54" s="106"/>
      <c r="J54" s="105"/>
      <c r="K54" s="105"/>
      <c r="L54" s="105"/>
      <c r="M54" s="241"/>
      <c r="N54" s="726"/>
      <c r="O54" s="445">
        <v>2.5000000000000001E-2</v>
      </c>
      <c r="P54" s="109">
        <f t="shared" si="49"/>
        <v>0</v>
      </c>
      <c r="Q54" s="110">
        <f t="shared" si="50"/>
        <v>0</v>
      </c>
      <c r="R54" s="111">
        <f t="shared" si="51"/>
        <v>0</v>
      </c>
      <c r="S54" s="111">
        <f t="shared" si="52"/>
        <v>0</v>
      </c>
      <c r="T54" s="111">
        <f t="shared" si="53"/>
        <v>0</v>
      </c>
      <c r="U54" s="100">
        <f t="shared" si="54"/>
        <v>0</v>
      </c>
      <c r="V54" s="100">
        <f t="shared" si="55"/>
        <v>0</v>
      </c>
      <c r="W54" s="446">
        <f>Darlehen!F54</f>
        <v>0</v>
      </c>
      <c r="X54" s="446">
        <f>Darlehen!H54</f>
        <v>0</v>
      </c>
      <c r="Y54" s="714">
        <f>S54*Berechnungsdaten!$X$11</f>
        <v>0</v>
      </c>
      <c r="Z54" s="455" t="str">
        <f t="shared" si="4"/>
        <v>Ok</v>
      </c>
      <c r="AA54" s="447">
        <f>(Q54+X54+Y54+Instandhaltung!G56)*C54</f>
        <v>0</v>
      </c>
      <c r="AB54" s="447">
        <f>IF(ISERROR((Q54+X54+Y54+Instandhaltung!G56)*(100%-C54)),0,(Q54+X54+Y54+Instandhaltung!G56)*(100%-C54))</f>
        <v>0</v>
      </c>
    </row>
    <row r="55" spans="1:28">
      <c r="A55" s="1396"/>
      <c r="B55" s="133"/>
      <c r="C55" s="530">
        <f>IFERROR(VLOOKUP(A55,KdU!$AG$7:$AH$18,2,0),0)</f>
        <v>0</v>
      </c>
      <c r="D55" s="237"/>
      <c r="E55" s="103"/>
      <c r="F55" s="443"/>
      <c r="G55" s="105"/>
      <c r="H55" s="105"/>
      <c r="I55" s="106"/>
      <c r="J55" s="105"/>
      <c r="K55" s="105"/>
      <c r="L55" s="105"/>
      <c r="M55" s="241"/>
      <c r="N55" s="726"/>
      <c r="O55" s="445">
        <v>2.5000000000000001E-2</v>
      </c>
      <c r="P55" s="109">
        <f t="shared" si="49"/>
        <v>0</v>
      </c>
      <c r="Q55" s="110">
        <f t="shared" si="50"/>
        <v>0</v>
      </c>
      <c r="R55" s="111">
        <f t="shared" si="51"/>
        <v>0</v>
      </c>
      <c r="S55" s="111">
        <f t="shared" si="52"/>
        <v>0</v>
      </c>
      <c r="T55" s="111">
        <f t="shared" si="53"/>
        <v>0</v>
      </c>
      <c r="U55" s="100">
        <f t="shared" si="54"/>
        <v>0</v>
      </c>
      <c r="V55" s="100">
        <f t="shared" si="55"/>
        <v>0</v>
      </c>
      <c r="W55" s="446">
        <f>Darlehen!F55</f>
        <v>0</v>
      </c>
      <c r="X55" s="446">
        <f>Darlehen!H55</f>
        <v>0</v>
      </c>
      <c r="Y55" s="714">
        <f>S55*Berechnungsdaten!$X$11</f>
        <v>0</v>
      </c>
      <c r="Z55" s="455" t="str">
        <f t="shared" si="4"/>
        <v>Ok</v>
      </c>
      <c r="AA55" s="447">
        <f>(Q55+X55+Y55+Instandhaltung!G57)*C55</f>
        <v>0</v>
      </c>
      <c r="AB55" s="447">
        <f>IF(ISERROR((Q55+X55+Y55+Instandhaltung!G57)*(100%-C55)),0,(Q55+X55+Y55+Instandhaltung!G57)*(100%-C55))</f>
        <v>0</v>
      </c>
    </row>
    <row r="56" spans="1:28">
      <c r="A56" s="1396"/>
      <c r="B56" s="133"/>
      <c r="C56" s="530">
        <f>IFERROR(VLOOKUP(A56,KdU!$AG$7:$AH$18,2,0),0)</f>
        <v>0</v>
      </c>
      <c r="D56" s="476"/>
      <c r="E56" s="722"/>
      <c r="F56" s="723"/>
      <c r="G56" s="116"/>
      <c r="H56" s="116"/>
      <c r="I56" s="724"/>
      <c r="J56" s="116"/>
      <c r="K56" s="116"/>
      <c r="L56" s="116"/>
      <c r="M56" s="479"/>
      <c r="N56" s="727"/>
      <c r="O56" s="445">
        <v>2.5000000000000001E-2</v>
      </c>
      <c r="P56" s="109">
        <f t="shared" si="49"/>
        <v>0</v>
      </c>
      <c r="Q56" s="110">
        <f t="shared" si="50"/>
        <v>0</v>
      </c>
      <c r="R56" s="111">
        <f t="shared" si="51"/>
        <v>0</v>
      </c>
      <c r="S56" s="111">
        <f t="shared" si="52"/>
        <v>0</v>
      </c>
      <c r="T56" s="111">
        <f t="shared" si="53"/>
        <v>0</v>
      </c>
      <c r="U56" s="100">
        <f t="shared" si="54"/>
        <v>0</v>
      </c>
      <c r="V56" s="100">
        <f t="shared" si="55"/>
        <v>0</v>
      </c>
      <c r="W56" s="446">
        <f>Darlehen!F56</f>
        <v>0</v>
      </c>
      <c r="X56" s="446">
        <f>Darlehen!H56</f>
        <v>0</v>
      </c>
      <c r="Y56" s="714">
        <f>S56*Berechnungsdaten!$X$11</f>
        <v>0</v>
      </c>
      <c r="Z56" s="455" t="str">
        <f t="shared" si="4"/>
        <v>Ok</v>
      </c>
      <c r="AA56" s="447">
        <f>(Q56+X56+Y56+Instandhaltung!G58)*C56</f>
        <v>0</v>
      </c>
      <c r="AB56" s="447">
        <f>IF(ISERROR((Q56+X56+Y56+Instandhaltung!G58)*(100%-C56)),0,(Q56+X56+Y56+Instandhaltung!G58)*(100%-C56))</f>
        <v>0</v>
      </c>
    </row>
    <row r="57" spans="1:28" ht="15.75" thickBot="1">
      <c r="A57" s="1396"/>
      <c r="B57" s="133"/>
      <c r="C57" s="530">
        <f>IFERROR(VLOOKUP(A57,KdU!$AG$7:$AH$18,2,0),0)</f>
        <v>0</v>
      </c>
      <c r="D57" s="588"/>
      <c r="E57" s="589"/>
      <c r="F57" s="590"/>
      <c r="G57" s="157"/>
      <c r="H57" s="157"/>
      <c r="I57" s="591"/>
      <c r="J57" s="157"/>
      <c r="K57" s="157"/>
      <c r="L57" s="157"/>
      <c r="M57" s="725"/>
      <c r="N57" s="728"/>
      <c r="O57" s="592">
        <v>2.5000000000000001E-2</v>
      </c>
      <c r="P57" s="161">
        <f t="shared" ref="P57" si="56">IF(AND(G57&gt;0,$G$3-F57&lt;100/O57/100),100/O57/100-($G$3-F57),0)</f>
        <v>0</v>
      </c>
      <c r="Q57" s="158">
        <f t="shared" ref="Q57" si="57">IF((+G57-M57-H57)&gt;=0,IF(P57&gt;0,(+G57-M57-H57)*O57,0),0)</f>
        <v>0</v>
      </c>
      <c r="R57" s="158">
        <f t="shared" ref="R57" si="58">IF(P57&gt;0,O57*(G57-H57)*P57,0)</f>
        <v>0</v>
      </c>
      <c r="S57" s="158">
        <f t="shared" ref="S57" si="59">+J57*$O57*$P57</f>
        <v>0</v>
      </c>
      <c r="T57" s="158">
        <f t="shared" ref="T57" si="60">+K57*$O57*$P57</f>
        <v>0</v>
      </c>
      <c r="U57" s="158">
        <f t="shared" ref="U57" si="61">+L57*$O57*$P57</f>
        <v>0</v>
      </c>
      <c r="V57" s="158">
        <f t="shared" ref="V57" si="62">+M57*$O57*$P57</f>
        <v>0</v>
      </c>
      <c r="W57" s="593">
        <f>Darlehen!F57</f>
        <v>0</v>
      </c>
      <c r="X57" s="593">
        <f>Darlehen!H57</f>
        <v>0</v>
      </c>
      <c r="Y57" s="594">
        <f>S57*Berechnungsdaten!$X$11</f>
        <v>0</v>
      </c>
      <c r="Z57" s="455" t="str">
        <f t="shared" si="4"/>
        <v>Ok</v>
      </c>
      <c r="AA57" s="345">
        <f>(Q57+X57+Y57+Instandhaltung!G59)*C57</f>
        <v>0</v>
      </c>
      <c r="AB57" s="345">
        <f>IF(ISERROR((Q57+X57+Y57+Instandhaltung!G59)*(100%-C57)),0,(Q57+X57+Y57+Instandhaltung!G59)*(100%-C57))</f>
        <v>0</v>
      </c>
    </row>
    <row r="58" spans="1:28" ht="27.6" customHeight="1" thickBot="1">
      <c r="A58" s="190" t="s">
        <v>453</v>
      </c>
      <c r="B58" s="190"/>
      <c r="C58" s="343"/>
      <c r="D58" s="333"/>
      <c r="E58" s="334"/>
      <c r="F58" s="335"/>
      <c r="G58" s="327">
        <f>SUM(G59:G73)</f>
        <v>0</v>
      </c>
      <c r="H58" s="327"/>
      <c r="I58" s="327"/>
      <c r="J58" s="327">
        <f>SUM(J59:J73)</f>
        <v>0</v>
      </c>
      <c r="K58" s="327">
        <f>SUM(K59:K73)</f>
        <v>0</v>
      </c>
      <c r="L58" s="327">
        <f>SUM(L59:L73)</f>
        <v>0</v>
      </c>
      <c r="M58" s="330">
        <f>SUM(M59:M73)</f>
        <v>0</v>
      </c>
      <c r="N58" s="453"/>
      <c r="O58" s="329"/>
      <c r="P58" s="329"/>
      <c r="Q58" s="327">
        <f t="shared" ref="Q58:X58" si="63">SUM(Q59:Q73)</f>
        <v>0</v>
      </c>
      <c r="R58" s="327">
        <f t="shared" si="63"/>
        <v>0</v>
      </c>
      <c r="S58" s="327">
        <f t="shared" si="63"/>
        <v>0</v>
      </c>
      <c r="T58" s="327">
        <f t="shared" si="63"/>
        <v>0</v>
      </c>
      <c r="U58" s="327">
        <f t="shared" si="63"/>
        <v>0</v>
      </c>
      <c r="V58" s="327">
        <f t="shared" si="63"/>
        <v>0</v>
      </c>
      <c r="W58" s="327">
        <f t="shared" si="63"/>
        <v>0</v>
      </c>
      <c r="X58" s="330">
        <f t="shared" si="63"/>
        <v>0</v>
      </c>
      <c r="Y58" s="598">
        <f>S58*Berechnungsdaten!$X$11</f>
        <v>0</v>
      </c>
      <c r="AA58" s="343">
        <f>SUM(AA59:AA73)</f>
        <v>0</v>
      </c>
      <c r="AB58" s="343">
        <f>SUM(AB59:AB73)</f>
        <v>0</v>
      </c>
    </row>
    <row r="59" spans="1:28">
      <c r="A59" s="133"/>
      <c r="B59" s="133">
        <v>1</v>
      </c>
      <c r="C59" s="531"/>
      <c r="D59" s="134"/>
      <c r="E59" s="135"/>
      <c r="F59" s="136"/>
      <c r="G59" s="137"/>
      <c r="H59" s="100"/>
      <c r="I59" s="100"/>
      <c r="J59" s="137"/>
      <c r="K59" s="137"/>
      <c r="L59" s="137"/>
      <c r="M59" s="96"/>
      <c r="N59" s="139"/>
      <c r="O59" s="336"/>
      <c r="P59" s="140">
        <f t="shared" ref="P59" si="64">IF(O59=0,0,IF(AND(F59&gt;0,$G$3-F59&lt;100/O59/100),100/O59/100-($G$3-F59),0))</f>
        <v>0</v>
      </c>
      <c r="Q59" s="110">
        <f t="shared" ref="Q59" si="65">IF((+G59-M59)&gt;=0,IF(P59&gt;0,(+G59-M59)*O59,0),0)</f>
        <v>0</v>
      </c>
      <c r="R59" s="100">
        <f t="shared" ref="R59" si="66">+O59*G59*P59</f>
        <v>0</v>
      </c>
      <c r="S59" s="100">
        <f t="shared" ref="S59" si="67">+J59*O59*P59</f>
        <v>0</v>
      </c>
      <c r="T59" s="100">
        <f t="shared" ref="T59" si="68">+K59*O59*P59</f>
        <v>0</v>
      </c>
      <c r="U59" s="100">
        <f t="shared" ref="U59:U73" si="69">+L59*$O59*$P59</f>
        <v>0</v>
      </c>
      <c r="V59" s="100">
        <f t="shared" ref="V59" si="70">+M59*O59*P59</f>
        <v>0</v>
      </c>
      <c r="W59" s="293">
        <f>Darlehen!F59</f>
        <v>0</v>
      </c>
      <c r="X59" s="338">
        <f>Darlehen!H59</f>
        <v>0</v>
      </c>
      <c r="Y59" s="713">
        <f>S59*Berechnungsdaten!$X$11</f>
        <v>0</v>
      </c>
      <c r="Z59" s="455" t="str">
        <f t="shared" ref="Z59:Z73" si="71">IF(G59=SUM(J59:M59),"Ok",G59-SUM(J59:M59))</f>
        <v>Ok</v>
      </c>
      <c r="AA59" s="341">
        <f>(Q59+X59+Y59+Instandhaltung!G62)*C59</f>
        <v>0</v>
      </c>
      <c r="AB59" s="341">
        <f>IF(ISERROR((Q59+X59+Y59+Instandhaltung!G62)*(100%-C59)),0,(Q59+X59+Y59+Instandhaltung!G62)*(100%-C59))</f>
        <v>0</v>
      </c>
    </row>
    <row r="60" spans="1:28">
      <c r="A60" s="133"/>
      <c r="B60" s="133">
        <f t="shared" ref="B60:B73" si="72">+B59+1</f>
        <v>2</v>
      </c>
      <c r="C60" s="531"/>
      <c r="D60" s="134"/>
      <c r="E60" s="135"/>
      <c r="F60" s="136"/>
      <c r="G60" s="137"/>
      <c r="H60" s="100"/>
      <c r="I60" s="100"/>
      <c r="J60" s="137"/>
      <c r="K60" s="137"/>
      <c r="L60" s="137"/>
      <c r="M60" s="107"/>
      <c r="N60" s="139"/>
      <c r="O60" s="336"/>
      <c r="P60" s="140">
        <f t="shared" ref="P60:P69" si="73">IF(O60=0,0,IF(AND(F60&gt;0,$G$3-F60&lt;100/O60/100),100/O60/100-($G$3-F60),0))</f>
        <v>0</v>
      </c>
      <c r="Q60" s="110">
        <f t="shared" ref="Q60:Q69" si="74">IF((+G60-M60)&gt;=0,IF(P60&gt;0,(+G60-M60)*O60,0),0)</f>
        <v>0</v>
      </c>
      <c r="R60" s="100">
        <f t="shared" ref="R60:R69" si="75">+O60*G60*P60</f>
        <v>0</v>
      </c>
      <c r="S60" s="100">
        <f t="shared" ref="S60:S69" si="76">+J60*O60*P60</f>
        <v>0</v>
      </c>
      <c r="T60" s="100">
        <f t="shared" ref="T60:T69" si="77">+K60*O60*P60</f>
        <v>0</v>
      </c>
      <c r="U60" s="100">
        <f t="shared" si="69"/>
        <v>0</v>
      </c>
      <c r="V60" s="100">
        <f t="shared" ref="V60:V69" si="78">+M60*O60*P60</f>
        <v>0</v>
      </c>
      <c r="W60" s="293">
        <f>Darlehen!F60</f>
        <v>0</v>
      </c>
      <c r="X60" s="338">
        <f>Darlehen!H60</f>
        <v>0</v>
      </c>
      <c r="Y60" s="714">
        <f>S60*Berechnungsdaten!$X$11</f>
        <v>0</v>
      </c>
      <c r="Z60" s="455" t="str">
        <f t="shared" si="71"/>
        <v>Ok</v>
      </c>
      <c r="AA60" s="341">
        <f>(Q60+X60+Y60+Instandhaltung!G63)*C60</f>
        <v>0</v>
      </c>
      <c r="AB60" s="341">
        <f>IF(ISERROR((Q60+X60+Y60+Instandhaltung!G63)*(100%-C60)),0,(Q60+X60+Y60+Instandhaltung!G63)*(100%-C60))</f>
        <v>0</v>
      </c>
    </row>
    <row r="61" spans="1:28">
      <c r="A61" s="133"/>
      <c r="B61" s="133">
        <f t="shared" si="72"/>
        <v>3</v>
      </c>
      <c r="C61" s="531"/>
      <c r="D61" s="134"/>
      <c r="E61" s="135"/>
      <c r="F61" s="136"/>
      <c r="G61" s="137"/>
      <c r="H61" s="100"/>
      <c r="I61" s="100"/>
      <c r="J61" s="137"/>
      <c r="K61" s="137"/>
      <c r="L61" s="137"/>
      <c r="M61" s="107"/>
      <c r="N61" s="139"/>
      <c r="O61" s="336"/>
      <c r="P61" s="140">
        <f t="shared" ref="P61:P68" si="79">IF(O61=0,0,IF(AND(F61&gt;0,$G$3-F61&lt;100/O61/100),100/O61/100-($G$3-F61),0))</f>
        <v>0</v>
      </c>
      <c r="Q61" s="110">
        <f t="shared" ref="Q61:Q68" si="80">IF((+G61-M61)&gt;=0,IF(P61&gt;0,(+G61-M61)*O61,0),0)</f>
        <v>0</v>
      </c>
      <c r="R61" s="100">
        <f t="shared" ref="R61:R68" si="81">+O61*G61*P61</f>
        <v>0</v>
      </c>
      <c r="S61" s="100">
        <f t="shared" ref="S61:S68" si="82">+J61*O61*P61</f>
        <v>0</v>
      </c>
      <c r="T61" s="100">
        <f t="shared" ref="T61:T68" si="83">+K61*O61*P61</f>
        <v>0</v>
      </c>
      <c r="U61" s="100">
        <f t="shared" ref="U61:U68" si="84">+L61*$O61*$P61</f>
        <v>0</v>
      </c>
      <c r="V61" s="100">
        <f t="shared" ref="V61:V68" si="85">+M61*O61*P61</f>
        <v>0</v>
      </c>
      <c r="W61" s="293">
        <f>Darlehen!F68</f>
        <v>0</v>
      </c>
      <c r="X61" s="338">
        <f>Darlehen!H68</f>
        <v>0</v>
      </c>
      <c r="Y61" s="714">
        <f>S61*Berechnungsdaten!$X$11</f>
        <v>0</v>
      </c>
      <c r="Z61" s="455" t="str">
        <f t="shared" ref="Z61:Z68" si="86">IF(G61=SUM(J61:M61),"Ok",G61-SUM(J61:M61))</f>
        <v>Ok</v>
      </c>
      <c r="AA61" s="341">
        <f>(Q61+X61+Y61+Instandhaltung!G64)*C61</f>
        <v>0</v>
      </c>
      <c r="AB61" s="341">
        <f>IF(ISERROR((Q61+X61+Y61+Instandhaltung!G64)*(100%-C61)),0,(Q61+X61+Y61+Instandhaltung!G64)*(100%-C61))</f>
        <v>0</v>
      </c>
    </row>
    <row r="62" spans="1:28">
      <c r="A62" s="133"/>
      <c r="B62" s="133">
        <f t="shared" si="72"/>
        <v>4</v>
      </c>
      <c r="C62" s="531"/>
      <c r="D62" s="134"/>
      <c r="E62" s="135"/>
      <c r="F62" s="136"/>
      <c r="G62" s="137"/>
      <c r="H62" s="100"/>
      <c r="I62" s="100"/>
      <c r="J62" s="137"/>
      <c r="K62" s="137"/>
      <c r="L62" s="137"/>
      <c r="M62" s="107"/>
      <c r="N62" s="139"/>
      <c r="O62" s="336"/>
      <c r="P62" s="140">
        <f t="shared" si="79"/>
        <v>0</v>
      </c>
      <c r="Q62" s="110">
        <f t="shared" si="80"/>
        <v>0</v>
      </c>
      <c r="R62" s="100">
        <f t="shared" si="81"/>
        <v>0</v>
      </c>
      <c r="S62" s="100">
        <f t="shared" si="82"/>
        <v>0</v>
      </c>
      <c r="T62" s="100">
        <f t="shared" si="83"/>
        <v>0</v>
      </c>
      <c r="U62" s="100">
        <f t="shared" si="84"/>
        <v>0</v>
      </c>
      <c r="V62" s="100">
        <f t="shared" si="85"/>
        <v>0</v>
      </c>
      <c r="W62" s="293">
        <f>Darlehen!F69</f>
        <v>0</v>
      </c>
      <c r="X62" s="338">
        <f>Darlehen!H69</f>
        <v>0</v>
      </c>
      <c r="Y62" s="714">
        <f>S62*Berechnungsdaten!$X$11</f>
        <v>0</v>
      </c>
      <c r="Z62" s="455" t="str">
        <f t="shared" si="86"/>
        <v>Ok</v>
      </c>
      <c r="AA62" s="341">
        <f>(Q62+X62+Y62+Instandhaltung!G65)*C62</f>
        <v>0</v>
      </c>
      <c r="AB62" s="341">
        <f>IF(ISERROR((Q62+X62+Y62+Instandhaltung!G65)*(100%-C62)),0,(Q62+X62+Y62+Instandhaltung!G65)*(100%-C62))</f>
        <v>0</v>
      </c>
    </row>
    <row r="63" spans="1:28">
      <c r="A63" s="133"/>
      <c r="B63" s="133">
        <f t="shared" si="72"/>
        <v>5</v>
      </c>
      <c r="C63" s="531"/>
      <c r="D63" s="134"/>
      <c r="E63" s="135"/>
      <c r="F63" s="136"/>
      <c r="G63" s="137"/>
      <c r="H63" s="100"/>
      <c r="I63" s="100"/>
      <c r="J63" s="137"/>
      <c r="K63" s="137"/>
      <c r="L63" s="137"/>
      <c r="M63" s="107"/>
      <c r="N63" s="139"/>
      <c r="O63" s="336"/>
      <c r="P63" s="140">
        <f t="shared" si="79"/>
        <v>0</v>
      </c>
      <c r="Q63" s="110">
        <f t="shared" si="80"/>
        <v>0</v>
      </c>
      <c r="R63" s="100">
        <f t="shared" si="81"/>
        <v>0</v>
      </c>
      <c r="S63" s="100">
        <f t="shared" si="82"/>
        <v>0</v>
      </c>
      <c r="T63" s="100">
        <f t="shared" si="83"/>
        <v>0</v>
      </c>
      <c r="U63" s="100">
        <f t="shared" si="84"/>
        <v>0</v>
      </c>
      <c r="V63" s="100">
        <f t="shared" si="85"/>
        <v>0</v>
      </c>
      <c r="W63" s="293">
        <f>Darlehen!F70</f>
        <v>0</v>
      </c>
      <c r="X63" s="338">
        <f>Darlehen!H70</f>
        <v>0</v>
      </c>
      <c r="Y63" s="714">
        <f>S63*Berechnungsdaten!$X$11</f>
        <v>0</v>
      </c>
      <c r="Z63" s="455" t="str">
        <f t="shared" si="86"/>
        <v>Ok</v>
      </c>
      <c r="AA63" s="341">
        <f>(Q63+X63+Y63+Instandhaltung!G66)*C63</f>
        <v>0</v>
      </c>
      <c r="AB63" s="341">
        <f>IF(ISERROR((Q63+X63+Y63+Instandhaltung!G66)*(100%-C63)),0,(Q63+X63+Y63+Instandhaltung!G66)*(100%-C63))</f>
        <v>0</v>
      </c>
    </row>
    <row r="64" spans="1:28">
      <c r="A64" s="133"/>
      <c r="B64" s="133">
        <f t="shared" si="72"/>
        <v>6</v>
      </c>
      <c r="C64" s="531"/>
      <c r="D64" s="134"/>
      <c r="E64" s="135"/>
      <c r="F64" s="136"/>
      <c r="G64" s="137"/>
      <c r="H64" s="100"/>
      <c r="I64" s="100"/>
      <c r="J64" s="137"/>
      <c r="K64" s="137"/>
      <c r="L64" s="137"/>
      <c r="M64" s="107"/>
      <c r="N64" s="139"/>
      <c r="O64" s="336"/>
      <c r="P64" s="140">
        <f t="shared" si="79"/>
        <v>0</v>
      </c>
      <c r="Q64" s="110">
        <f t="shared" si="80"/>
        <v>0</v>
      </c>
      <c r="R64" s="100">
        <f t="shared" si="81"/>
        <v>0</v>
      </c>
      <c r="S64" s="100">
        <f t="shared" si="82"/>
        <v>0</v>
      </c>
      <c r="T64" s="100">
        <f t="shared" si="83"/>
        <v>0</v>
      </c>
      <c r="U64" s="100">
        <f t="shared" si="84"/>
        <v>0</v>
      </c>
      <c r="V64" s="100">
        <f t="shared" si="85"/>
        <v>0</v>
      </c>
      <c r="W64" s="293">
        <f>Darlehen!F71</f>
        <v>0</v>
      </c>
      <c r="X64" s="338">
        <f>Darlehen!H71</f>
        <v>0</v>
      </c>
      <c r="Y64" s="714">
        <f>S64*Berechnungsdaten!$X$11</f>
        <v>0</v>
      </c>
      <c r="Z64" s="455" t="str">
        <f t="shared" si="86"/>
        <v>Ok</v>
      </c>
      <c r="AA64" s="341">
        <f>(Q64+X64+Y64+Instandhaltung!G67)*C64</f>
        <v>0</v>
      </c>
      <c r="AB64" s="341">
        <f>IF(ISERROR((Q64+X64+Y64+Instandhaltung!G67)*(100%-C64)),0,(Q64+X64+Y64+Instandhaltung!G67)*(100%-C64))</f>
        <v>0</v>
      </c>
    </row>
    <row r="65" spans="1:28">
      <c r="A65" s="133"/>
      <c r="B65" s="133">
        <f t="shared" si="72"/>
        <v>7</v>
      </c>
      <c r="C65" s="531"/>
      <c r="D65" s="134"/>
      <c r="E65" s="135"/>
      <c r="F65" s="136"/>
      <c r="G65" s="137"/>
      <c r="H65" s="100"/>
      <c r="I65" s="100"/>
      <c r="J65" s="137"/>
      <c r="K65" s="137"/>
      <c r="L65" s="137"/>
      <c r="M65" s="107"/>
      <c r="N65" s="139"/>
      <c r="O65" s="336"/>
      <c r="P65" s="140">
        <f t="shared" si="79"/>
        <v>0</v>
      </c>
      <c r="Q65" s="110">
        <f t="shared" si="80"/>
        <v>0</v>
      </c>
      <c r="R65" s="100">
        <f t="shared" si="81"/>
        <v>0</v>
      </c>
      <c r="S65" s="100">
        <f t="shared" si="82"/>
        <v>0</v>
      </c>
      <c r="T65" s="100">
        <f t="shared" si="83"/>
        <v>0</v>
      </c>
      <c r="U65" s="100">
        <f t="shared" si="84"/>
        <v>0</v>
      </c>
      <c r="V65" s="100">
        <f t="shared" si="85"/>
        <v>0</v>
      </c>
      <c r="W65" s="293">
        <f>Darlehen!F72</f>
        <v>0</v>
      </c>
      <c r="X65" s="338">
        <f>Darlehen!H72</f>
        <v>0</v>
      </c>
      <c r="Y65" s="714">
        <f>S65*Berechnungsdaten!$X$11</f>
        <v>0</v>
      </c>
      <c r="Z65" s="455" t="str">
        <f t="shared" si="86"/>
        <v>Ok</v>
      </c>
      <c r="AA65" s="341">
        <f>(Q65+X65+Y65+Instandhaltung!G68)*C65</f>
        <v>0</v>
      </c>
      <c r="AB65" s="341">
        <f>IF(ISERROR((Q65+X65+Y65+Instandhaltung!G68)*(100%-C65)),0,(Q65+X65+Y65+Instandhaltung!G68)*(100%-C65))</f>
        <v>0</v>
      </c>
    </row>
    <row r="66" spans="1:28">
      <c r="A66" s="133">
        <v>8</v>
      </c>
      <c r="B66" s="133">
        <f t="shared" si="72"/>
        <v>8</v>
      </c>
      <c r="C66" s="531"/>
      <c r="D66" s="134"/>
      <c r="E66" s="135"/>
      <c r="F66" s="136"/>
      <c r="G66" s="137"/>
      <c r="H66" s="100"/>
      <c r="I66" s="100"/>
      <c r="J66" s="137"/>
      <c r="K66" s="137"/>
      <c r="L66" s="137"/>
      <c r="M66" s="107"/>
      <c r="N66" s="139"/>
      <c r="O66" s="336"/>
      <c r="P66" s="140">
        <f t="shared" si="79"/>
        <v>0</v>
      </c>
      <c r="Q66" s="110">
        <f t="shared" si="80"/>
        <v>0</v>
      </c>
      <c r="R66" s="100">
        <f t="shared" si="81"/>
        <v>0</v>
      </c>
      <c r="S66" s="100">
        <f t="shared" si="82"/>
        <v>0</v>
      </c>
      <c r="T66" s="100">
        <f t="shared" si="83"/>
        <v>0</v>
      </c>
      <c r="U66" s="100">
        <f t="shared" si="84"/>
        <v>0</v>
      </c>
      <c r="V66" s="100">
        <f t="shared" si="85"/>
        <v>0</v>
      </c>
      <c r="W66" s="293">
        <f>Darlehen!F73</f>
        <v>0</v>
      </c>
      <c r="X66" s="338">
        <f>Darlehen!H73</f>
        <v>0</v>
      </c>
      <c r="Y66" s="714">
        <f>S66*Berechnungsdaten!$X$11</f>
        <v>0</v>
      </c>
      <c r="Z66" s="455" t="str">
        <f t="shared" si="86"/>
        <v>Ok</v>
      </c>
      <c r="AA66" s="341">
        <f>(Q66+X66+Y66+Instandhaltung!G69)*C66</f>
        <v>0</v>
      </c>
      <c r="AB66" s="341">
        <f>IF(ISERROR((Q66+X66+Y66+Instandhaltung!G69)*(100%-C66)),0,(Q66+X66+Y66+Instandhaltung!G69)*(100%-C66))</f>
        <v>0</v>
      </c>
    </row>
    <row r="67" spans="1:28">
      <c r="A67" s="133">
        <f t="shared" ref="A67:A68" si="87">+A66+1</f>
        <v>9</v>
      </c>
      <c r="B67" s="133">
        <f t="shared" si="72"/>
        <v>9</v>
      </c>
      <c r="C67" s="531"/>
      <c r="D67" s="134"/>
      <c r="E67" s="135"/>
      <c r="F67" s="136"/>
      <c r="G67" s="137"/>
      <c r="H67" s="100"/>
      <c r="I67" s="100"/>
      <c r="J67" s="137"/>
      <c r="K67" s="137"/>
      <c r="L67" s="137"/>
      <c r="M67" s="107"/>
      <c r="N67" s="139"/>
      <c r="O67" s="336"/>
      <c r="P67" s="140">
        <f t="shared" si="79"/>
        <v>0</v>
      </c>
      <c r="Q67" s="110">
        <f t="shared" si="80"/>
        <v>0</v>
      </c>
      <c r="R67" s="100">
        <f t="shared" si="81"/>
        <v>0</v>
      </c>
      <c r="S67" s="100">
        <f t="shared" si="82"/>
        <v>0</v>
      </c>
      <c r="T67" s="100">
        <f t="shared" si="83"/>
        <v>0</v>
      </c>
      <c r="U67" s="100">
        <f t="shared" si="84"/>
        <v>0</v>
      </c>
      <c r="V67" s="100">
        <f t="shared" si="85"/>
        <v>0</v>
      </c>
      <c r="W67" s="293">
        <f>Darlehen!F74</f>
        <v>0</v>
      </c>
      <c r="X67" s="338">
        <f>Darlehen!H74</f>
        <v>0</v>
      </c>
      <c r="Y67" s="714">
        <f>S67*Berechnungsdaten!$X$11</f>
        <v>0</v>
      </c>
      <c r="Z67" s="455" t="str">
        <f t="shared" si="86"/>
        <v>Ok</v>
      </c>
      <c r="AA67" s="341">
        <f>(Q67+X67+Y67+Instandhaltung!G70)*C67</f>
        <v>0</v>
      </c>
      <c r="AB67" s="341">
        <f>IF(ISERROR((Q67+X67+Y67+Instandhaltung!G70)*(100%-C67)),0,(Q67+X67+Y67+Instandhaltung!G70)*(100%-C67))</f>
        <v>0</v>
      </c>
    </row>
    <row r="68" spans="1:28">
      <c r="A68" s="133">
        <f t="shared" si="87"/>
        <v>10</v>
      </c>
      <c r="B68" s="133">
        <f t="shared" si="72"/>
        <v>10</v>
      </c>
      <c r="C68" s="531"/>
      <c r="D68" s="134"/>
      <c r="E68" s="135"/>
      <c r="F68" s="136"/>
      <c r="G68" s="137"/>
      <c r="H68" s="100"/>
      <c r="I68" s="100"/>
      <c r="J68" s="137"/>
      <c r="K68" s="137"/>
      <c r="L68" s="137"/>
      <c r="M68" s="107"/>
      <c r="N68" s="139"/>
      <c r="O68" s="336"/>
      <c r="P68" s="140">
        <f t="shared" si="79"/>
        <v>0</v>
      </c>
      <c r="Q68" s="110">
        <f t="shared" si="80"/>
        <v>0</v>
      </c>
      <c r="R68" s="100">
        <f t="shared" si="81"/>
        <v>0</v>
      </c>
      <c r="S68" s="100">
        <f t="shared" si="82"/>
        <v>0</v>
      </c>
      <c r="T68" s="100">
        <f t="shared" si="83"/>
        <v>0</v>
      </c>
      <c r="U68" s="100">
        <f t="shared" si="84"/>
        <v>0</v>
      </c>
      <c r="V68" s="100">
        <f t="shared" si="85"/>
        <v>0</v>
      </c>
      <c r="W68" s="293">
        <f>Darlehen!F75</f>
        <v>0</v>
      </c>
      <c r="X68" s="338">
        <f>Darlehen!H75</f>
        <v>0</v>
      </c>
      <c r="Y68" s="714">
        <f>S68*Berechnungsdaten!$X$11</f>
        <v>0</v>
      </c>
      <c r="Z68" s="455" t="str">
        <f t="shared" si="86"/>
        <v>Ok</v>
      </c>
      <c r="AA68" s="341">
        <f>(Q68+X68+Y68+Instandhaltung!G71)*C68</f>
        <v>0</v>
      </c>
      <c r="AB68" s="341">
        <f>IF(ISERROR((Q68+X68+Y68+Instandhaltung!G71)*(100%-C68)),0,(Q68+X68+Y68+Instandhaltung!G71)*(100%-C68))</f>
        <v>0</v>
      </c>
    </row>
    <row r="69" spans="1:28">
      <c r="A69" s="133">
        <f t="shared" ref="A69:A73" si="88">+A68+1</f>
        <v>11</v>
      </c>
      <c r="B69" s="133">
        <f t="shared" si="72"/>
        <v>11</v>
      </c>
      <c r="C69" s="531"/>
      <c r="D69" s="134"/>
      <c r="E69" s="135"/>
      <c r="F69" s="136"/>
      <c r="G69" s="137"/>
      <c r="H69" s="100"/>
      <c r="I69" s="100"/>
      <c r="J69" s="137"/>
      <c r="K69" s="137"/>
      <c r="L69" s="137"/>
      <c r="M69" s="107"/>
      <c r="N69" s="139"/>
      <c r="O69" s="336"/>
      <c r="P69" s="140">
        <f t="shared" si="73"/>
        <v>0</v>
      </c>
      <c r="Q69" s="110">
        <f t="shared" si="74"/>
        <v>0</v>
      </c>
      <c r="R69" s="100">
        <f t="shared" si="75"/>
        <v>0</v>
      </c>
      <c r="S69" s="100">
        <f t="shared" si="76"/>
        <v>0</v>
      </c>
      <c r="T69" s="100">
        <f t="shared" si="77"/>
        <v>0</v>
      </c>
      <c r="U69" s="100">
        <f t="shared" si="69"/>
        <v>0</v>
      </c>
      <c r="V69" s="100">
        <f t="shared" si="78"/>
        <v>0</v>
      </c>
      <c r="W69" s="293">
        <f>Darlehen!F69</f>
        <v>0</v>
      </c>
      <c r="X69" s="338">
        <f>Darlehen!H69</f>
        <v>0</v>
      </c>
      <c r="Y69" s="714">
        <f>S69*Berechnungsdaten!$X$11</f>
        <v>0</v>
      </c>
      <c r="Z69" s="455" t="str">
        <f t="shared" si="71"/>
        <v>Ok</v>
      </c>
      <c r="AA69" s="341">
        <f>(Q69+X69+Y69+Instandhaltung!G72)*C69</f>
        <v>0</v>
      </c>
      <c r="AB69" s="341">
        <f>IF(ISERROR((Q69+X69+Y69+Instandhaltung!G72)*(100%-C69)),0,(Q69+X69+Y69+Instandhaltung!G72)*(100%-C69))</f>
        <v>0</v>
      </c>
    </row>
    <row r="70" spans="1:28">
      <c r="A70" s="133">
        <f t="shared" si="88"/>
        <v>12</v>
      </c>
      <c r="B70" s="133">
        <f t="shared" si="72"/>
        <v>12</v>
      </c>
      <c r="C70" s="531"/>
      <c r="D70" s="102"/>
      <c r="E70" s="112"/>
      <c r="F70" s="104"/>
      <c r="G70" s="105"/>
      <c r="H70" s="111"/>
      <c r="I70" s="111"/>
      <c r="J70" s="105"/>
      <c r="K70" s="105"/>
      <c r="L70" s="105"/>
      <c r="M70" s="117"/>
      <c r="N70" s="121"/>
      <c r="O70" s="59"/>
      <c r="P70" s="109">
        <f>IF(O70=0,0,IF(AND(F70&gt;0,$G$3-F70&lt;100/O70/100),100/O70/100-($G$3-F70),0))</f>
        <v>0</v>
      </c>
      <c r="Q70" s="122">
        <f t="shared" ref="Q70:Q73" si="89">IF((+G70-M70)&gt;=0,IF(P70&gt;0,(+G70-M70)*O70,0),0)</f>
        <v>0</v>
      </c>
      <c r="R70" s="111">
        <f t="shared" ref="R70:R73" si="90">+O70*G70*P70</f>
        <v>0</v>
      </c>
      <c r="S70" s="111">
        <f>+J70*O70*P70</f>
        <v>0</v>
      </c>
      <c r="T70" s="111">
        <f>+K70*O70*P70</f>
        <v>0</v>
      </c>
      <c r="U70" s="111">
        <f t="shared" si="69"/>
        <v>0</v>
      </c>
      <c r="V70" s="111">
        <f>+M70*O70*P70</f>
        <v>0</v>
      </c>
      <c r="W70" s="293">
        <f>Darlehen!F70</f>
        <v>0</v>
      </c>
      <c r="X70" s="338">
        <f>Darlehen!H70</f>
        <v>0</v>
      </c>
      <c r="Y70" s="714">
        <f>S70*Berechnungsdaten!$X$11</f>
        <v>0</v>
      </c>
      <c r="Z70" s="455" t="str">
        <f t="shared" si="71"/>
        <v>Ok</v>
      </c>
      <c r="AA70" s="341">
        <f>(Q70+X70+Y70+Instandhaltung!G73)*C70</f>
        <v>0</v>
      </c>
      <c r="AB70" s="341">
        <f>IF(ISERROR((Q70+X70+Y70+Instandhaltung!G73)*(100%-C70)),0,(Q70+X70+Y70+Instandhaltung!G73)*(100%-C70))</f>
        <v>0</v>
      </c>
    </row>
    <row r="71" spans="1:28">
      <c r="A71" s="133">
        <f t="shared" si="88"/>
        <v>13</v>
      </c>
      <c r="B71" s="133">
        <f t="shared" si="72"/>
        <v>13</v>
      </c>
      <c r="C71" s="531"/>
      <c r="D71" s="102"/>
      <c r="E71" s="112"/>
      <c r="F71" s="104"/>
      <c r="G71" s="105"/>
      <c r="H71" s="111"/>
      <c r="I71" s="111"/>
      <c r="J71" s="105"/>
      <c r="K71" s="105"/>
      <c r="L71" s="105"/>
      <c r="M71" s="117"/>
      <c r="N71" s="121"/>
      <c r="O71" s="59"/>
      <c r="P71" s="109">
        <f t="shared" ref="P71:P73" si="91">IF(O71=0,0,IF(AND(F71&gt;0,$G$3-F71&lt;100/O71/100),100/O71/100-($G$3-F71),0))</f>
        <v>0</v>
      </c>
      <c r="Q71" s="122">
        <f t="shared" si="89"/>
        <v>0</v>
      </c>
      <c r="R71" s="111">
        <f t="shared" si="90"/>
        <v>0</v>
      </c>
      <c r="S71" s="111">
        <f>+J71*O71*P71</f>
        <v>0</v>
      </c>
      <c r="T71" s="111">
        <f>+K71*O71*P71</f>
        <v>0</v>
      </c>
      <c r="U71" s="111">
        <f t="shared" si="69"/>
        <v>0</v>
      </c>
      <c r="V71" s="111">
        <f>+M71*O71*P71</f>
        <v>0</v>
      </c>
      <c r="W71" s="293">
        <f>Darlehen!F71</f>
        <v>0</v>
      </c>
      <c r="X71" s="338">
        <f>Darlehen!H71</f>
        <v>0</v>
      </c>
      <c r="Y71" s="714">
        <f>S71*Berechnungsdaten!$X$11</f>
        <v>0</v>
      </c>
      <c r="Z71" s="455" t="str">
        <f t="shared" si="71"/>
        <v>Ok</v>
      </c>
      <c r="AA71" s="341">
        <f>(Q71+X71+Y71+Instandhaltung!G74)*C71</f>
        <v>0</v>
      </c>
      <c r="AB71" s="341">
        <f>IF(ISERROR((Q71+X71+Y71+Instandhaltung!G74)*(100%-C71)),0,(Q71+X71+Y71+Instandhaltung!G74)*(100%-C71))</f>
        <v>0</v>
      </c>
    </row>
    <row r="72" spans="1:28">
      <c r="A72" s="133">
        <f t="shared" si="88"/>
        <v>14</v>
      </c>
      <c r="B72" s="133">
        <f t="shared" si="72"/>
        <v>14</v>
      </c>
      <c r="C72" s="531"/>
      <c r="D72" s="102"/>
      <c r="E72" s="112"/>
      <c r="F72" s="104"/>
      <c r="G72" s="105"/>
      <c r="H72" s="111"/>
      <c r="I72" s="111"/>
      <c r="J72" s="105"/>
      <c r="K72" s="105"/>
      <c r="L72" s="105"/>
      <c r="M72" s="117"/>
      <c r="N72" s="121"/>
      <c r="O72" s="59"/>
      <c r="P72" s="109">
        <f t="shared" si="91"/>
        <v>0</v>
      </c>
      <c r="Q72" s="122">
        <f t="shared" si="89"/>
        <v>0</v>
      </c>
      <c r="R72" s="111">
        <f t="shared" si="90"/>
        <v>0</v>
      </c>
      <c r="S72" s="111">
        <f>+J72*O72*P72</f>
        <v>0</v>
      </c>
      <c r="T72" s="111">
        <f>+K72*O72*P72</f>
        <v>0</v>
      </c>
      <c r="U72" s="111">
        <f t="shared" si="69"/>
        <v>0</v>
      </c>
      <c r="V72" s="111">
        <f>+M72*O72*P72</f>
        <v>0</v>
      </c>
      <c r="W72" s="293">
        <f>Darlehen!F72</f>
        <v>0</v>
      </c>
      <c r="X72" s="338">
        <f>Darlehen!H72</f>
        <v>0</v>
      </c>
      <c r="Y72" s="714">
        <f>S72*Berechnungsdaten!$X$11</f>
        <v>0</v>
      </c>
      <c r="Z72" s="455" t="str">
        <f t="shared" si="71"/>
        <v>Ok</v>
      </c>
      <c r="AA72" s="341">
        <f>(Q72+X72+Y72+Instandhaltung!G75)*C72</f>
        <v>0</v>
      </c>
      <c r="AB72" s="341">
        <f>IF(ISERROR((Q72+X72+Y72+Instandhaltung!G75)*(100%-C72)),0,(Q72+X72+Y72+Instandhaltung!G75)*(100%-C72))</f>
        <v>0</v>
      </c>
    </row>
    <row r="73" spans="1:28" ht="15.75" thickBot="1">
      <c r="A73" s="133">
        <f t="shared" si="88"/>
        <v>15</v>
      </c>
      <c r="B73" s="133">
        <f t="shared" si="72"/>
        <v>15</v>
      </c>
      <c r="C73" s="532"/>
      <c r="D73" s="113"/>
      <c r="E73" s="114"/>
      <c r="F73" s="115"/>
      <c r="G73" s="116"/>
      <c r="H73" s="141"/>
      <c r="I73" s="141"/>
      <c r="J73" s="116"/>
      <c r="K73" s="116"/>
      <c r="L73" s="116"/>
      <c r="M73" s="117"/>
      <c r="N73" s="142"/>
      <c r="O73" s="331"/>
      <c r="P73" s="321">
        <f t="shared" si="91"/>
        <v>0</v>
      </c>
      <c r="Q73" s="332">
        <f t="shared" si="89"/>
        <v>0</v>
      </c>
      <c r="R73" s="141">
        <f t="shared" si="90"/>
        <v>0</v>
      </c>
      <c r="S73" s="141">
        <f>+J73*O73*P73</f>
        <v>0</v>
      </c>
      <c r="T73" s="141">
        <f>+K73*O73*P73</f>
        <v>0</v>
      </c>
      <c r="U73" s="141">
        <f t="shared" si="69"/>
        <v>0</v>
      </c>
      <c r="V73" s="141">
        <f>+M73*O73*P73</f>
        <v>0</v>
      </c>
      <c r="W73" s="293">
        <f>Darlehen!F73</f>
        <v>0</v>
      </c>
      <c r="X73" s="339">
        <f>Darlehen!H73</f>
        <v>0</v>
      </c>
      <c r="Y73" s="716">
        <f>S73*Berechnungsdaten!$X$11</f>
        <v>0</v>
      </c>
      <c r="Z73" s="455" t="str">
        <f t="shared" si="71"/>
        <v>Ok</v>
      </c>
      <c r="AA73" s="341">
        <f>(Q73+X73+Y73+Instandhaltung!G76)*C73</f>
        <v>0</v>
      </c>
      <c r="AB73" s="341">
        <f>IF(ISERROR((Q73+X73+Y73+Instandhaltung!G76)*(100%-C73)),0,(Q73+X73+Y73+Instandhaltung!G76)*(100%-C73))</f>
        <v>0</v>
      </c>
    </row>
    <row r="74" spans="1:28" ht="35.1" customHeight="1" thickBot="1">
      <c r="A74" s="74" t="s">
        <v>454</v>
      </c>
      <c r="B74" s="74"/>
      <c r="C74" s="1720" t="s">
        <v>914</v>
      </c>
      <c r="D74" s="1721"/>
      <c r="E74" s="1721"/>
      <c r="F74" s="1722"/>
      <c r="G74" s="327">
        <f>SUM(G75:G109)</f>
        <v>0</v>
      </c>
      <c r="H74" s="327"/>
      <c r="I74" s="327"/>
      <c r="J74" s="327">
        <f>SUM(J75:J109)</f>
        <v>0</v>
      </c>
      <c r="K74" s="327">
        <f>SUM(K75:K109)</f>
        <v>0</v>
      </c>
      <c r="L74" s="327">
        <f>SUM(L75:L109)</f>
        <v>0</v>
      </c>
      <c r="M74" s="330">
        <f>SUM(M75:M109)</f>
        <v>0</v>
      </c>
      <c r="N74" s="453"/>
      <c r="O74" s="328"/>
      <c r="P74" s="329"/>
      <c r="Q74" s="330">
        <f t="shared" ref="Q74:X74" si="92">SUM(Q75:Q109)</f>
        <v>0</v>
      </c>
      <c r="R74" s="327">
        <f t="shared" si="92"/>
        <v>0</v>
      </c>
      <c r="S74" s="327">
        <f t="shared" si="92"/>
        <v>0</v>
      </c>
      <c r="T74" s="327">
        <f t="shared" si="92"/>
        <v>0</v>
      </c>
      <c r="U74" s="327">
        <f t="shared" si="92"/>
        <v>0</v>
      </c>
      <c r="V74" s="327">
        <f t="shared" si="92"/>
        <v>0</v>
      </c>
      <c r="W74" s="327">
        <f t="shared" si="92"/>
        <v>0</v>
      </c>
      <c r="X74" s="330">
        <f t="shared" si="92"/>
        <v>0</v>
      </c>
      <c r="Y74" s="598">
        <f>S74*Berechnungsdaten!$X$11</f>
        <v>0</v>
      </c>
      <c r="AA74" s="343">
        <f>SUM(AA75:AA109)</f>
        <v>0</v>
      </c>
      <c r="AB74" s="343">
        <f>SUM(AB75:AB109)</f>
        <v>0</v>
      </c>
    </row>
    <row r="75" spans="1:28" ht="15.75" thickBot="1">
      <c r="A75" s="123" t="s">
        <v>455</v>
      </c>
      <c r="B75" s="123"/>
      <c r="C75" s="1359">
        <f>KdU!D5</f>
        <v>0</v>
      </c>
      <c r="D75" s="124"/>
      <c r="E75" s="125"/>
      <c r="F75" s="126">
        <f>G3</f>
        <v>2026</v>
      </c>
      <c r="G75" s="127">
        <f>IF(NOT(Gesamtangebot!B24=""),Gesamtangebot!D34*Gesamtangebot!B24,Gesamtangebot!D34*Gesamtangebot!B23)</f>
        <v>0</v>
      </c>
      <c r="H75" s="128"/>
      <c r="I75" s="128"/>
      <c r="J75" s="129">
        <f>+G75</f>
        <v>0</v>
      </c>
      <c r="K75" s="129"/>
      <c r="L75" s="129"/>
      <c r="M75" s="130"/>
      <c r="N75" s="131"/>
      <c r="O75" s="60">
        <f>Berechnungsdaten!X12</f>
        <v>0.1111111111111111</v>
      </c>
      <c r="P75" s="132">
        <v>9</v>
      </c>
      <c r="Q75" s="127">
        <f t="shared" ref="Q75:Q76" si="93">IF((+G75-M75)&gt;=0,IF(P75&gt;0,(+G75-M75)*O75,0),0)</f>
        <v>0</v>
      </c>
      <c r="R75" s="127">
        <f>+G75*Berechnungsdaten!X14</f>
        <v>0</v>
      </c>
      <c r="S75" s="337">
        <f>+J75*Berechnungsdaten!X14</f>
        <v>0</v>
      </c>
      <c r="T75" s="705"/>
      <c r="U75" s="706"/>
      <c r="V75" s="706"/>
      <c r="W75" s="707"/>
      <c r="X75" s="708"/>
      <c r="Y75" s="717">
        <f>S75*Berechnungsdaten!$X$11</f>
        <v>0</v>
      </c>
      <c r="AA75" s="344">
        <f>(Q75+X75+Y75+Instandhaltung!G79)*C75</f>
        <v>0</v>
      </c>
      <c r="AB75" s="344">
        <f>IF(ISERROR((Q75+X75+Y75+Instandhaltung!G79)*(100%-C75)),0,(Q75+X75+Y75+Instandhaltung!G79)*(100%-C75))</f>
        <v>0</v>
      </c>
    </row>
    <row r="76" spans="1:28">
      <c r="A76" s="133">
        <v>2</v>
      </c>
      <c r="B76" s="133"/>
      <c r="C76" s="531"/>
      <c r="D76" s="91"/>
      <c r="E76" s="526"/>
      <c r="F76" s="93"/>
      <c r="G76" s="94"/>
      <c r="H76" s="101"/>
      <c r="I76" s="101"/>
      <c r="J76" s="94"/>
      <c r="K76" s="94"/>
      <c r="L76" s="94"/>
      <c r="M76" s="527"/>
      <c r="N76" s="529"/>
      <c r="O76" s="528"/>
      <c r="P76" s="140">
        <f t="shared" ref="P76" si="94">IF(O76=0,0,IF(AND(F76&gt;0,$G$3-F76&lt;100/O76/100),100/O76/100-($G$3-F76),0))</f>
        <v>0</v>
      </c>
      <c r="Q76" s="110">
        <f t="shared" si="93"/>
        <v>0</v>
      </c>
      <c r="R76" s="100">
        <f t="shared" ref="R76" si="95">+O76*G76*P76</f>
        <v>0</v>
      </c>
      <c r="S76" s="100">
        <f>+J76*O76*P76</f>
        <v>0</v>
      </c>
      <c r="T76" s="100">
        <f>+K76*O76*P76</f>
        <v>0</v>
      </c>
      <c r="U76" s="100">
        <f t="shared" ref="U76:U120" si="96">+L76*$O76*$P76</f>
        <v>0</v>
      </c>
      <c r="V76" s="100">
        <f>+M76*O76*P76</f>
        <v>0</v>
      </c>
      <c r="W76" s="293">
        <f>Darlehen!F75</f>
        <v>0</v>
      </c>
      <c r="X76" s="338">
        <f>Darlehen!H75</f>
        <v>0</v>
      </c>
      <c r="Y76" s="714">
        <f>S76*Berechnungsdaten!$X$11</f>
        <v>0</v>
      </c>
      <c r="Z76" s="455" t="str">
        <f t="shared" ref="Z76:Z109" si="97">IF(G76=SUM(J76:M76),"Ok",G76-SUM(J76:M76))</f>
        <v>Ok</v>
      </c>
      <c r="AA76" s="341">
        <f>(Q76+X76+Y76+Instandhaltung!G80)*C76</f>
        <v>0</v>
      </c>
      <c r="AB76" s="341">
        <f>IF(ISERROR((Q76+X76+Y76+Instandhaltung!G80)*(100%-C76)),0,(Q76+X76+Y76+Instandhaltung!G80)*(100%-C76))</f>
        <v>0</v>
      </c>
    </row>
    <row r="77" spans="1:28">
      <c r="A77" s="133">
        <v>3</v>
      </c>
      <c r="B77" s="133"/>
      <c r="C77" s="531"/>
      <c r="D77" s="102"/>
      <c r="E77" s="112"/>
      <c r="F77" s="104"/>
      <c r="G77" s="105"/>
      <c r="H77" s="111"/>
      <c r="I77" s="111"/>
      <c r="J77" s="105"/>
      <c r="K77" s="105"/>
      <c r="L77" s="105"/>
      <c r="M77" s="241"/>
      <c r="N77" s="444"/>
      <c r="O77" s="528"/>
      <c r="P77" s="140">
        <f t="shared" ref="P77:P109" si="98">IF(O77=0,0,IF(AND(F77&gt;0,$G$3-F77&lt;100/O77/100),100/O77/100-($G$3-F77),0))</f>
        <v>0</v>
      </c>
      <c r="Q77" s="110">
        <f t="shared" ref="Q77:Q109" si="99">IF((+G77-M77)&gt;=0,IF(P77&gt;0,(+G77-M77)*O77,0),0)</f>
        <v>0</v>
      </c>
      <c r="R77" s="100">
        <f t="shared" ref="R77:R109" si="100">+O77*G77*P77</f>
        <v>0</v>
      </c>
      <c r="S77" s="100">
        <f t="shared" ref="S77:S109" si="101">+J77*O77*P77</f>
        <v>0</v>
      </c>
      <c r="T77" s="100">
        <f t="shared" ref="T77:T109" si="102">+K77*O77*P77</f>
        <v>0</v>
      </c>
      <c r="U77" s="100">
        <f t="shared" si="96"/>
        <v>0</v>
      </c>
      <c r="V77" s="100">
        <f t="shared" ref="V77:V109" si="103">+M77*O77*P77</f>
        <v>0</v>
      </c>
      <c r="W77" s="293">
        <f>Darlehen!F76</f>
        <v>0</v>
      </c>
      <c r="X77" s="338">
        <f>Darlehen!H76</f>
        <v>0</v>
      </c>
      <c r="Y77" s="714">
        <f>S77*Berechnungsdaten!$X$11</f>
        <v>0</v>
      </c>
      <c r="Z77" s="455" t="str">
        <f t="shared" si="97"/>
        <v>Ok</v>
      </c>
      <c r="AA77" s="341">
        <f>(Q77+X77+Y77+Instandhaltung!G81)*C77</f>
        <v>0</v>
      </c>
      <c r="AB77" s="341">
        <f>IF(ISERROR((Q77+X77+Y77+Instandhaltung!G81)*(100%-C77)),0,(Q77+X77+Y77+Instandhaltung!G81)*(100%-C77))</f>
        <v>0</v>
      </c>
    </row>
    <row r="78" spans="1:28">
      <c r="A78" s="133">
        <v>4</v>
      </c>
      <c r="B78" s="133"/>
      <c r="C78" s="531"/>
      <c r="D78" s="102"/>
      <c r="E78" s="112"/>
      <c r="F78" s="104"/>
      <c r="G78" s="105"/>
      <c r="H78" s="111"/>
      <c r="I78" s="111"/>
      <c r="J78" s="105"/>
      <c r="K78" s="105"/>
      <c r="L78" s="105"/>
      <c r="M78" s="241"/>
      <c r="N78" s="444"/>
      <c r="O78" s="528"/>
      <c r="P78" s="140">
        <f t="shared" si="98"/>
        <v>0</v>
      </c>
      <c r="Q78" s="110">
        <f t="shared" si="99"/>
        <v>0</v>
      </c>
      <c r="R78" s="100">
        <f t="shared" si="100"/>
        <v>0</v>
      </c>
      <c r="S78" s="100">
        <f t="shared" si="101"/>
        <v>0</v>
      </c>
      <c r="T78" s="100">
        <f t="shared" si="102"/>
        <v>0</v>
      </c>
      <c r="U78" s="100">
        <f t="shared" si="96"/>
        <v>0</v>
      </c>
      <c r="V78" s="100">
        <f t="shared" si="103"/>
        <v>0</v>
      </c>
      <c r="W78" s="293">
        <f>Darlehen!F77</f>
        <v>0</v>
      </c>
      <c r="X78" s="338">
        <f>Darlehen!H77</f>
        <v>0</v>
      </c>
      <c r="Y78" s="714">
        <f>S78*Berechnungsdaten!$X$11</f>
        <v>0</v>
      </c>
      <c r="Z78" s="455" t="str">
        <f t="shared" si="97"/>
        <v>Ok</v>
      </c>
      <c r="AA78" s="341">
        <f>(Q78+X78+Y78+Instandhaltung!G82)*C78</f>
        <v>0</v>
      </c>
      <c r="AB78" s="341">
        <f>IF(ISERROR((Q78+X78+Y78+Instandhaltung!G82)*(100%-C78)),0,(Q78+X78+Y78+Instandhaltung!G82)*(100%-C78))</f>
        <v>0</v>
      </c>
    </row>
    <row r="79" spans="1:28">
      <c r="A79" s="133">
        <v>5</v>
      </c>
      <c r="B79" s="133"/>
      <c r="C79" s="531"/>
      <c r="D79" s="102"/>
      <c r="E79" s="112"/>
      <c r="F79" s="104"/>
      <c r="G79" s="105"/>
      <c r="H79" s="111"/>
      <c r="I79" s="111"/>
      <c r="J79" s="105"/>
      <c r="K79" s="105"/>
      <c r="L79" s="105"/>
      <c r="M79" s="241"/>
      <c r="N79" s="444"/>
      <c r="O79" s="528"/>
      <c r="P79" s="140">
        <f t="shared" si="98"/>
        <v>0</v>
      </c>
      <c r="Q79" s="110">
        <f t="shared" si="99"/>
        <v>0</v>
      </c>
      <c r="R79" s="100">
        <f t="shared" si="100"/>
        <v>0</v>
      </c>
      <c r="S79" s="100">
        <f t="shared" si="101"/>
        <v>0</v>
      </c>
      <c r="T79" s="100">
        <f t="shared" si="102"/>
        <v>0</v>
      </c>
      <c r="U79" s="100">
        <f t="shared" si="96"/>
        <v>0</v>
      </c>
      <c r="V79" s="100">
        <f t="shared" si="103"/>
        <v>0</v>
      </c>
      <c r="W79" s="293">
        <f>Darlehen!F78</f>
        <v>0</v>
      </c>
      <c r="X79" s="338">
        <f>Darlehen!H78</f>
        <v>0</v>
      </c>
      <c r="Y79" s="714">
        <f>S79*Berechnungsdaten!$X$11</f>
        <v>0</v>
      </c>
      <c r="Z79" s="455" t="str">
        <f t="shared" si="97"/>
        <v>Ok</v>
      </c>
      <c r="AA79" s="341">
        <f>(Q79+X79+Y79+Instandhaltung!G83)*C79</f>
        <v>0</v>
      </c>
      <c r="AB79" s="341">
        <f>IF(ISERROR((Q79+X79+Y79+Instandhaltung!G83)*(100%-C79)),0,(Q79+X79+Y79+Instandhaltung!G83)*(100%-C79))</f>
        <v>0</v>
      </c>
    </row>
    <row r="80" spans="1:28">
      <c r="A80" s="133">
        <v>6</v>
      </c>
      <c r="B80" s="133"/>
      <c r="C80" s="531"/>
      <c r="D80" s="102"/>
      <c r="E80" s="112"/>
      <c r="F80" s="104"/>
      <c r="G80" s="105"/>
      <c r="H80" s="111"/>
      <c r="I80" s="111"/>
      <c r="J80" s="105"/>
      <c r="K80" s="105"/>
      <c r="L80" s="105"/>
      <c r="M80" s="241"/>
      <c r="N80" s="444"/>
      <c r="O80" s="528"/>
      <c r="P80" s="140">
        <f t="shared" si="98"/>
        <v>0</v>
      </c>
      <c r="Q80" s="110">
        <f t="shared" si="99"/>
        <v>0</v>
      </c>
      <c r="R80" s="100">
        <f t="shared" si="100"/>
        <v>0</v>
      </c>
      <c r="S80" s="100">
        <f t="shared" si="101"/>
        <v>0</v>
      </c>
      <c r="T80" s="100">
        <f t="shared" si="102"/>
        <v>0</v>
      </c>
      <c r="U80" s="100">
        <f t="shared" si="96"/>
        <v>0</v>
      </c>
      <c r="V80" s="100">
        <f t="shared" si="103"/>
        <v>0</v>
      </c>
      <c r="W80" s="293">
        <f>Darlehen!F79</f>
        <v>0</v>
      </c>
      <c r="X80" s="338">
        <f>Darlehen!H79</f>
        <v>0</v>
      </c>
      <c r="Y80" s="714">
        <f>S80*Berechnungsdaten!$X$11</f>
        <v>0</v>
      </c>
      <c r="Z80" s="455" t="str">
        <f t="shared" si="97"/>
        <v>Ok</v>
      </c>
      <c r="AA80" s="341">
        <f>(Q80+X80+Y80+Instandhaltung!G84)*C80</f>
        <v>0</v>
      </c>
      <c r="AB80" s="341">
        <f>IF(ISERROR((Q80+X80+Y80+Instandhaltung!G84)*(100%-C80)),0,(Q80+X80+Y80+Instandhaltung!G84)*(100%-C80))</f>
        <v>0</v>
      </c>
    </row>
    <row r="81" spans="1:28">
      <c r="A81" s="133">
        <v>7</v>
      </c>
      <c r="B81" s="133"/>
      <c r="C81" s="531"/>
      <c r="D81" s="102"/>
      <c r="E81" s="112"/>
      <c r="F81" s="104"/>
      <c r="G81" s="105"/>
      <c r="H81" s="111"/>
      <c r="I81" s="111"/>
      <c r="J81" s="105"/>
      <c r="K81" s="105"/>
      <c r="L81" s="105"/>
      <c r="M81" s="241"/>
      <c r="N81" s="444"/>
      <c r="O81" s="528"/>
      <c r="P81" s="140">
        <f t="shared" si="98"/>
        <v>0</v>
      </c>
      <c r="Q81" s="110">
        <f t="shared" si="99"/>
        <v>0</v>
      </c>
      <c r="R81" s="100">
        <f t="shared" si="100"/>
        <v>0</v>
      </c>
      <c r="S81" s="100">
        <f t="shared" si="101"/>
        <v>0</v>
      </c>
      <c r="T81" s="100">
        <f t="shared" si="102"/>
        <v>0</v>
      </c>
      <c r="U81" s="100">
        <f t="shared" si="96"/>
        <v>0</v>
      </c>
      <c r="V81" s="100">
        <f t="shared" si="103"/>
        <v>0</v>
      </c>
      <c r="W81" s="293">
        <f>Darlehen!F80</f>
        <v>0</v>
      </c>
      <c r="X81" s="338">
        <f>Darlehen!H80</f>
        <v>0</v>
      </c>
      <c r="Y81" s="714">
        <f>S81*Berechnungsdaten!$X$11</f>
        <v>0</v>
      </c>
      <c r="Z81" s="455" t="str">
        <f t="shared" si="97"/>
        <v>Ok</v>
      </c>
      <c r="AA81" s="341">
        <f>(Q81+X81+Y81+Instandhaltung!G85)*C81</f>
        <v>0</v>
      </c>
      <c r="AB81" s="341">
        <f>IF(ISERROR((Q81+X81+Y81+Instandhaltung!G85)*(100%-C81)),0,(Q81+X81+Y81+Instandhaltung!G85)*(100%-C81))</f>
        <v>0</v>
      </c>
    </row>
    <row r="82" spans="1:28">
      <c r="A82" s="133">
        <v>8</v>
      </c>
      <c r="B82" s="133"/>
      <c r="C82" s="531"/>
      <c r="D82" s="102"/>
      <c r="E82" s="112"/>
      <c r="F82" s="104"/>
      <c r="G82" s="105"/>
      <c r="H82" s="111"/>
      <c r="I82" s="111"/>
      <c r="J82" s="105"/>
      <c r="K82" s="105"/>
      <c r="L82" s="105"/>
      <c r="M82" s="241"/>
      <c r="N82" s="444"/>
      <c r="O82" s="528"/>
      <c r="P82" s="140">
        <f t="shared" si="98"/>
        <v>0</v>
      </c>
      <c r="Q82" s="110">
        <f t="shared" si="99"/>
        <v>0</v>
      </c>
      <c r="R82" s="100">
        <f t="shared" si="100"/>
        <v>0</v>
      </c>
      <c r="S82" s="100">
        <f t="shared" si="101"/>
        <v>0</v>
      </c>
      <c r="T82" s="100">
        <f t="shared" si="102"/>
        <v>0</v>
      </c>
      <c r="U82" s="100">
        <f t="shared" si="96"/>
        <v>0</v>
      </c>
      <c r="V82" s="100">
        <f t="shared" si="103"/>
        <v>0</v>
      </c>
      <c r="W82" s="293">
        <f>Darlehen!F81</f>
        <v>0</v>
      </c>
      <c r="X82" s="338">
        <f>Darlehen!H81</f>
        <v>0</v>
      </c>
      <c r="Y82" s="714">
        <f>S82*Berechnungsdaten!$X$11</f>
        <v>0</v>
      </c>
      <c r="Z82" s="455" t="str">
        <f t="shared" si="97"/>
        <v>Ok</v>
      </c>
      <c r="AA82" s="341">
        <f>(Q82+X82+Y82+Instandhaltung!G86)*C82</f>
        <v>0</v>
      </c>
      <c r="AB82" s="341">
        <f>IF(ISERROR((Q82+X82+Y82+Instandhaltung!G86)*(100%-C82)),0,(Q82+X82+Y82+Instandhaltung!G86)*(100%-C82))</f>
        <v>0</v>
      </c>
    </row>
    <row r="83" spans="1:28">
      <c r="A83" s="133">
        <v>9</v>
      </c>
      <c r="B83" s="133"/>
      <c r="C83" s="531"/>
      <c r="D83" s="102"/>
      <c r="E83" s="112"/>
      <c r="F83" s="104"/>
      <c r="G83" s="105"/>
      <c r="H83" s="111"/>
      <c r="I83" s="111"/>
      <c r="J83" s="105"/>
      <c r="K83" s="105"/>
      <c r="L83" s="105"/>
      <c r="M83" s="241"/>
      <c r="N83" s="444"/>
      <c r="O83" s="528"/>
      <c r="P83" s="140">
        <f t="shared" si="98"/>
        <v>0</v>
      </c>
      <c r="Q83" s="110">
        <f t="shared" si="99"/>
        <v>0</v>
      </c>
      <c r="R83" s="100">
        <f t="shared" si="100"/>
        <v>0</v>
      </c>
      <c r="S83" s="100">
        <f t="shared" si="101"/>
        <v>0</v>
      </c>
      <c r="T83" s="100">
        <f t="shared" si="102"/>
        <v>0</v>
      </c>
      <c r="U83" s="100">
        <f t="shared" si="96"/>
        <v>0</v>
      </c>
      <c r="V83" s="100">
        <f t="shared" si="103"/>
        <v>0</v>
      </c>
      <c r="W83" s="293">
        <f>Darlehen!F82</f>
        <v>0</v>
      </c>
      <c r="X83" s="338">
        <f>Darlehen!H82</f>
        <v>0</v>
      </c>
      <c r="Y83" s="714">
        <f>S83*Berechnungsdaten!$X$11</f>
        <v>0</v>
      </c>
      <c r="Z83" s="455" t="str">
        <f t="shared" si="97"/>
        <v>Ok</v>
      </c>
      <c r="AA83" s="341">
        <f>(Q83+X83+Y83+Instandhaltung!G87)*C83</f>
        <v>0</v>
      </c>
      <c r="AB83" s="341">
        <f>IF(ISERROR((Q83+X83+Y83+Instandhaltung!G87)*(100%-C83)),0,(Q83+X83+Y83+Instandhaltung!G87)*(100%-C83))</f>
        <v>0</v>
      </c>
    </row>
    <row r="84" spans="1:28">
      <c r="A84" s="133">
        <v>10</v>
      </c>
      <c r="B84" s="133"/>
      <c r="C84" s="531"/>
      <c r="D84" s="102"/>
      <c r="E84" s="112"/>
      <c r="F84" s="104"/>
      <c r="G84" s="105"/>
      <c r="H84" s="111"/>
      <c r="I84" s="111"/>
      <c r="J84" s="105"/>
      <c r="K84" s="105"/>
      <c r="L84" s="105"/>
      <c r="M84" s="241"/>
      <c r="N84" s="444"/>
      <c r="O84" s="528"/>
      <c r="P84" s="140">
        <f t="shared" si="98"/>
        <v>0</v>
      </c>
      <c r="Q84" s="110">
        <f t="shared" si="99"/>
        <v>0</v>
      </c>
      <c r="R84" s="100">
        <f t="shared" si="100"/>
        <v>0</v>
      </c>
      <c r="S84" s="100">
        <f t="shared" si="101"/>
        <v>0</v>
      </c>
      <c r="T84" s="100">
        <f t="shared" si="102"/>
        <v>0</v>
      </c>
      <c r="U84" s="100">
        <f t="shared" si="96"/>
        <v>0</v>
      </c>
      <c r="V84" s="100">
        <f t="shared" si="103"/>
        <v>0</v>
      </c>
      <c r="W84" s="293">
        <f>Darlehen!F83</f>
        <v>0</v>
      </c>
      <c r="X84" s="338">
        <f>Darlehen!H83</f>
        <v>0</v>
      </c>
      <c r="Y84" s="714">
        <f>S84*Berechnungsdaten!$X$11</f>
        <v>0</v>
      </c>
      <c r="Z84" s="455" t="str">
        <f t="shared" si="97"/>
        <v>Ok</v>
      </c>
      <c r="AA84" s="341">
        <f>(Q84+X84+Y84+Instandhaltung!G88)*C84</f>
        <v>0</v>
      </c>
      <c r="AB84" s="341">
        <f>IF(ISERROR((Q84+X84+Y84+Instandhaltung!G88)*(100%-C84)),0,(Q84+X84+Y84+Instandhaltung!G88)*(100%-C84))</f>
        <v>0</v>
      </c>
    </row>
    <row r="85" spans="1:28">
      <c r="A85" s="133">
        <v>11</v>
      </c>
      <c r="B85" s="133"/>
      <c r="C85" s="531"/>
      <c r="D85" s="102"/>
      <c r="E85" s="112"/>
      <c r="F85" s="104"/>
      <c r="G85" s="105"/>
      <c r="H85" s="111"/>
      <c r="I85" s="111"/>
      <c r="J85" s="105"/>
      <c r="K85" s="105"/>
      <c r="L85" s="105"/>
      <c r="M85" s="241"/>
      <c r="N85" s="444"/>
      <c r="O85" s="528"/>
      <c r="P85" s="140">
        <f t="shared" si="98"/>
        <v>0</v>
      </c>
      <c r="Q85" s="110">
        <f t="shared" si="99"/>
        <v>0</v>
      </c>
      <c r="R85" s="100">
        <f t="shared" si="100"/>
        <v>0</v>
      </c>
      <c r="S85" s="100">
        <f t="shared" si="101"/>
        <v>0</v>
      </c>
      <c r="T85" s="100">
        <f t="shared" si="102"/>
        <v>0</v>
      </c>
      <c r="U85" s="100">
        <f t="shared" si="96"/>
        <v>0</v>
      </c>
      <c r="V85" s="100">
        <f t="shared" si="103"/>
        <v>0</v>
      </c>
      <c r="W85" s="293">
        <f>Darlehen!F84</f>
        <v>0</v>
      </c>
      <c r="X85" s="338">
        <f>Darlehen!H84</f>
        <v>0</v>
      </c>
      <c r="Y85" s="714">
        <f>S85*Berechnungsdaten!$X$11</f>
        <v>0</v>
      </c>
      <c r="Z85" s="455" t="str">
        <f t="shared" si="97"/>
        <v>Ok</v>
      </c>
      <c r="AA85" s="341">
        <f>(Q85+X85+Y85+Instandhaltung!G89)*C85</f>
        <v>0</v>
      </c>
      <c r="AB85" s="341">
        <f>IF(ISERROR((Q85+X85+Y85+Instandhaltung!G89)*(100%-C85)),0,(Q85+X85+Y85+Instandhaltung!G89)*(100%-C85))</f>
        <v>0</v>
      </c>
    </row>
    <row r="86" spans="1:28">
      <c r="A86" s="133">
        <v>12</v>
      </c>
      <c r="B86" s="133"/>
      <c r="C86" s="531"/>
      <c r="D86" s="102"/>
      <c r="E86" s="112"/>
      <c r="F86" s="104"/>
      <c r="G86" s="105"/>
      <c r="H86" s="111"/>
      <c r="I86" s="111"/>
      <c r="J86" s="105"/>
      <c r="K86" s="105"/>
      <c r="L86" s="105"/>
      <c r="M86" s="241"/>
      <c r="N86" s="444"/>
      <c r="O86" s="528"/>
      <c r="P86" s="140">
        <f t="shared" si="98"/>
        <v>0</v>
      </c>
      <c r="Q86" s="110">
        <f t="shared" si="99"/>
        <v>0</v>
      </c>
      <c r="R86" s="100">
        <f t="shared" si="100"/>
        <v>0</v>
      </c>
      <c r="S86" s="100">
        <f t="shared" si="101"/>
        <v>0</v>
      </c>
      <c r="T86" s="100">
        <f t="shared" si="102"/>
        <v>0</v>
      </c>
      <c r="U86" s="100">
        <f t="shared" si="96"/>
        <v>0</v>
      </c>
      <c r="V86" s="100">
        <f t="shared" si="103"/>
        <v>0</v>
      </c>
      <c r="W86" s="293">
        <f>Darlehen!F85</f>
        <v>0</v>
      </c>
      <c r="X86" s="338">
        <f>Darlehen!H85</f>
        <v>0</v>
      </c>
      <c r="Y86" s="714">
        <f>S86*Berechnungsdaten!$X$11</f>
        <v>0</v>
      </c>
      <c r="Z86" s="455" t="str">
        <f t="shared" si="97"/>
        <v>Ok</v>
      </c>
      <c r="AA86" s="341">
        <f>(Q86+X86+Y86+Instandhaltung!G90)*C86</f>
        <v>0</v>
      </c>
      <c r="AB86" s="341">
        <f>IF(ISERROR((Q86+X86+Y86+Instandhaltung!G90)*(100%-C86)),0,(Q86+X86+Y86+Instandhaltung!G90)*(100%-C86))</f>
        <v>0</v>
      </c>
    </row>
    <row r="87" spans="1:28">
      <c r="A87" s="133">
        <v>13</v>
      </c>
      <c r="B87" s="133"/>
      <c r="C87" s="531"/>
      <c r="D87" s="102"/>
      <c r="E87" s="112"/>
      <c r="F87" s="104"/>
      <c r="G87" s="105"/>
      <c r="H87" s="111"/>
      <c r="I87" s="111"/>
      <c r="J87" s="105"/>
      <c r="K87" s="105"/>
      <c r="L87" s="105"/>
      <c r="M87" s="241"/>
      <c r="N87" s="444"/>
      <c r="O87" s="528"/>
      <c r="P87" s="140">
        <f t="shared" si="98"/>
        <v>0</v>
      </c>
      <c r="Q87" s="110">
        <f t="shared" si="99"/>
        <v>0</v>
      </c>
      <c r="R87" s="100">
        <f t="shared" si="100"/>
        <v>0</v>
      </c>
      <c r="S87" s="100">
        <f t="shared" si="101"/>
        <v>0</v>
      </c>
      <c r="T87" s="100">
        <f t="shared" si="102"/>
        <v>0</v>
      </c>
      <c r="U87" s="100">
        <f t="shared" si="96"/>
        <v>0</v>
      </c>
      <c r="V87" s="100">
        <f t="shared" si="103"/>
        <v>0</v>
      </c>
      <c r="W87" s="293">
        <f>Darlehen!F86</f>
        <v>0</v>
      </c>
      <c r="X87" s="338">
        <f>Darlehen!H86</f>
        <v>0</v>
      </c>
      <c r="Y87" s="714">
        <f>S87*Berechnungsdaten!$X$11</f>
        <v>0</v>
      </c>
      <c r="Z87" s="455" t="str">
        <f t="shared" si="97"/>
        <v>Ok</v>
      </c>
      <c r="AA87" s="341">
        <f>(Q87+X87+Y87+Instandhaltung!G91)*C87</f>
        <v>0</v>
      </c>
      <c r="AB87" s="341">
        <f>IF(ISERROR((Q87+X87+Y87+Instandhaltung!G91)*(100%-C87)),0,(Q87+X87+Y87+Instandhaltung!G91)*(100%-C87))</f>
        <v>0</v>
      </c>
    </row>
    <row r="88" spans="1:28">
      <c r="A88" s="133">
        <v>14</v>
      </c>
      <c r="B88" s="133"/>
      <c r="C88" s="531"/>
      <c r="D88" s="102"/>
      <c r="E88" s="112"/>
      <c r="F88" s="104"/>
      <c r="G88" s="105"/>
      <c r="H88" s="111"/>
      <c r="I88" s="111"/>
      <c r="J88" s="105"/>
      <c r="K88" s="105"/>
      <c r="L88" s="105"/>
      <c r="M88" s="241"/>
      <c r="N88" s="444"/>
      <c r="O88" s="528"/>
      <c r="P88" s="140">
        <f t="shared" si="98"/>
        <v>0</v>
      </c>
      <c r="Q88" s="110">
        <f t="shared" si="99"/>
        <v>0</v>
      </c>
      <c r="R88" s="100">
        <f t="shared" si="100"/>
        <v>0</v>
      </c>
      <c r="S88" s="100">
        <f t="shared" si="101"/>
        <v>0</v>
      </c>
      <c r="T88" s="100">
        <f t="shared" si="102"/>
        <v>0</v>
      </c>
      <c r="U88" s="100">
        <f t="shared" si="96"/>
        <v>0</v>
      </c>
      <c r="V88" s="100">
        <f t="shared" si="103"/>
        <v>0</v>
      </c>
      <c r="W88" s="293">
        <f>Darlehen!F87</f>
        <v>0</v>
      </c>
      <c r="X88" s="338">
        <f>Darlehen!H87</f>
        <v>0</v>
      </c>
      <c r="Y88" s="714">
        <f>S88*Berechnungsdaten!$X$11</f>
        <v>0</v>
      </c>
      <c r="Z88" s="455" t="str">
        <f t="shared" si="97"/>
        <v>Ok</v>
      </c>
      <c r="AA88" s="341">
        <f>(Q88+X88+Y88+Instandhaltung!G92)*C88</f>
        <v>0</v>
      </c>
      <c r="AB88" s="341">
        <f>IF(ISERROR((Q88+X88+Y88+Instandhaltung!G92)*(100%-C88)),0,(Q88+X88+Y88+Instandhaltung!G92)*(100%-C88))</f>
        <v>0</v>
      </c>
    </row>
    <row r="89" spans="1:28">
      <c r="A89" s="133">
        <v>15</v>
      </c>
      <c r="B89" s="133"/>
      <c r="C89" s="531"/>
      <c r="D89" s="102"/>
      <c r="E89" s="112"/>
      <c r="F89" s="104"/>
      <c r="G89" s="105"/>
      <c r="H89" s="111"/>
      <c r="I89" s="111"/>
      <c r="J89" s="105"/>
      <c r="K89" s="105"/>
      <c r="L89" s="105"/>
      <c r="M89" s="241"/>
      <c r="N89" s="444"/>
      <c r="O89" s="528"/>
      <c r="P89" s="140">
        <f t="shared" si="98"/>
        <v>0</v>
      </c>
      <c r="Q89" s="110">
        <f t="shared" si="99"/>
        <v>0</v>
      </c>
      <c r="R89" s="100">
        <f t="shared" si="100"/>
        <v>0</v>
      </c>
      <c r="S89" s="100">
        <f t="shared" si="101"/>
        <v>0</v>
      </c>
      <c r="T89" s="100">
        <f t="shared" si="102"/>
        <v>0</v>
      </c>
      <c r="U89" s="100">
        <f t="shared" si="96"/>
        <v>0</v>
      </c>
      <c r="V89" s="100">
        <f t="shared" si="103"/>
        <v>0</v>
      </c>
      <c r="W89" s="293">
        <f>Darlehen!F88</f>
        <v>0</v>
      </c>
      <c r="X89" s="338">
        <f>Darlehen!H88</f>
        <v>0</v>
      </c>
      <c r="Y89" s="714">
        <f>S89*Berechnungsdaten!$X$11</f>
        <v>0</v>
      </c>
      <c r="Z89" s="455" t="str">
        <f t="shared" si="97"/>
        <v>Ok</v>
      </c>
      <c r="AA89" s="341">
        <f>(Q89+X89+Y89+Instandhaltung!G93)*C89</f>
        <v>0</v>
      </c>
      <c r="AB89" s="341">
        <f>IF(ISERROR((Q89+X89+Y89+Instandhaltung!G93)*(100%-C89)),0,(Q89+X89+Y89+Instandhaltung!G93)*(100%-C89))</f>
        <v>0</v>
      </c>
    </row>
    <row r="90" spans="1:28">
      <c r="A90" s="133">
        <v>16</v>
      </c>
      <c r="B90" s="133"/>
      <c r="C90" s="531"/>
      <c r="D90" s="102"/>
      <c r="E90" s="112"/>
      <c r="F90" s="104"/>
      <c r="G90" s="105"/>
      <c r="H90" s="111"/>
      <c r="I90" s="111"/>
      <c r="J90" s="105"/>
      <c r="K90" s="105"/>
      <c r="L90" s="105"/>
      <c r="M90" s="241"/>
      <c r="N90" s="444"/>
      <c r="O90" s="528"/>
      <c r="P90" s="140">
        <f t="shared" si="98"/>
        <v>0</v>
      </c>
      <c r="Q90" s="110">
        <f t="shared" si="99"/>
        <v>0</v>
      </c>
      <c r="R90" s="100">
        <f t="shared" si="100"/>
        <v>0</v>
      </c>
      <c r="S90" s="100">
        <f t="shared" si="101"/>
        <v>0</v>
      </c>
      <c r="T90" s="100">
        <f t="shared" si="102"/>
        <v>0</v>
      </c>
      <c r="U90" s="100">
        <f t="shared" si="96"/>
        <v>0</v>
      </c>
      <c r="V90" s="100">
        <f t="shared" si="103"/>
        <v>0</v>
      </c>
      <c r="W90" s="293">
        <f>Darlehen!F89</f>
        <v>0</v>
      </c>
      <c r="X90" s="338">
        <f>Darlehen!H89</f>
        <v>0</v>
      </c>
      <c r="Y90" s="714">
        <f>S90*Berechnungsdaten!$X$11</f>
        <v>0</v>
      </c>
      <c r="Z90" s="455" t="str">
        <f t="shared" si="97"/>
        <v>Ok</v>
      </c>
      <c r="AA90" s="341">
        <f>(Q90+X90+Y90+Instandhaltung!G94)*C90</f>
        <v>0</v>
      </c>
      <c r="AB90" s="341">
        <f>IF(ISERROR((Q90+X90+Y90+Instandhaltung!G94)*(100%-C90)),0,(Q90+X90+Y90+Instandhaltung!G94)*(100%-C90))</f>
        <v>0</v>
      </c>
    </row>
    <row r="91" spans="1:28">
      <c r="A91" s="133">
        <v>17</v>
      </c>
      <c r="B91" s="133"/>
      <c r="C91" s="531"/>
      <c r="D91" s="102"/>
      <c r="E91" s="112"/>
      <c r="F91" s="104"/>
      <c r="G91" s="105"/>
      <c r="H91" s="111"/>
      <c r="I91" s="111"/>
      <c r="J91" s="105"/>
      <c r="K91" s="105"/>
      <c r="L91" s="105"/>
      <c r="M91" s="241"/>
      <c r="N91" s="444"/>
      <c r="O91" s="528"/>
      <c r="P91" s="140">
        <f t="shared" si="98"/>
        <v>0</v>
      </c>
      <c r="Q91" s="110">
        <f t="shared" si="99"/>
        <v>0</v>
      </c>
      <c r="R91" s="100">
        <f t="shared" si="100"/>
        <v>0</v>
      </c>
      <c r="S91" s="100">
        <f t="shared" si="101"/>
        <v>0</v>
      </c>
      <c r="T91" s="100">
        <f t="shared" si="102"/>
        <v>0</v>
      </c>
      <c r="U91" s="100">
        <f t="shared" si="96"/>
        <v>0</v>
      </c>
      <c r="V91" s="100">
        <f t="shared" si="103"/>
        <v>0</v>
      </c>
      <c r="W91" s="293">
        <f>Darlehen!F90</f>
        <v>0</v>
      </c>
      <c r="X91" s="338">
        <f>Darlehen!H90</f>
        <v>0</v>
      </c>
      <c r="Y91" s="714">
        <f>S91*Berechnungsdaten!$X$11</f>
        <v>0</v>
      </c>
      <c r="Z91" s="455" t="str">
        <f t="shared" si="97"/>
        <v>Ok</v>
      </c>
      <c r="AA91" s="341">
        <f>(Q91+X91+Y91+Instandhaltung!G95)*C91</f>
        <v>0</v>
      </c>
      <c r="AB91" s="341">
        <f>IF(ISERROR((Q91+X91+Y91+Instandhaltung!G95)*(100%-C91)),0,(Q91+X91+Y91+Instandhaltung!G95)*(100%-C91))</f>
        <v>0</v>
      </c>
    </row>
    <row r="92" spans="1:28">
      <c r="A92" s="133">
        <v>18</v>
      </c>
      <c r="B92" s="133"/>
      <c r="C92" s="531"/>
      <c r="D92" s="102"/>
      <c r="E92" s="112"/>
      <c r="F92" s="104"/>
      <c r="G92" s="105"/>
      <c r="H92" s="111"/>
      <c r="I92" s="111"/>
      <c r="J92" s="105"/>
      <c r="K92" s="105"/>
      <c r="L92" s="105"/>
      <c r="M92" s="241"/>
      <c r="N92" s="444"/>
      <c r="O92" s="528"/>
      <c r="P92" s="140">
        <f t="shared" si="98"/>
        <v>0</v>
      </c>
      <c r="Q92" s="110">
        <f t="shared" si="99"/>
        <v>0</v>
      </c>
      <c r="R92" s="100">
        <f t="shared" si="100"/>
        <v>0</v>
      </c>
      <c r="S92" s="100">
        <f t="shared" si="101"/>
        <v>0</v>
      </c>
      <c r="T92" s="100">
        <f t="shared" si="102"/>
        <v>0</v>
      </c>
      <c r="U92" s="100">
        <f t="shared" si="96"/>
        <v>0</v>
      </c>
      <c r="V92" s="100">
        <f t="shared" si="103"/>
        <v>0</v>
      </c>
      <c r="W92" s="293">
        <f>Darlehen!F91</f>
        <v>0</v>
      </c>
      <c r="X92" s="338">
        <f>Darlehen!H91</f>
        <v>0</v>
      </c>
      <c r="Y92" s="714">
        <f>S92*Berechnungsdaten!$X$11</f>
        <v>0</v>
      </c>
      <c r="Z92" s="455" t="str">
        <f t="shared" si="97"/>
        <v>Ok</v>
      </c>
      <c r="AA92" s="341">
        <f>(Q92+X92+Y92+Instandhaltung!G96)*C92</f>
        <v>0</v>
      </c>
      <c r="AB92" s="341">
        <f>IF(ISERROR((Q92+X92+Y92+Instandhaltung!G96)*(100%-C92)),0,(Q92+X92+Y92+Instandhaltung!G96)*(100%-C92))</f>
        <v>0</v>
      </c>
    </row>
    <row r="93" spans="1:28">
      <c r="A93" s="133">
        <v>19</v>
      </c>
      <c r="B93" s="133"/>
      <c r="C93" s="531"/>
      <c r="D93" s="102"/>
      <c r="E93" s="112"/>
      <c r="F93" s="104"/>
      <c r="G93" s="105"/>
      <c r="H93" s="111"/>
      <c r="I93" s="111"/>
      <c r="J93" s="105"/>
      <c r="K93" s="105"/>
      <c r="L93" s="105"/>
      <c r="M93" s="241"/>
      <c r="N93" s="444"/>
      <c r="O93" s="528"/>
      <c r="P93" s="140">
        <f t="shared" si="98"/>
        <v>0</v>
      </c>
      <c r="Q93" s="110">
        <f t="shared" si="99"/>
        <v>0</v>
      </c>
      <c r="R93" s="100">
        <f t="shared" si="100"/>
        <v>0</v>
      </c>
      <c r="S93" s="100">
        <f t="shared" si="101"/>
        <v>0</v>
      </c>
      <c r="T93" s="100">
        <f t="shared" si="102"/>
        <v>0</v>
      </c>
      <c r="U93" s="100">
        <f t="shared" si="96"/>
        <v>0</v>
      </c>
      <c r="V93" s="100">
        <f t="shared" si="103"/>
        <v>0</v>
      </c>
      <c r="W93" s="293">
        <f>Darlehen!F92</f>
        <v>0</v>
      </c>
      <c r="X93" s="338">
        <f>Darlehen!H92</f>
        <v>0</v>
      </c>
      <c r="Y93" s="714">
        <f>S93*Berechnungsdaten!$X$11</f>
        <v>0</v>
      </c>
      <c r="Z93" s="455" t="str">
        <f t="shared" si="97"/>
        <v>Ok</v>
      </c>
      <c r="AA93" s="341">
        <f>(Q93+X93+Y93+Instandhaltung!G97)*C93</f>
        <v>0</v>
      </c>
      <c r="AB93" s="341">
        <f>IF(ISERROR((Q93+X93+Y93+Instandhaltung!G97)*(100%-C93)),0,(Q93+X93+Y93+Instandhaltung!G97)*(100%-C93))</f>
        <v>0</v>
      </c>
    </row>
    <row r="94" spans="1:28">
      <c r="A94" s="133">
        <v>20</v>
      </c>
      <c r="B94" s="133"/>
      <c r="C94" s="531"/>
      <c r="D94" s="102"/>
      <c r="E94" s="112"/>
      <c r="F94" s="104"/>
      <c r="G94" s="105"/>
      <c r="H94" s="111"/>
      <c r="I94" s="111"/>
      <c r="J94" s="105"/>
      <c r="K94" s="105"/>
      <c r="L94" s="105"/>
      <c r="M94" s="241"/>
      <c r="N94" s="444"/>
      <c r="O94" s="528"/>
      <c r="P94" s="140">
        <f t="shared" si="98"/>
        <v>0</v>
      </c>
      <c r="Q94" s="110">
        <f t="shared" si="99"/>
        <v>0</v>
      </c>
      <c r="R94" s="100">
        <f t="shared" si="100"/>
        <v>0</v>
      </c>
      <c r="S94" s="100">
        <f t="shared" si="101"/>
        <v>0</v>
      </c>
      <c r="T94" s="100">
        <f t="shared" si="102"/>
        <v>0</v>
      </c>
      <c r="U94" s="100">
        <f t="shared" si="96"/>
        <v>0</v>
      </c>
      <c r="V94" s="100">
        <f t="shared" si="103"/>
        <v>0</v>
      </c>
      <c r="W94" s="293">
        <f>Darlehen!F93</f>
        <v>0</v>
      </c>
      <c r="X94" s="338">
        <f>Darlehen!H93</f>
        <v>0</v>
      </c>
      <c r="Y94" s="714">
        <f>S94*Berechnungsdaten!$X$11</f>
        <v>0</v>
      </c>
      <c r="Z94" s="455" t="str">
        <f t="shared" si="97"/>
        <v>Ok</v>
      </c>
      <c r="AA94" s="341">
        <f>(Q94+X94+Y94+Instandhaltung!G98)*C94</f>
        <v>0</v>
      </c>
      <c r="AB94" s="341">
        <f>IF(ISERROR((Q94+X94+Y94+Instandhaltung!G98)*(100%-C94)),0,(Q94+X94+Y94+Instandhaltung!G98)*(100%-C94))</f>
        <v>0</v>
      </c>
    </row>
    <row r="95" spans="1:28">
      <c r="A95" s="133">
        <v>21</v>
      </c>
      <c r="B95" s="133"/>
      <c r="C95" s="531"/>
      <c r="D95" s="102"/>
      <c r="E95" s="112"/>
      <c r="F95" s="104"/>
      <c r="G95" s="105"/>
      <c r="H95" s="111"/>
      <c r="I95" s="111"/>
      <c r="J95" s="105"/>
      <c r="K95" s="105"/>
      <c r="L95" s="105"/>
      <c r="M95" s="241"/>
      <c r="N95" s="444"/>
      <c r="O95" s="528"/>
      <c r="P95" s="140">
        <f t="shared" si="98"/>
        <v>0</v>
      </c>
      <c r="Q95" s="110">
        <f t="shared" si="99"/>
        <v>0</v>
      </c>
      <c r="R95" s="100">
        <f t="shared" si="100"/>
        <v>0</v>
      </c>
      <c r="S95" s="100">
        <f t="shared" si="101"/>
        <v>0</v>
      </c>
      <c r="T95" s="100">
        <f t="shared" si="102"/>
        <v>0</v>
      </c>
      <c r="U95" s="100">
        <f t="shared" si="96"/>
        <v>0</v>
      </c>
      <c r="V95" s="100">
        <f t="shared" si="103"/>
        <v>0</v>
      </c>
      <c r="W95" s="293">
        <f>Darlehen!F94</f>
        <v>0</v>
      </c>
      <c r="X95" s="338">
        <f>Darlehen!H94</f>
        <v>0</v>
      </c>
      <c r="Y95" s="714">
        <f>S95*Berechnungsdaten!$X$11</f>
        <v>0</v>
      </c>
      <c r="Z95" s="455" t="str">
        <f t="shared" si="97"/>
        <v>Ok</v>
      </c>
      <c r="AA95" s="341">
        <f>(Q95+X95+Y95+Instandhaltung!G99)*C95</f>
        <v>0</v>
      </c>
      <c r="AB95" s="341">
        <f>IF(ISERROR((Q95+X95+Y95+Instandhaltung!G99)*(100%-C95)),0,(Q95+X95+Y95+Instandhaltung!G99)*(100%-C95))</f>
        <v>0</v>
      </c>
    </row>
    <row r="96" spans="1:28">
      <c r="A96" s="133">
        <v>22</v>
      </c>
      <c r="B96" s="133"/>
      <c r="C96" s="531"/>
      <c r="D96" s="102"/>
      <c r="E96" s="112"/>
      <c r="F96" s="104"/>
      <c r="G96" s="105"/>
      <c r="H96" s="111"/>
      <c r="I96" s="111"/>
      <c r="J96" s="105"/>
      <c r="K96" s="105"/>
      <c r="L96" s="105"/>
      <c r="M96" s="241"/>
      <c r="N96" s="444"/>
      <c r="O96" s="528"/>
      <c r="P96" s="140">
        <f t="shared" si="98"/>
        <v>0</v>
      </c>
      <c r="Q96" s="110">
        <f t="shared" si="99"/>
        <v>0</v>
      </c>
      <c r="R96" s="100">
        <f t="shared" si="100"/>
        <v>0</v>
      </c>
      <c r="S96" s="100">
        <f t="shared" si="101"/>
        <v>0</v>
      </c>
      <c r="T96" s="100">
        <f t="shared" si="102"/>
        <v>0</v>
      </c>
      <c r="U96" s="100">
        <f t="shared" si="96"/>
        <v>0</v>
      </c>
      <c r="V96" s="100">
        <f t="shared" si="103"/>
        <v>0</v>
      </c>
      <c r="W96" s="293">
        <f>Darlehen!F95</f>
        <v>0</v>
      </c>
      <c r="X96" s="338">
        <f>Darlehen!H95</f>
        <v>0</v>
      </c>
      <c r="Y96" s="714">
        <f>S96*Berechnungsdaten!$X$11</f>
        <v>0</v>
      </c>
      <c r="Z96" s="455" t="str">
        <f t="shared" si="97"/>
        <v>Ok</v>
      </c>
      <c r="AA96" s="341">
        <f>(Q96+X96+Y96+Instandhaltung!G100)*C96</f>
        <v>0</v>
      </c>
      <c r="AB96" s="341">
        <f>IF(ISERROR((Q96+X96+Y96+Instandhaltung!G100)*(100%-C96)),0,(Q96+X96+Y96+Instandhaltung!G100)*(100%-C96))</f>
        <v>0</v>
      </c>
    </row>
    <row r="97" spans="1:28">
      <c r="A97" s="133">
        <v>23</v>
      </c>
      <c r="B97" s="133"/>
      <c r="C97" s="531"/>
      <c r="D97" s="102"/>
      <c r="E97" s="112"/>
      <c r="F97" s="104"/>
      <c r="G97" s="105"/>
      <c r="H97" s="111"/>
      <c r="I97" s="111"/>
      <c r="J97" s="105"/>
      <c r="K97" s="105"/>
      <c r="L97" s="105"/>
      <c r="M97" s="241"/>
      <c r="N97" s="444"/>
      <c r="O97" s="528"/>
      <c r="P97" s="140">
        <f t="shared" si="98"/>
        <v>0</v>
      </c>
      <c r="Q97" s="110">
        <f t="shared" si="99"/>
        <v>0</v>
      </c>
      <c r="R97" s="100">
        <f t="shared" si="100"/>
        <v>0</v>
      </c>
      <c r="S97" s="100">
        <f t="shared" si="101"/>
        <v>0</v>
      </c>
      <c r="T97" s="100">
        <f t="shared" si="102"/>
        <v>0</v>
      </c>
      <c r="U97" s="100">
        <f t="shared" si="96"/>
        <v>0</v>
      </c>
      <c r="V97" s="100">
        <f t="shared" si="103"/>
        <v>0</v>
      </c>
      <c r="W97" s="293">
        <f>Darlehen!F96</f>
        <v>0</v>
      </c>
      <c r="X97" s="338">
        <f>Darlehen!H96</f>
        <v>0</v>
      </c>
      <c r="Y97" s="714">
        <f>S97*Berechnungsdaten!$X$11</f>
        <v>0</v>
      </c>
      <c r="Z97" s="455" t="str">
        <f t="shared" si="97"/>
        <v>Ok</v>
      </c>
      <c r="AA97" s="341">
        <f>(Q97+X97+Y97+Instandhaltung!G101)*C97</f>
        <v>0</v>
      </c>
      <c r="AB97" s="341">
        <f>IF(ISERROR((Q97+X97+Y97+Instandhaltung!G101)*(100%-C97)),0,(Q97+X97+Y97+Instandhaltung!G101)*(100%-C97))</f>
        <v>0</v>
      </c>
    </row>
    <row r="98" spans="1:28">
      <c r="A98" s="133">
        <v>24</v>
      </c>
      <c r="B98" s="133"/>
      <c r="C98" s="531"/>
      <c r="D98" s="102"/>
      <c r="E98" s="112"/>
      <c r="F98" s="104"/>
      <c r="G98" s="105"/>
      <c r="H98" s="111"/>
      <c r="I98" s="111"/>
      <c r="J98" s="105"/>
      <c r="K98" s="105"/>
      <c r="L98" s="105"/>
      <c r="M98" s="241"/>
      <c r="N98" s="444"/>
      <c r="O98" s="528"/>
      <c r="P98" s="140">
        <f t="shared" si="98"/>
        <v>0</v>
      </c>
      <c r="Q98" s="110">
        <f t="shared" si="99"/>
        <v>0</v>
      </c>
      <c r="R98" s="100">
        <f t="shared" si="100"/>
        <v>0</v>
      </c>
      <c r="S98" s="100">
        <f t="shared" si="101"/>
        <v>0</v>
      </c>
      <c r="T98" s="100">
        <f t="shared" si="102"/>
        <v>0</v>
      </c>
      <c r="U98" s="100">
        <f t="shared" si="96"/>
        <v>0</v>
      </c>
      <c r="V98" s="100">
        <f t="shared" si="103"/>
        <v>0</v>
      </c>
      <c r="W98" s="293">
        <f>Darlehen!F97</f>
        <v>0</v>
      </c>
      <c r="X98" s="338">
        <f>Darlehen!H97</f>
        <v>0</v>
      </c>
      <c r="Y98" s="714">
        <f>S98*Berechnungsdaten!$X$11</f>
        <v>0</v>
      </c>
      <c r="Z98" s="455" t="str">
        <f t="shared" si="97"/>
        <v>Ok</v>
      </c>
      <c r="AA98" s="341">
        <f>(Q98+X98+Y98+Instandhaltung!G102)*C98</f>
        <v>0</v>
      </c>
      <c r="AB98" s="341">
        <f>IF(ISERROR((Q98+X98+Y98+Instandhaltung!G102)*(100%-C98)),0,(Q98+X98+Y98+Instandhaltung!G102)*(100%-C98))</f>
        <v>0</v>
      </c>
    </row>
    <row r="99" spans="1:28">
      <c r="A99" s="133">
        <v>25</v>
      </c>
      <c r="B99" s="133"/>
      <c r="C99" s="531"/>
      <c r="D99" s="102"/>
      <c r="E99" s="112"/>
      <c r="F99" s="104"/>
      <c r="G99" s="105"/>
      <c r="H99" s="111"/>
      <c r="I99" s="111"/>
      <c r="J99" s="105"/>
      <c r="K99" s="105"/>
      <c r="L99" s="105"/>
      <c r="M99" s="241"/>
      <c r="N99" s="444"/>
      <c r="O99" s="528"/>
      <c r="P99" s="140">
        <f t="shared" si="98"/>
        <v>0</v>
      </c>
      <c r="Q99" s="110">
        <f t="shared" si="99"/>
        <v>0</v>
      </c>
      <c r="R99" s="100">
        <f t="shared" si="100"/>
        <v>0</v>
      </c>
      <c r="S99" s="100">
        <f t="shared" si="101"/>
        <v>0</v>
      </c>
      <c r="T99" s="100">
        <f t="shared" si="102"/>
        <v>0</v>
      </c>
      <c r="U99" s="100">
        <f t="shared" si="96"/>
        <v>0</v>
      </c>
      <c r="V99" s="100">
        <f t="shared" si="103"/>
        <v>0</v>
      </c>
      <c r="W99" s="293">
        <f>Darlehen!F98</f>
        <v>0</v>
      </c>
      <c r="X99" s="338">
        <f>Darlehen!H98</f>
        <v>0</v>
      </c>
      <c r="Y99" s="714">
        <f>S99*Berechnungsdaten!$X$11</f>
        <v>0</v>
      </c>
      <c r="Z99" s="455" t="str">
        <f t="shared" si="97"/>
        <v>Ok</v>
      </c>
      <c r="AA99" s="341">
        <f>(Q99+X99+Y99+Instandhaltung!G103)*C99</f>
        <v>0</v>
      </c>
      <c r="AB99" s="341">
        <f>IF(ISERROR((Q99+X99+Y99+Instandhaltung!G103)*(100%-C99)),0,(Q99+X99+Y99+Instandhaltung!G103)*(100%-C99))</f>
        <v>0</v>
      </c>
    </row>
    <row r="100" spans="1:28">
      <c r="A100" s="133">
        <v>26</v>
      </c>
      <c r="B100" s="133"/>
      <c r="C100" s="531"/>
      <c r="D100" s="102"/>
      <c r="E100" s="112"/>
      <c r="F100" s="104"/>
      <c r="G100" s="105"/>
      <c r="H100" s="111"/>
      <c r="I100" s="111"/>
      <c r="J100" s="105"/>
      <c r="K100" s="105"/>
      <c r="L100" s="105"/>
      <c r="M100" s="241"/>
      <c r="N100" s="444"/>
      <c r="O100" s="528"/>
      <c r="P100" s="140">
        <f t="shared" si="98"/>
        <v>0</v>
      </c>
      <c r="Q100" s="110">
        <f t="shared" si="99"/>
        <v>0</v>
      </c>
      <c r="R100" s="100">
        <f t="shared" si="100"/>
        <v>0</v>
      </c>
      <c r="S100" s="100">
        <f t="shared" si="101"/>
        <v>0</v>
      </c>
      <c r="T100" s="100">
        <f t="shared" si="102"/>
        <v>0</v>
      </c>
      <c r="U100" s="100">
        <f t="shared" si="96"/>
        <v>0</v>
      </c>
      <c r="V100" s="100">
        <f t="shared" si="103"/>
        <v>0</v>
      </c>
      <c r="W100" s="293">
        <f>Darlehen!F99</f>
        <v>0</v>
      </c>
      <c r="X100" s="338">
        <f>Darlehen!H99</f>
        <v>0</v>
      </c>
      <c r="Y100" s="714">
        <f>S100*Berechnungsdaten!$X$11</f>
        <v>0</v>
      </c>
      <c r="Z100" s="455" t="str">
        <f t="shared" si="97"/>
        <v>Ok</v>
      </c>
      <c r="AA100" s="341">
        <f>(Q100+X100+Y100+Instandhaltung!G104)*C100</f>
        <v>0</v>
      </c>
      <c r="AB100" s="341">
        <f>IF(ISERROR((Q100+X100+Y100+Instandhaltung!G104)*(100%-C100)),0,(Q100+X100+Y100+Instandhaltung!G104)*(100%-C100))</f>
        <v>0</v>
      </c>
    </row>
    <row r="101" spans="1:28">
      <c r="A101" s="133">
        <v>27</v>
      </c>
      <c r="B101" s="133"/>
      <c r="C101" s="531"/>
      <c r="D101" s="102"/>
      <c r="E101" s="112"/>
      <c r="F101" s="443"/>
      <c r="G101" s="105"/>
      <c r="H101" s="111"/>
      <c r="I101" s="111"/>
      <c r="J101" s="105"/>
      <c r="K101" s="105"/>
      <c r="L101" s="105"/>
      <c r="M101" s="241"/>
      <c r="N101" s="444"/>
      <c r="O101" s="528"/>
      <c r="P101" s="140">
        <f t="shared" si="98"/>
        <v>0</v>
      </c>
      <c r="Q101" s="110">
        <f t="shared" si="99"/>
        <v>0</v>
      </c>
      <c r="R101" s="100">
        <f t="shared" si="100"/>
        <v>0</v>
      </c>
      <c r="S101" s="100">
        <f t="shared" si="101"/>
        <v>0</v>
      </c>
      <c r="T101" s="100">
        <f t="shared" si="102"/>
        <v>0</v>
      </c>
      <c r="U101" s="100">
        <f t="shared" si="96"/>
        <v>0</v>
      </c>
      <c r="V101" s="100">
        <f t="shared" si="103"/>
        <v>0</v>
      </c>
      <c r="W101" s="293">
        <f>Darlehen!F100</f>
        <v>0</v>
      </c>
      <c r="X101" s="338">
        <f>Darlehen!H100</f>
        <v>0</v>
      </c>
      <c r="Y101" s="714">
        <f>S101*Berechnungsdaten!$X$11</f>
        <v>0</v>
      </c>
      <c r="Z101" s="455" t="str">
        <f t="shared" si="97"/>
        <v>Ok</v>
      </c>
      <c r="AA101" s="341">
        <f>(Q101+X101+Y101+Instandhaltung!G105)*C101</f>
        <v>0</v>
      </c>
      <c r="AB101" s="341">
        <f>IF(ISERROR((Q101+X101+Y101+Instandhaltung!G105)*(100%-C101)),0,(Q101+X101+Y101+Instandhaltung!G105)*(100%-C101))</f>
        <v>0</v>
      </c>
    </row>
    <row r="102" spans="1:28">
      <c r="A102" s="133">
        <v>28</v>
      </c>
      <c r="B102" s="133"/>
      <c r="C102" s="531"/>
      <c r="D102" s="102"/>
      <c r="E102" s="112"/>
      <c r="F102" s="443"/>
      <c r="G102" s="105"/>
      <c r="H102" s="111"/>
      <c r="I102" s="111"/>
      <c r="J102" s="105"/>
      <c r="K102" s="105"/>
      <c r="L102" s="105"/>
      <c r="M102" s="241"/>
      <c r="N102" s="444"/>
      <c r="O102" s="528"/>
      <c r="P102" s="140">
        <f t="shared" si="98"/>
        <v>0</v>
      </c>
      <c r="Q102" s="110">
        <f t="shared" si="99"/>
        <v>0</v>
      </c>
      <c r="R102" s="100">
        <f t="shared" si="100"/>
        <v>0</v>
      </c>
      <c r="S102" s="100">
        <f t="shared" si="101"/>
        <v>0</v>
      </c>
      <c r="T102" s="100">
        <f t="shared" si="102"/>
        <v>0</v>
      </c>
      <c r="U102" s="100">
        <f t="shared" si="96"/>
        <v>0</v>
      </c>
      <c r="V102" s="100">
        <f t="shared" si="103"/>
        <v>0</v>
      </c>
      <c r="W102" s="293">
        <f>Darlehen!F101</f>
        <v>0</v>
      </c>
      <c r="X102" s="338">
        <f>Darlehen!H101</f>
        <v>0</v>
      </c>
      <c r="Y102" s="714">
        <f>S102*Berechnungsdaten!$X$11</f>
        <v>0</v>
      </c>
      <c r="Z102" s="455" t="str">
        <f t="shared" si="97"/>
        <v>Ok</v>
      </c>
      <c r="AA102" s="341">
        <f>(Q102+X102+Y102+Instandhaltung!G106)*C102</f>
        <v>0</v>
      </c>
      <c r="AB102" s="341">
        <f>IF(ISERROR((Q102+X102+Y102+Instandhaltung!G106)*(100%-C102)),0,(Q102+X102+Y102+Instandhaltung!G106)*(100%-C102))</f>
        <v>0</v>
      </c>
    </row>
    <row r="103" spans="1:28">
      <c r="A103" s="133">
        <v>29</v>
      </c>
      <c r="B103" s="133"/>
      <c r="C103" s="531"/>
      <c r="D103" s="102"/>
      <c r="E103" s="112"/>
      <c r="F103" s="443"/>
      <c r="G103" s="105"/>
      <c r="H103" s="111"/>
      <c r="I103" s="111"/>
      <c r="J103" s="105"/>
      <c r="K103" s="105"/>
      <c r="L103" s="105"/>
      <c r="M103" s="241"/>
      <c r="N103" s="444"/>
      <c r="O103" s="528"/>
      <c r="P103" s="140">
        <f t="shared" si="98"/>
        <v>0</v>
      </c>
      <c r="Q103" s="110">
        <f t="shared" si="99"/>
        <v>0</v>
      </c>
      <c r="R103" s="100">
        <f t="shared" si="100"/>
        <v>0</v>
      </c>
      <c r="S103" s="100">
        <f t="shared" si="101"/>
        <v>0</v>
      </c>
      <c r="T103" s="100">
        <f t="shared" si="102"/>
        <v>0</v>
      </c>
      <c r="U103" s="100">
        <f t="shared" si="96"/>
        <v>0</v>
      </c>
      <c r="V103" s="100">
        <f t="shared" si="103"/>
        <v>0</v>
      </c>
      <c r="W103" s="293">
        <f>Darlehen!F102</f>
        <v>0</v>
      </c>
      <c r="X103" s="338">
        <f>Darlehen!H102</f>
        <v>0</v>
      </c>
      <c r="Y103" s="714">
        <f>S103*Berechnungsdaten!$X$11</f>
        <v>0</v>
      </c>
      <c r="Z103" s="455" t="str">
        <f t="shared" si="97"/>
        <v>Ok</v>
      </c>
      <c r="AA103" s="341">
        <f>(Q103+X103+Y103+Instandhaltung!G107)*C103</f>
        <v>0</v>
      </c>
      <c r="AB103" s="341">
        <f>IF(ISERROR((Q103+X103+Y103+Instandhaltung!G107)*(100%-C103)),0,(Q103+X103+Y103+Instandhaltung!G107)*(100%-C103))</f>
        <v>0</v>
      </c>
    </row>
    <row r="104" spans="1:28">
      <c r="A104" s="133">
        <v>30</v>
      </c>
      <c r="B104" s="133"/>
      <c r="C104" s="531"/>
      <c r="D104" s="102"/>
      <c r="E104" s="112"/>
      <c r="F104" s="443"/>
      <c r="G104" s="105"/>
      <c r="H104" s="111"/>
      <c r="I104" s="111"/>
      <c r="J104" s="105"/>
      <c r="K104" s="105"/>
      <c r="L104" s="105"/>
      <c r="M104" s="241"/>
      <c r="N104" s="444"/>
      <c r="O104" s="61"/>
      <c r="P104" s="140">
        <f t="shared" si="98"/>
        <v>0</v>
      </c>
      <c r="Q104" s="110">
        <f t="shared" si="99"/>
        <v>0</v>
      </c>
      <c r="R104" s="100">
        <f t="shared" si="100"/>
        <v>0</v>
      </c>
      <c r="S104" s="100">
        <f t="shared" si="101"/>
        <v>0</v>
      </c>
      <c r="T104" s="100">
        <f t="shared" si="102"/>
        <v>0</v>
      </c>
      <c r="U104" s="100">
        <f t="shared" si="96"/>
        <v>0</v>
      </c>
      <c r="V104" s="100">
        <f t="shared" si="103"/>
        <v>0</v>
      </c>
      <c r="W104" s="293">
        <f>Darlehen!F103</f>
        <v>0</v>
      </c>
      <c r="X104" s="338">
        <f>Darlehen!H103</f>
        <v>0</v>
      </c>
      <c r="Y104" s="714">
        <f>S104*Berechnungsdaten!$X$11</f>
        <v>0</v>
      </c>
      <c r="Z104" s="455" t="str">
        <f t="shared" si="97"/>
        <v>Ok</v>
      </c>
      <c r="AA104" s="341">
        <f>(Q104+X104+Y104+Instandhaltung!G108)*C104</f>
        <v>0</v>
      </c>
      <c r="AB104" s="341">
        <f>IF(ISERROR((Q104+X104+Y104+Instandhaltung!G108)*(100%-C104)),0,(Q104+X104+Y104+Instandhaltung!G108)*(100%-C104))</f>
        <v>0</v>
      </c>
    </row>
    <row r="105" spans="1:28">
      <c r="A105" s="133">
        <v>31</v>
      </c>
      <c r="B105" s="133"/>
      <c r="C105" s="531"/>
      <c r="D105" s="102"/>
      <c r="E105" s="112"/>
      <c r="F105" s="443"/>
      <c r="G105" s="105"/>
      <c r="H105" s="111"/>
      <c r="I105" s="111"/>
      <c r="J105" s="105"/>
      <c r="K105" s="105"/>
      <c r="L105" s="105"/>
      <c r="M105" s="241"/>
      <c r="N105" s="444"/>
      <c r="O105" s="61"/>
      <c r="P105" s="140">
        <f t="shared" si="98"/>
        <v>0</v>
      </c>
      <c r="Q105" s="110">
        <f t="shared" si="99"/>
        <v>0</v>
      </c>
      <c r="R105" s="100">
        <f t="shared" si="100"/>
        <v>0</v>
      </c>
      <c r="S105" s="100">
        <f t="shared" si="101"/>
        <v>0</v>
      </c>
      <c r="T105" s="100">
        <f t="shared" si="102"/>
        <v>0</v>
      </c>
      <c r="U105" s="100">
        <f t="shared" si="96"/>
        <v>0</v>
      </c>
      <c r="V105" s="100">
        <f t="shared" si="103"/>
        <v>0</v>
      </c>
      <c r="W105" s="293">
        <f>Darlehen!F104</f>
        <v>0</v>
      </c>
      <c r="X105" s="338">
        <f>Darlehen!H104</f>
        <v>0</v>
      </c>
      <c r="Y105" s="714">
        <f>S105*Berechnungsdaten!$X$11</f>
        <v>0</v>
      </c>
      <c r="Z105" s="455" t="str">
        <f t="shared" si="97"/>
        <v>Ok</v>
      </c>
      <c r="AA105" s="341">
        <f>(Q105+X105+Y105+Instandhaltung!G109)*C105</f>
        <v>0</v>
      </c>
      <c r="AB105" s="341">
        <f>IF(ISERROR((Q105+X105+Y105+Instandhaltung!G109)*(100%-C105)),0,(Q105+X105+Y105+Instandhaltung!G109)*(100%-C105))</f>
        <v>0</v>
      </c>
    </row>
    <row r="106" spans="1:28">
      <c r="A106" s="133">
        <v>32</v>
      </c>
      <c r="B106" s="133"/>
      <c r="C106" s="531"/>
      <c r="D106" s="102"/>
      <c r="E106" s="112"/>
      <c r="F106" s="443"/>
      <c r="G106" s="105"/>
      <c r="H106" s="111"/>
      <c r="I106" s="111"/>
      <c r="J106" s="105"/>
      <c r="K106" s="105"/>
      <c r="L106" s="105"/>
      <c r="M106" s="241"/>
      <c r="N106" s="444"/>
      <c r="O106" s="61"/>
      <c r="P106" s="140">
        <f t="shared" si="98"/>
        <v>0</v>
      </c>
      <c r="Q106" s="110">
        <f t="shared" si="99"/>
        <v>0</v>
      </c>
      <c r="R106" s="100">
        <f t="shared" si="100"/>
        <v>0</v>
      </c>
      <c r="S106" s="100">
        <f t="shared" si="101"/>
        <v>0</v>
      </c>
      <c r="T106" s="100">
        <f t="shared" si="102"/>
        <v>0</v>
      </c>
      <c r="U106" s="100">
        <f t="shared" si="96"/>
        <v>0</v>
      </c>
      <c r="V106" s="100">
        <f t="shared" si="103"/>
        <v>0</v>
      </c>
      <c r="W106" s="293">
        <f>Darlehen!F105</f>
        <v>0</v>
      </c>
      <c r="X106" s="338">
        <f>Darlehen!H105</f>
        <v>0</v>
      </c>
      <c r="Y106" s="714">
        <f>S106*Berechnungsdaten!$X$11</f>
        <v>0</v>
      </c>
      <c r="Z106" s="455" t="str">
        <f t="shared" si="97"/>
        <v>Ok</v>
      </c>
      <c r="AA106" s="341">
        <f>(Q106+X106+Y106+Instandhaltung!G110)*C106</f>
        <v>0</v>
      </c>
      <c r="AB106" s="341">
        <f>IF(ISERROR((Q106+X106+Y106+Instandhaltung!G110)*(100%-C106)),0,(Q106+X106+Y106+Instandhaltung!G110)*(100%-C106))</f>
        <v>0</v>
      </c>
    </row>
    <row r="107" spans="1:28">
      <c r="A107" s="133">
        <v>33</v>
      </c>
      <c r="B107" s="133"/>
      <c r="C107" s="531"/>
      <c r="D107" s="113"/>
      <c r="E107" s="114"/>
      <c r="F107" s="104"/>
      <c r="G107" s="105"/>
      <c r="H107" s="141"/>
      <c r="I107" s="141"/>
      <c r="J107" s="116"/>
      <c r="K107" s="116"/>
      <c r="L107" s="116"/>
      <c r="M107" s="117"/>
      <c r="N107" s="142"/>
      <c r="O107" s="62"/>
      <c r="P107" s="140">
        <f t="shared" si="98"/>
        <v>0</v>
      </c>
      <c r="Q107" s="110">
        <f t="shared" si="99"/>
        <v>0</v>
      </c>
      <c r="R107" s="111">
        <f t="shared" si="100"/>
        <v>0</v>
      </c>
      <c r="S107" s="111">
        <f t="shared" si="101"/>
        <v>0</v>
      </c>
      <c r="T107" s="111">
        <f t="shared" si="102"/>
        <v>0</v>
      </c>
      <c r="U107" s="111">
        <f t="shared" si="96"/>
        <v>0</v>
      </c>
      <c r="V107" s="111">
        <f t="shared" si="103"/>
        <v>0</v>
      </c>
      <c r="W107" s="293">
        <f>Darlehen!F106</f>
        <v>0</v>
      </c>
      <c r="X107" s="338">
        <f>Darlehen!H106</f>
        <v>0</v>
      </c>
      <c r="Y107" s="714">
        <f>S107*Berechnungsdaten!$X$11</f>
        <v>0</v>
      </c>
      <c r="Z107" s="455" t="str">
        <f t="shared" si="97"/>
        <v>Ok</v>
      </c>
      <c r="AA107" s="341">
        <f>(Q107+X107+Y107+Instandhaltung!G111)*C107</f>
        <v>0</v>
      </c>
      <c r="AB107" s="341">
        <f>IF(ISERROR((Q107+X107+Y107+Instandhaltung!G111)*(100%-C107)),0,(Q107+X107+Y107+Instandhaltung!G111)*(100%-C107))</f>
        <v>0</v>
      </c>
    </row>
    <row r="108" spans="1:28">
      <c r="A108" s="133">
        <v>34</v>
      </c>
      <c r="B108" s="133"/>
      <c r="C108" s="531"/>
      <c r="D108" s="113"/>
      <c r="E108" s="114"/>
      <c r="F108" s="104"/>
      <c r="G108" s="105"/>
      <c r="H108" s="141"/>
      <c r="I108" s="141"/>
      <c r="J108" s="116"/>
      <c r="K108" s="116"/>
      <c r="L108" s="116"/>
      <c r="M108" s="117"/>
      <c r="N108" s="142"/>
      <c r="O108" s="62"/>
      <c r="P108" s="140">
        <f t="shared" si="98"/>
        <v>0</v>
      </c>
      <c r="Q108" s="110">
        <f t="shared" si="99"/>
        <v>0</v>
      </c>
      <c r="R108" s="111">
        <f t="shared" si="100"/>
        <v>0</v>
      </c>
      <c r="S108" s="111">
        <f t="shared" si="101"/>
        <v>0</v>
      </c>
      <c r="T108" s="111">
        <f t="shared" si="102"/>
        <v>0</v>
      </c>
      <c r="U108" s="111">
        <f t="shared" si="96"/>
        <v>0</v>
      </c>
      <c r="V108" s="111">
        <f t="shared" si="103"/>
        <v>0</v>
      </c>
      <c r="W108" s="293">
        <f>Darlehen!F107</f>
        <v>0</v>
      </c>
      <c r="X108" s="338">
        <f>Darlehen!H107</f>
        <v>0</v>
      </c>
      <c r="Y108" s="714">
        <f>S108*Berechnungsdaten!$X$11</f>
        <v>0</v>
      </c>
      <c r="Z108" s="455" t="str">
        <f t="shared" si="97"/>
        <v>Ok</v>
      </c>
      <c r="AA108" s="341">
        <f>(Q108+X108+Y108+Instandhaltung!G112)*C108</f>
        <v>0</v>
      </c>
      <c r="AB108" s="341">
        <f>IF(ISERROR((Q108+X108+Y108+Instandhaltung!G112)*(100%-C108)),0,(Q108+X108+Y108+Instandhaltung!G112)*(100%-C108))</f>
        <v>0</v>
      </c>
    </row>
    <row r="109" spans="1:28" ht="15.75" thickBot="1">
      <c r="A109" s="133">
        <v>35</v>
      </c>
      <c r="B109" s="1011"/>
      <c r="C109" s="532"/>
      <c r="D109" s="113"/>
      <c r="E109" s="114"/>
      <c r="F109" s="115"/>
      <c r="G109" s="116"/>
      <c r="H109" s="141"/>
      <c r="I109" s="141"/>
      <c r="J109" s="116"/>
      <c r="K109" s="116"/>
      <c r="L109" s="116"/>
      <c r="M109" s="117"/>
      <c r="N109" s="142"/>
      <c r="O109" s="320"/>
      <c r="P109" s="140">
        <f t="shared" si="98"/>
        <v>0</v>
      </c>
      <c r="Q109" s="322">
        <f t="shared" si="99"/>
        <v>0</v>
      </c>
      <c r="R109" s="141">
        <f t="shared" si="100"/>
        <v>0</v>
      </c>
      <c r="S109" s="141">
        <f t="shared" si="101"/>
        <v>0</v>
      </c>
      <c r="T109" s="141">
        <f t="shared" si="102"/>
        <v>0</v>
      </c>
      <c r="U109" s="141">
        <f t="shared" si="96"/>
        <v>0</v>
      </c>
      <c r="V109" s="141">
        <f t="shared" si="103"/>
        <v>0</v>
      </c>
      <c r="W109" s="293">
        <f>Darlehen!F108</f>
        <v>0</v>
      </c>
      <c r="X109" s="339">
        <f>Darlehen!H108</f>
        <v>0</v>
      </c>
      <c r="Y109" s="716">
        <f>S109*Berechnungsdaten!$X$11</f>
        <v>0</v>
      </c>
      <c r="Z109" s="455" t="str">
        <f t="shared" si="97"/>
        <v>Ok</v>
      </c>
      <c r="AA109" s="342">
        <f>(Q109+X109+Y109+Instandhaltung!G113)*C109</f>
        <v>0</v>
      </c>
      <c r="AB109" s="342">
        <f>IF(ISERROR((Q109+X109+Y109+Instandhaltung!G113)*(100%-C109)),0,(Q109+X109+Y109+Instandhaltung!G113)*(100%-C109))</f>
        <v>0</v>
      </c>
    </row>
    <row r="110" spans="1:28" ht="27.6" customHeight="1" thickBot="1">
      <c r="A110" s="74" t="s">
        <v>456</v>
      </c>
      <c r="B110" s="74"/>
      <c r="C110" s="343"/>
      <c r="D110" s="324"/>
      <c r="E110" s="325"/>
      <c r="F110" s="326"/>
      <c r="G110" s="327">
        <f>SUM(G111:G120)</f>
        <v>0</v>
      </c>
      <c r="H110" s="327"/>
      <c r="I110" s="327"/>
      <c r="J110" s="327">
        <f>SUM(J111:J120)</f>
        <v>0</v>
      </c>
      <c r="K110" s="327">
        <f>SUM(K111:K120)</f>
        <v>0</v>
      </c>
      <c r="L110" s="327">
        <f>SUM(L111:L120)</f>
        <v>0</v>
      </c>
      <c r="M110" s="330">
        <f>SUM(M111:M120)</f>
        <v>0</v>
      </c>
      <c r="N110" s="454"/>
      <c r="O110" s="328"/>
      <c r="P110" s="329"/>
      <c r="Q110" s="330">
        <f t="shared" ref="Q110:X110" si="104">SUM(Q111:Q120)</f>
        <v>0</v>
      </c>
      <c r="R110" s="327">
        <f t="shared" si="104"/>
        <v>0</v>
      </c>
      <c r="S110" s="327">
        <f t="shared" si="104"/>
        <v>0</v>
      </c>
      <c r="T110" s="327">
        <f t="shared" si="104"/>
        <v>0</v>
      </c>
      <c r="U110" s="327">
        <f t="shared" si="104"/>
        <v>0</v>
      </c>
      <c r="V110" s="327">
        <f t="shared" si="104"/>
        <v>0</v>
      </c>
      <c r="W110" s="327">
        <f t="shared" si="104"/>
        <v>0</v>
      </c>
      <c r="X110" s="330">
        <f t="shared" si="104"/>
        <v>0</v>
      </c>
      <c r="Y110" s="598">
        <f>S110*Berechnungsdaten!$X$11</f>
        <v>0</v>
      </c>
      <c r="AA110" s="343">
        <f>SUM(AA111:AA120)</f>
        <v>0</v>
      </c>
      <c r="AB110" s="343">
        <f>SUM(AB111:AB120)</f>
        <v>0</v>
      </c>
    </row>
    <row r="111" spans="1:28">
      <c r="A111" s="584"/>
      <c r="B111" s="584"/>
      <c r="C111" s="531"/>
      <c r="D111" s="134"/>
      <c r="E111" s="135"/>
      <c r="F111" s="136"/>
      <c r="G111" s="137"/>
      <c r="H111" s="100"/>
      <c r="I111" s="100"/>
      <c r="J111" s="137"/>
      <c r="K111" s="137"/>
      <c r="L111" s="137"/>
      <c r="M111" s="138"/>
      <c r="N111" s="139"/>
      <c r="O111" s="61">
        <f>100/6/100</f>
        <v>0.16666666666666669</v>
      </c>
      <c r="P111" s="140">
        <f t="shared" ref="P111:P120" si="105">IF(AND(G111&gt;0,$G$3-F111&lt;100/O111/100),100/O111/100-($G$3-F111),0)</f>
        <v>0</v>
      </c>
      <c r="Q111" s="110">
        <f t="shared" ref="Q111:Q120" si="106">IF((+G111-M111)&gt;=0,IF(P111&gt;0,(+G111-M111)*O111,0),0)</f>
        <v>0</v>
      </c>
      <c r="R111" s="100">
        <f>+O111*G111*P111</f>
        <v>0</v>
      </c>
      <c r="S111" s="100">
        <f t="shared" ref="S111:S120" si="107">+J111*O111*P111</f>
        <v>0</v>
      </c>
      <c r="T111" s="100">
        <f t="shared" ref="T111:T120" si="108">+K111*O111*P111</f>
        <v>0</v>
      </c>
      <c r="U111" s="100">
        <f t="shared" si="96"/>
        <v>0</v>
      </c>
      <c r="V111" s="100">
        <f t="shared" ref="V111:V120" si="109">+M111*O111*P111</f>
        <v>0</v>
      </c>
      <c r="W111" s="293">
        <f>Darlehen!F110</f>
        <v>0</v>
      </c>
      <c r="X111" s="338">
        <f>Darlehen!H110</f>
        <v>0</v>
      </c>
      <c r="Y111" s="714">
        <f>S111*Berechnungsdaten!$X$11</f>
        <v>0</v>
      </c>
      <c r="Z111" s="455" t="str">
        <f t="shared" ref="Z111:Z120" si="110">IF(G111=SUM(J111:M111),"Ok",G111-SUM(J111:M111))</f>
        <v>Ok</v>
      </c>
      <c r="AA111" s="341">
        <f>(Q111+X111+Y111+Instandhaltung!G116)*C111</f>
        <v>0</v>
      </c>
      <c r="AB111" s="341">
        <f>IF(ISERROR((Q111+X111+Y111+Instandhaltung!G116)*(100%-C111)),0,(Q111+X111+Y111+Instandhaltung!G116)*(100%-C111))</f>
        <v>0</v>
      </c>
    </row>
    <row r="112" spans="1:28">
      <c r="A112" s="585"/>
      <c r="B112" s="1012"/>
      <c r="C112" s="531"/>
      <c r="D112" s="113"/>
      <c r="E112" s="114"/>
      <c r="F112" s="115"/>
      <c r="G112" s="116"/>
      <c r="H112" s="141"/>
      <c r="I112" s="141"/>
      <c r="J112" s="116"/>
      <c r="K112" s="116"/>
      <c r="L112" s="116"/>
      <c r="M112" s="117"/>
      <c r="N112" s="142"/>
      <c r="O112" s="62">
        <f t="shared" ref="O112:O120" si="111">100/6/100</f>
        <v>0.16666666666666669</v>
      </c>
      <c r="P112" s="109">
        <f t="shared" si="105"/>
        <v>0</v>
      </c>
      <c r="Q112" s="110">
        <f t="shared" si="106"/>
        <v>0</v>
      </c>
      <c r="R112" s="111">
        <f t="shared" ref="R112:R120" si="112">+O112*G112*P112</f>
        <v>0</v>
      </c>
      <c r="S112" s="111">
        <f t="shared" si="107"/>
        <v>0</v>
      </c>
      <c r="T112" s="111">
        <f t="shared" si="108"/>
        <v>0</v>
      </c>
      <c r="U112" s="111">
        <f t="shared" si="96"/>
        <v>0</v>
      </c>
      <c r="V112" s="111">
        <f t="shared" si="109"/>
        <v>0</v>
      </c>
      <c r="W112" s="293">
        <f>Darlehen!F111</f>
        <v>0</v>
      </c>
      <c r="X112" s="338">
        <f>Darlehen!H111</f>
        <v>0</v>
      </c>
      <c r="Y112" s="714">
        <f>S112*Berechnungsdaten!$X$11</f>
        <v>0</v>
      </c>
      <c r="Z112" s="455" t="str">
        <f t="shared" si="110"/>
        <v>Ok</v>
      </c>
      <c r="AA112" s="341">
        <f>(Q112+X112+Y112+Instandhaltung!G117)*C112</f>
        <v>0</v>
      </c>
      <c r="AB112" s="341">
        <f>IF(ISERROR((Q112+X112+Y112+Instandhaltung!G117)*(100%-C112)),0,(Q112+X112+Y112+Instandhaltung!G117)*(100%-C112))</f>
        <v>0</v>
      </c>
    </row>
    <row r="113" spans="1:28">
      <c r="A113" s="585"/>
      <c r="B113" s="1012"/>
      <c r="C113" s="531"/>
      <c r="D113" s="113"/>
      <c r="E113" s="114"/>
      <c r="F113" s="115"/>
      <c r="G113" s="116"/>
      <c r="H113" s="141"/>
      <c r="I113" s="141"/>
      <c r="J113" s="116"/>
      <c r="K113" s="116"/>
      <c r="L113" s="116"/>
      <c r="M113" s="117"/>
      <c r="N113" s="142"/>
      <c r="O113" s="62">
        <f t="shared" si="111"/>
        <v>0.16666666666666669</v>
      </c>
      <c r="P113" s="109">
        <f t="shared" si="105"/>
        <v>0</v>
      </c>
      <c r="Q113" s="110">
        <f t="shared" si="106"/>
        <v>0</v>
      </c>
      <c r="R113" s="111">
        <f t="shared" si="112"/>
        <v>0</v>
      </c>
      <c r="S113" s="111">
        <f t="shared" si="107"/>
        <v>0</v>
      </c>
      <c r="T113" s="111">
        <f t="shared" si="108"/>
        <v>0</v>
      </c>
      <c r="U113" s="111">
        <f t="shared" si="96"/>
        <v>0</v>
      </c>
      <c r="V113" s="111">
        <f t="shared" si="109"/>
        <v>0</v>
      </c>
      <c r="W113" s="293">
        <f>Darlehen!F112</f>
        <v>0</v>
      </c>
      <c r="X113" s="338">
        <f>Darlehen!H112</f>
        <v>0</v>
      </c>
      <c r="Y113" s="714">
        <f>S113*Berechnungsdaten!$X$11</f>
        <v>0</v>
      </c>
      <c r="Z113" s="455" t="str">
        <f t="shared" si="110"/>
        <v>Ok</v>
      </c>
      <c r="AA113" s="341">
        <f>(Q113+X113+Y113+Instandhaltung!G118)*C113</f>
        <v>0</v>
      </c>
      <c r="AB113" s="341">
        <f>IF(ISERROR((Q113+X113+Y113+Instandhaltung!G118)*(100%-C113)),0,(Q113+X113+Y113+Instandhaltung!G118)*(100%-C113))</f>
        <v>0</v>
      </c>
    </row>
    <row r="114" spans="1:28">
      <c r="A114" s="585"/>
      <c r="B114" s="1012"/>
      <c r="C114" s="531"/>
      <c r="D114" s="113"/>
      <c r="E114" s="114"/>
      <c r="F114" s="115"/>
      <c r="G114" s="116"/>
      <c r="H114" s="141"/>
      <c r="I114" s="141"/>
      <c r="J114" s="116"/>
      <c r="K114" s="116"/>
      <c r="L114" s="116"/>
      <c r="M114" s="117"/>
      <c r="N114" s="142"/>
      <c r="O114" s="62">
        <f t="shared" si="111"/>
        <v>0.16666666666666669</v>
      </c>
      <c r="P114" s="109">
        <f t="shared" si="105"/>
        <v>0</v>
      </c>
      <c r="Q114" s="110">
        <f t="shared" si="106"/>
        <v>0</v>
      </c>
      <c r="R114" s="111">
        <f t="shared" si="112"/>
        <v>0</v>
      </c>
      <c r="S114" s="111">
        <f t="shared" si="107"/>
        <v>0</v>
      </c>
      <c r="T114" s="111">
        <f t="shared" si="108"/>
        <v>0</v>
      </c>
      <c r="U114" s="111">
        <f t="shared" si="96"/>
        <v>0</v>
      </c>
      <c r="V114" s="111">
        <f t="shared" si="109"/>
        <v>0</v>
      </c>
      <c r="W114" s="293">
        <f>Darlehen!F113</f>
        <v>0</v>
      </c>
      <c r="X114" s="338">
        <f>Darlehen!H113</f>
        <v>0</v>
      </c>
      <c r="Y114" s="714">
        <f>S114*Berechnungsdaten!$X$11</f>
        <v>0</v>
      </c>
      <c r="Z114" s="455" t="str">
        <f t="shared" si="110"/>
        <v>Ok</v>
      </c>
      <c r="AA114" s="341">
        <f>(Q114+X114+Y114+Instandhaltung!G119)*C114</f>
        <v>0</v>
      </c>
      <c r="AB114" s="341">
        <f>IF(ISERROR((Q114+X114+Y114+Instandhaltung!G119)*(100%-C114)),0,(Q114+X114+Y114+Instandhaltung!G119)*(100%-C114))</f>
        <v>0</v>
      </c>
    </row>
    <row r="115" spans="1:28">
      <c r="A115" s="585"/>
      <c r="B115" s="1012"/>
      <c r="C115" s="531"/>
      <c r="D115" s="113"/>
      <c r="E115" s="114"/>
      <c r="F115" s="115"/>
      <c r="G115" s="116"/>
      <c r="H115" s="141"/>
      <c r="I115" s="141"/>
      <c r="J115" s="116"/>
      <c r="K115" s="116"/>
      <c r="L115" s="116"/>
      <c r="M115" s="117"/>
      <c r="N115" s="142"/>
      <c r="O115" s="62">
        <f t="shared" si="111"/>
        <v>0.16666666666666669</v>
      </c>
      <c r="P115" s="109">
        <f t="shared" si="105"/>
        <v>0</v>
      </c>
      <c r="Q115" s="110">
        <f t="shared" si="106"/>
        <v>0</v>
      </c>
      <c r="R115" s="111">
        <f t="shared" si="112"/>
        <v>0</v>
      </c>
      <c r="S115" s="111">
        <f t="shared" si="107"/>
        <v>0</v>
      </c>
      <c r="T115" s="111">
        <f t="shared" si="108"/>
        <v>0</v>
      </c>
      <c r="U115" s="111">
        <f t="shared" si="96"/>
        <v>0</v>
      </c>
      <c r="V115" s="111">
        <f t="shared" si="109"/>
        <v>0</v>
      </c>
      <c r="W115" s="293">
        <f>Darlehen!F114</f>
        <v>0</v>
      </c>
      <c r="X115" s="338">
        <f>Darlehen!H114</f>
        <v>0</v>
      </c>
      <c r="Y115" s="714">
        <f>S115*Berechnungsdaten!$X$11</f>
        <v>0</v>
      </c>
      <c r="Z115" s="455" t="str">
        <f t="shared" si="110"/>
        <v>Ok</v>
      </c>
      <c r="AA115" s="341">
        <f>(Q115+X115+Y115+Instandhaltung!G120)*C115</f>
        <v>0</v>
      </c>
      <c r="AB115" s="341">
        <f>IF(ISERROR((Q115+X115+Y115+Instandhaltung!G120)*(100%-C115)),0,(Q115+X115+Y115+Instandhaltung!G120)*(100%-C115))</f>
        <v>0</v>
      </c>
    </row>
    <row r="116" spans="1:28">
      <c r="A116" s="585"/>
      <c r="B116" s="1012"/>
      <c r="C116" s="531"/>
      <c r="D116" s="113"/>
      <c r="E116" s="114"/>
      <c r="F116" s="115"/>
      <c r="G116" s="116"/>
      <c r="H116" s="141"/>
      <c r="I116" s="141"/>
      <c r="J116" s="116"/>
      <c r="K116" s="116"/>
      <c r="L116" s="116"/>
      <c r="M116" s="117"/>
      <c r="N116" s="142"/>
      <c r="O116" s="62">
        <f t="shared" si="111"/>
        <v>0.16666666666666669</v>
      </c>
      <c r="P116" s="109">
        <f t="shared" si="105"/>
        <v>0</v>
      </c>
      <c r="Q116" s="110">
        <f t="shared" si="106"/>
        <v>0</v>
      </c>
      <c r="R116" s="111">
        <f t="shared" si="112"/>
        <v>0</v>
      </c>
      <c r="S116" s="111">
        <f t="shared" si="107"/>
        <v>0</v>
      </c>
      <c r="T116" s="111">
        <f t="shared" si="108"/>
        <v>0</v>
      </c>
      <c r="U116" s="111">
        <f t="shared" si="96"/>
        <v>0</v>
      </c>
      <c r="V116" s="111">
        <f t="shared" si="109"/>
        <v>0</v>
      </c>
      <c r="W116" s="293">
        <f>Darlehen!F115</f>
        <v>0</v>
      </c>
      <c r="X116" s="338">
        <f>Darlehen!H115</f>
        <v>0</v>
      </c>
      <c r="Y116" s="714">
        <f>S116*Berechnungsdaten!$X$11</f>
        <v>0</v>
      </c>
      <c r="Z116" s="455" t="str">
        <f t="shared" si="110"/>
        <v>Ok</v>
      </c>
      <c r="AA116" s="341">
        <f>(Q116+X116+Y116+Instandhaltung!G121)*C116</f>
        <v>0</v>
      </c>
      <c r="AB116" s="341">
        <f>IF(ISERROR((Q116+X116+Y116+Instandhaltung!G121)*(100%-C116)),0,(Q116+X116+Y116+Instandhaltung!G121)*(100%-C116))</f>
        <v>0</v>
      </c>
    </row>
    <row r="117" spans="1:28">
      <c r="A117" s="585"/>
      <c r="B117" s="1012"/>
      <c r="C117" s="531"/>
      <c r="D117" s="113"/>
      <c r="E117" s="114"/>
      <c r="F117" s="115"/>
      <c r="G117" s="116"/>
      <c r="H117" s="141"/>
      <c r="I117" s="141"/>
      <c r="J117" s="116"/>
      <c r="K117" s="116"/>
      <c r="L117" s="116"/>
      <c r="M117" s="117"/>
      <c r="N117" s="142"/>
      <c r="O117" s="62">
        <f t="shared" si="111"/>
        <v>0.16666666666666669</v>
      </c>
      <c r="P117" s="109">
        <f t="shared" si="105"/>
        <v>0</v>
      </c>
      <c r="Q117" s="110">
        <f t="shared" si="106"/>
        <v>0</v>
      </c>
      <c r="R117" s="111">
        <f t="shared" si="112"/>
        <v>0</v>
      </c>
      <c r="S117" s="111">
        <f t="shared" si="107"/>
        <v>0</v>
      </c>
      <c r="T117" s="111">
        <f t="shared" si="108"/>
        <v>0</v>
      </c>
      <c r="U117" s="111">
        <f t="shared" si="96"/>
        <v>0</v>
      </c>
      <c r="V117" s="111">
        <f t="shared" si="109"/>
        <v>0</v>
      </c>
      <c r="W117" s="293">
        <f>Darlehen!F116</f>
        <v>0</v>
      </c>
      <c r="X117" s="338">
        <f>Darlehen!H116</f>
        <v>0</v>
      </c>
      <c r="Y117" s="714">
        <f>S117*Berechnungsdaten!$X$11</f>
        <v>0</v>
      </c>
      <c r="Z117" s="455" t="str">
        <f t="shared" si="110"/>
        <v>Ok</v>
      </c>
      <c r="AA117" s="341">
        <f>(Q117+X117+Y117+Instandhaltung!G122)*C117</f>
        <v>0</v>
      </c>
      <c r="AB117" s="341">
        <f>IF(ISERROR((Q117+X117+Y117+Instandhaltung!G122)*(100%-C117)),0,(Q117+X117+Y117+Instandhaltung!G122)*(100%-C117))</f>
        <v>0</v>
      </c>
    </row>
    <row r="118" spans="1:28">
      <c r="A118" s="585"/>
      <c r="B118" s="1012"/>
      <c r="C118" s="531"/>
      <c r="D118" s="113"/>
      <c r="E118" s="114"/>
      <c r="F118" s="115"/>
      <c r="G118" s="116"/>
      <c r="H118" s="141"/>
      <c r="I118" s="141"/>
      <c r="J118" s="116"/>
      <c r="K118" s="116"/>
      <c r="L118" s="116"/>
      <c r="M118" s="117"/>
      <c r="N118" s="142"/>
      <c r="O118" s="62">
        <f t="shared" si="111"/>
        <v>0.16666666666666669</v>
      </c>
      <c r="P118" s="109">
        <f t="shared" si="105"/>
        <v>0</v>
      </c>
      <c r="Q118" s="110">
        <f t="shared" si="106"/>
        <v>0</v>
      </c>
      <c r="R118" s="111">
        <f t="shared" si="112"/>
        <v>0</v>
      </c>
      <c r="S118" s="111">
        <f t="shared" si="107"/>
        <v>0</v>
      </c>
      <c r="T118" s="111">
        <f t="shared" si="108"/>
        <v>0</v>
      </c>
      <c r="U118" s="111">
        <f t="shared" si="96"/>
        <v>0</v>
      </c>
      <c r="V118" s="111">
        <f t="shared" si="109"/>
        <v>0</v>
      </c>
      <c r="W118" s="293">
        <f>Darlehen!F117</f>
        <v>0</v>
      </c>
      <c r="X118" s="338">
        <f>Darlehen!H117</f>
        <v>0</v>
      </c>
      <c r="Y118" s="714">
        <f>S118*Berechnungsdaten!$X$11</f>
        <v>0</v>
      </c>
      <c r="Z118" s="455" t="str">
        <f t="shared" si="110"/>
        <v>Ok</v>
      </c>
      <c r="AA118" s="341">
        <f>(Q118+X118+Y118+Instandhaltung!G123)*C118</f>
        <v>0</v>
      </c>
      <c r="AB118" s="341">
        <f>IF(ISERROR((Q118+X118+Y118+Instandhaltung!G123)*(100%-C118)),0,(Q118+X118+Y118+Instandhaltung!G123)*(100%-C118))</f>
        <v>0</v>
      </c>
    </row>
    <row r="119" spans="1:28">
      <c r="A119" s="585"/>
      <c r="B119" s="1012"/>
      <c r="C119" s="531"/>
      <c r="D119" s="113"/>
      <c r="E119" s="114"/>
      <c r="F119" s="115"/>
      <c r="G119" s="116"/>
      <c r="H119" s="141"/>
      <c r="I119" s="141"/>
      <c r="J119" s="116"/>
      <c r="K119" s="116"/>
      <c r="L119" s="116"/>
      <c r="M119" s="117"/>
      <c r="N119" s="142"/>
      <c r="O119" s="62">
        <f t="shared" si="111"/>
        <v>0.16666666666666669</v>
      </c>
      <c r="P119" s="109">
        <f t="shared" si="105"/>
        <v>0</v>
      </c>
      <c r="Q119" s="110">
        <f t="shared" si="106"/>
        <v>0</v>
      </c>
      <c r="R119" s="111">
        <f t="shared" si="112"/>
        <v>0</v>
      </c>
      <c r="S119" s="111">
        <f t="shared" si="107"/>
        <v>0</v>
      </c>
      <c r="T119" s="111">
        <f t="shared" si="108"/>
        <v>0</v>
      </c>
      <c r="U119" s="111">
        <f t="shared" si="96"/>
        <v>0</v>
      </c>
      <c r="V119" s="111">
        <f t="shared" si="109"/>
        <v>0</v>
      </c>
      <c r="W119" s="293">
        <f>Darlehen!F118</f>
        <v>0</v>
      </c>
      <c r="X119" s="338">
        <f>Darlehen!H118</f>
        <v>0</v>
      </c>
      <c r="Y119" s="714">
        <f>S119*Berechnungsdaten!$X$11</f>
        <v>0</v>
      </c>
      <c r="Z119" s="455" t="str">
        <f t="shared" si="110"/>
        <v>Ok</v>
      </c>
      <c r="AA119" s="341">
        <f>(Q119+X119+Y119+Instandhaltung!G124)*C119</f>
        <v>0</v>
      </c>
      <c r="AB119" s="341">
        <f>IF(ISERROR((Q119+X119+Y119+Instandhaltung!G124)*(100%-C119)),0,(Q119+X119+Y119+Instandhaltung!G124)*(100%-C119))</f>
        <v>0</v>
      </c>
    </row>
    <row r="120" spans="1:28" ht="15.75" thickBot="1">
      <c r="A120" s="586"/>
      <c r="B120" s="586"/>
      <c r="C120" s="533"/>
      <c r="D120" s="154"/>
      <c r="E120" s="155"/>
      <c r="F120" s="317"/>
      <c r="G120" s="157"/>
      <c r="H120" s="158"/>
      <c r="I120" s="158"/>
      <c r="J120" s="157"/>
      <c r="K120" s="157"/>
      <c r="L120" s="157"/>
      <c r="M120" s="159"/>
      <c r="N120" s="160"/>
      <c r="O120" s="318">
        <f t="shared" si="111"/>
        <v>0.16666666666666669</v>
      </c>
      <c r="P120" s="161">
        <f t="shared" si="105"/>
        <v>0</v>
      </c>
      <c r="Q120" s="319">
        <f t="shared" si="106"/>
        <v>0</v>
      </c>
      <c r="R120" s="158">
        <f t="shared" si="112"/>
        <v>0</v>
      </c>
      <c r="S120" s="158">
        <f t="shared" si="107"/>
        <v>0</v>
      </c>
      <c r="T120" s="158">
        <f t="shared" si="108"/>
        <v>0</v>
      </c>
      <c r="U120" s="158">
        <f t="shared" si="96"/>
        <v>0</v>
      </c>
      <c r="V120" s="158">
        <f t="shared" si="109"/>
        <v>0</v>
      </c>
      <c r="W120" s="323">
        <f>Darlehen!F119</f>
        <v>0</v>
      </c>
      <c r="X120" s="339">
        <f>Darlehen!H119</f>
        <v>0</v>
      </c>
      <c r="Y120" s="594">
        <f>S120*Berechnungsdaten!$X$11</f>
        <v>0</v>
      </c>
      <c r="Z120" s="455" t="str">
        <f t="shared" si="110"/>
        <v>Ok</v>
      </c>
      <c r="AA120" s="345">
        <f>(Q120+X120+Y120+Instandhaltung!G125)*C120</f>
        <v>0</v>
      </c>
      <c r="AB120" s="345">
        <f>IF(ISERROR((Q120+X120+Y120+Instandhaltung!G125)*(100%-C120)),0,(Q120+X120+Y120+Instandhaltung!G125)*(100%-C120))</f>
        <v>0</v>
      </c>
    </row>
    <row r="121" spans="1:28" ht="27.6" customHeight="1">
      <c r="A121" s="316" t="s">
        <v>457</v>
      </c>
      <c r="B121" s="1013"/>
      <c r="C121" s="347"/>
      <c r="D121" s="143"/>
      <c r="E121" s="144"/>
      <c r="F121" s="146"/>
      <c r="G121" s="147">
        <f t="shared" ref="G121:M121" si="113">+G122</f>
        <v>0</v>
      </c>
      <c r="H121" s="147">
        <f t="shared" si="113"/>
        <v>0</v>
      </c>
      <c r="I121" s="147"/>
      <c r="J121" s="147">
        <f t="shared" si="113"/>
        <v>0</v>
      </c>
      <c r="K121" s="147">
        <f t="shared" si="113"/>
        <v>0</v>
      </c>
      <c r="L121" s="147">
        <f t="shared" si="113"/>
        <v>0</v>
      </c>
      <c r="M121" s="148">
        <f t="shared" si="113"/>
        <v>0</v>
      </c>
      <c r="N121" s="145"/>
      <c r="O121" s="149"/>
      <c r="P121" s="150"/>
      <c r="Q121" s="151">
        <f t="shared" ref="Q121:V121" si="114">+Q122</f>
        <v>0</v>
      </c>
      <c r="R121" s="152">
        <f t="shared" si="114"/>
        <v>0</v>
      </c>
      <c r="S121" s="152">
        <f t="shared" si="114"/>
        <v>0</v>
      </c>
      <c r="T121" s="152">
        <f t="shared" si="114"/>
        <v>0</v>
      </c>
      <c r="U121" s="152">
        <f t="shared" si="114"/>
        <v>0</v>
      </c>
      <c r="V121" s="152">
        <f t="shared" si="114"/>
        <v>0</v>
      </c>
      <c r="W121" s="349">
        <f>SUM(W122)</f>
        <v>0</v>
      </c>
      <c r="X121" s="715">
        <f>SUM(X122)</f>
        <v>0</v>
      </c>
      <c r="Y121" s="718">
        <f>S121*Berechnungsdaten!$X$11</f>
        <v>0</v>
      </c>
      <c r="AA121" s="347">
        <f>AA122</f>
        <v>0</v>
      </c>
      <c r="AB121" s="347">
        <f>AB122</f>
        <v>0</v>
      </c>
    </row>
    <row r="122" spans="1:28" ht="15.75" thickBot="1">
      <c r="A122" s="153"/>
      <c r="B122" s="153"/>
      <c r="C122" s="534"/>
      <c r="D122" s="154"/>
      <c r="E122" s="155"/>
      <c r="F122" s="156">
        <f>Gesamtangebot!B3</f>
        <v>2026</v>
      </c>
      <c r="G122" s="157"/>
      <c r="H122" s="158"/>
      <c r="I122" s="158"/>
      <c r="J122" s="157"/>
      <c r="K122" s="157"/>
      <c r="L122" s="157"/>
      <c r="M122" s="159"/>
      <c r="N122" s="160"/>
      <c r="O122" s="59">
        <v>1</v>
      </c>
      <c r="P122" s="161">
        <f>IF(O122&gt;0,IF(($G$3-F122)&lt;=100%/O122,100%/O122-($G$3-F122),0),0)</f>
        <v>1</v>
      </c>
      <c r="Q122" s="162">
        <f>IF((+G122-M122)&gt;=0,IF(P122&gt;0,(+G122-M122)*O122,0),0)</f>
        <v>0</v>
      </c>
      <c r="R122" s="158">
        <f>+O122*G122*P122</f>
        <v>0</v>
      </c>
      <c r="S122" s="158">
        <f>+J122*O122*P122</f>
        <v>0</v>
      </c>
      <c r="T122" s="158">
        <f>+K122*O122*P122</f>
        <v>0</v>
      </c>
      <c r="U122" s="158">
        <f>+L122*O122*P122</f>
        <v>0</v>
      </c>
      <c r="V122" s="158">
        <f>+M122*O122*P122</f>
        <v>0</v>
      </c>
      <c r="W122" s="158">
        <f>+Darlehen!F121</f>
        <v>0</v>
      </c>
      <c r="X122" s="162">
        <f>Darlehen!H121</f>
        <v>0</v>
      </c>
      <c r="Y122" s="719">
        <f>S122*Berechnungsdaten!$X$11</f>
        <v>0</v>
      </c>
      <c r="AA122" s="348">
        <f>(Q122+X122+Y122)*C122</f>
        <v>0</v>
      </c>
      <c r="AB122" s="348">
        <f>IF(ISERROR((Q122+X122+Y122+Instandhaltung!G124)*(100%-C122)),0,(Q122+X122+Y122+Instandhaltung!G124)*(100%-C122))</f>
        <v>0</v>
      </c>
    </row>
    <row r="123" spans="1:28">
      <c r="A123" s="163"/>
      <c r="B123" s="163"/>
      <c r="D123" s="164"/>
      <c r="E123" s="165"/>
      <c r="F123" s="28"/>
      <c r="G123" s="166"/>
      <c r="H123" s="166"/>
      <c r="I123" s="166"/>
      <c r="J123" s="166"/>
      <c r="K123" s="166"/>
      <c r="L123" s="166"/>
      <c r="M123" s="166"/>
      <c r="N123" s="166"/>
      <c r="O123" s="167"/>
      <c r="P123" s="168"/>
      <c r="Q123" s="166"/>
      <c r="R123" s="166"/>
      <c r="S123" s="166"/>
      <c r="T123" s="166"/>
      <c r="U123" s="166"/>
      <c r="V123" s="166"/>
      <c r="Y123" s="166"/>
    </row>
    <row r="124" spans="1:28">
      <c r="A124" s="18" t="s">
        <v>458</v>
      </c>
      <c r="B124" s="18"/>
      <c r="O124" s="169"/>
    </row>
    <row r="125" spans="1:28">
      <c r="A125" s="660"/>
      <c r="B125" s="660"/>
      <c r="D125" s="170"/>
      <c r="E125" s="170"/>
      <c r="F125" s="170"/>
      <c r="G125" s="170"/>
      <c r="H125" s="170"/>
      <c r="I125" s="170"/>
      <c r="J125" s="170"/>
      <c r="K125" s="170"/>
      <c r="L125" s="170"/>
      <c r="O125" s="169"/>
      <c r="Y125" s="170"/>
    </row>
    <row r="126" spans="1:28">
      <c r="A126" s="661" t="s">
        <v>459</v>
      </c>
      <c r="B126" s="661"/>
      <c r="O126" s="169"/>
    </row>
    <row r="127" spans="1:28">
      <c r="A127" s="171" t="s">
        <v>460</v>
      </c>
      <c r="B127" s="171"/>
      <c r="O127" s="169"/>
    </row>
    <row r="128" spans="1:28">
      <c r="A128" s="661" t="s">
        <v>461</v>
      </c>
      <c r="B128" s="661"/>
      <c r="O128" s="169"/>
    </row>
    <row r="129" spans="1:12">
      <c r="A129" s="18" t="s">
        <v>462</v>
      </c>
      <c r="B129" s="18"/>
    </row>
    <row r="130" spans="1:12">
      <c r="A130" s="172" t="s">
        <v>463</v>
      </c>
    </row>
    <row r="131" spans="1:12">
      <c r="A131" s="172" t="s">
        <v>464</v>
      </c>
    </row>
    <row r="132" spans="1:12" ht="30.75" customHeight="1">
      <c r="A132" s="1706" t="s">
        <v>465</v>
      </c>
      <c r="B132" s="1706"/>
      <c r="C132" s="1706"/>
      <c r="D132" s="1706"/>
      <c r="E132" s="1706"/>
      <c r="F132" s="1706"/>
      <c r="G132" s="1706"/>
      <c r="H132" s="1706"/>
      <c r="I132" s="1706"/>
      <c r="J132" s="1706"/>
      <c r="K132" s="1706"/>
      <c r="L132" s="661"/>
    </row>
  </sheetData>
  <sheetProtection algorithmName="SHA-512" hashValue="nsTrz/KZ+01ywH3abKhwc+wvLIWr7LEufc36jl6Q55rAxgPXHbMsbAebpZcRizJ640QyC3qYWz0TULY2j4KqvQ==" saltValue="NvDgKj68AqhKNbrLdPc3zg==" spinCount="100000" sheet="1" formatCells="0" formatRows="0"/>
  <mergeCells count="27">
    <mergeCell ref="C74:F74"/>
    <mergeCell ref="A4:A5"/>
    <mergeCell ref="D4:D5"/>
    <mergeCell ref="E4:E5"/>
    <mergeCell ref="F4:F5"/>
    <mergeCell ref="A7:B7"/>
    <mergeCell ref="S4:S5"/>
    <mergeCell ref="T4:T5"/>
    <mergeCell ref="V4:V5"/>
    <mergeCell ref="W4:W5"/>
    <mergeCell ref="U4:U5"/>
    <mergeCell ref="A132:K132"/>
    <mergeCell ref="AE4:AE5"/>
    <mergeCell ref="C4:C5"/>
    <mergeCell ref="AA4:AA5"/>
    <mergeCell ref="AB4:AB5"/>
    <mergeCell ref="AC4:AC5"/>
    <mergeCell ref="AD4:AD5"/>
    <mergeCell ref="H4:H5"/>
    <mergeCell ref="Y4:Y5"/>
    <mergeCell ref="X4:X5"/>
    <mergeCell ref="N4:N5"/>
    <mergeCell ref="O4:O5"/>
    <mergeCell ref="P4:P5"/>
    <mergeCell ref="Q4:Q5"/>
    <mergeCell ref="R4:R5"/>
    <mergeCell ref="G4:G5"/>
  </mergeCells>
  <phoneticPr fontId="86" type="noConversion"/>
  <pageMargins left="0.7" right="0.7" top="0.78740157499999996" bottom="0.78740157499999996" header="0.3" footer="0.3"/>
  <pageSetup paperSize="9" orientation="portrait" r:id="rId1"/>
  <ignoredErrors>
    <ignoredError sqref="B60 B61:B73" unlockedFormula="1"/>
  </ignoredErrors>
  <extLst>
    <ext xmlns:x14="http://schemas.microsoft.com/office/spreadsheetml/2009/9/main" uri="{78C0D931-6437-407d-A8EE-F0AAD7539E65}">
      <x14:conditionalFormattings>
        <x14:conditionalFormatting xmlns:xm="http://schemas.microsoft.com/office/excel/2006/main">
          <x14:cfRule type="expression" priority="6" id="{2198FD7D-4E5E-4A13-AF09-FC359C6B95E6}">
            <xm:f>(AND(Darlehen!J8&gt;0,P8=0))</xm:f>
            <x14:dxf>
              <font>
                <color rgb="FFFF0000"/>
              </font>
            </x14:dxf>
          </x14:cfRule>
          <xm:sqref>X8:X57</xm:sqref>
        </x14:conditionalFormatting>
        <x14:conditionalFormatting xmlns:xm="http://schemas.microsoft.com/office/excel/2006/main">
          <x14:cfRule type="expression" priority="3" id="{2198FD7D-4E5E-4A13-AF09-FC359C6B95E6}">
            <xm:f>(AND(Darlehen!J108&gt;0,P59=0))</xm:f>
            <x14:dxf>
              <font>
                <color rgb="FFFF0000"/>
              </font>
            </x14:dxf>
          </x14:cfRule>
          <xm:sqref>X59:X68</xm:sqref>
        </x14:conditionalFormatting>
        <x14:conditionalFormatting xmlns:xm="http://schemas.microsoft.com/office/excel/2006/main">
          <x14:cfRule type="expression" priority="180" id="{2198FD7D-4E5E-4A13-AF09-FC359C6B95E6}">
            <xm:f>(AND(Darlehen!J117&gt;0,P69=0))</xm:f>
            <x14:dxf>
              <font>
                <color rgb="FFFF0000"/>
              </font>
            </x14:dxf>
          </x14:cfRule>
          <xm:sqref>X69:X73</xm:sqref>
        </x14:conditionalFormatting>
        <x14:conditionalFormatting xmlns:xm="http://schemas.microsoft.com/office/excel/2006/main">
          <x14:cfRule type="expression" priority="49" id="{EB0C236B-90F1-4D30-9BA5-96EA6D951AF6}">
            <xm:f>(AND(Darlehen!J147&gt;0,P76=0))</xm:f>
            <x14:dxf>
              <font>
                <color rgb="FFFF0000"/>
              </font>
            </x14:dxf>
          </x14:cfRule>
          <xm:sqref>X76:X92</xm:sqref>
        </x14:conditionalFormatting>
        <x14:conditionalFormatting xmlns:xm="http://schemas.microsoft.com/office/excel/2006/main">
          <x14:cfRule type="expression" priority="17" id="{EB0C236B-90F1-4D30-9BA5-96EA6D951AF6}">
            <xm:f>(AND(Darlehen!J148&gt;0,P93=0))</xm:f>
            <x14:dxf>
              <font>
                <color rgb="FFFF0000"/>
              </font>
            </x14:dxf>
          </x14:cfRule>
          <xm:sqref>X93:X100</xm:sqref>
        </x14:conditionalFormatting>
        <x14:conditionalFormatting xmlns:xm="http://schemas.microsoft.com/office/excel/2006/main">
          <x14:cfRule type="expression" priority="11" id="{EB0C236B-90F1-4D30-9BA5-96EA6D951AF6}">
            <xm:f>(AND(Darlehen!J165&gt;0,P101=0))</xm:f>
            <x14:dxf>
              <font>
                <color rgb="FFFF0000"/>
              </font>
            </x14:dxf>
          </x14:cfRule>
          <xm:sqref>X101:X109</xm:sqref>
        </x14:conditionalFormatting>
        <x14:conditionalFormatting xmlns:xm="http://schemas.microsoft.com/office/excel/2006/main">
          <x14:cfRule type="expression" priority="2" id="{EB0C236B-90F1-4D30-9BA5-96EA6D951AF6}">
            <xm:f>(AND(Darlehen!J183&gt;0,P111=0))</xm:f>
            <x14:dxf>
              <font>
                <color rgb="FFFF0000"/>
              </font>
            </x14:dxf>
          </x14:cfRule>
          <xm:sqref>X111:X120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6D39BB0-C986-4C73-B167-9C3EF5CC9AA8}">
          <x14:formula1>
            <xm:f>KdU!$AI$7:$AI$18</xm:f>
          </x14:formula1>
          <xm:sqref>A8:A57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4B44-3E21-44AD-B5ED-44E0CED0AC1B}">
  <sheetPr codeName="Tabelle13">
    <tabColor rgb="FFFFFF00"/>
    <pageSetUpPr fitToPage="1"/>
  </sheetPr>
  <dimension ref="A1:O41835"/>
  <sheetViews>
    <sheetView zoomScaleNormal="90" workbookViewId="0">
      <pane ySplit="4" topLeftCell="A5" activePane="bottomLeft" state="frozen"/>
      <selection activeCell="K13" sqref="K13"/>
      <selection pane="bottomLeft" activeCell="C3" sqref="C3"/>
    </sheetView>
  </sheetViews>
  <sheetFormatPr baseColWidth="10" defaultColWidth="11.42578125" defaultRowHeight="12.75" outlineLevelCol="1"/>
  <cols>
    <col min="1" max="1" width="13.7109375" style="251" customWidth="1"/>
    <col min="2" max="2" width="41.42578125" style="251" customWidth="1"/>
    <col min="3" max="3" width="14.85546875" style="247" customWidth="1"/>
    <col min="4" max="5" width="14.85546875" style="247" hidden="1" customWidth="1" outlineLevel="1"/>
    <col min="6" max="6" width="16" style="247" customWidth="1" collapsed="1"/>
    <col min="7" max="8" width="14.85546875" style="247" customWidth="1"/>
    <col min="9" max="9" width="18.140625" style="247" customWidth="1"/>
    <col min="10" max="10" width="17" style="247" customWidth="1"/>
    <col min="11" max="11" width="17" style="251" customWidth="1"/>
    <col min="12" max="12" width="15.42578125" style="251" customWidth="1"/>
    <col min="13" max="14" width="12.5703125" style="251" bestFit="1" customWidth="1"/>
    <col min="15" max="16384" width="11.42578125" style="251"/>
  </cols>
  <sheetData>
    <row r="1" spans="1:15" ht="13.5" thickBot="1">
      <c r="A1" s="387" t="str">
        <f>Gesamtangebot!A1</f>
        <v>Stand: 10.12.2025</v>
      </c>
      <c r="B1" s="388"/>
      <c r="C1" s="251"/>
      <c r="D1" s="251"/>
      <c r="E1" s="251"/>
      <c r="F1" s="286" t="str">
        <f>+"Az.:"&amp;+Gesamtangebot!B4</f>
        <v>Az.:</v>
      </c>
      <c r="G1" s="286"/>
      <c r="H1" s="286"/>
      <c r="I1" s="286"/>
      <c r="J1" s="286"/>
    </row>
    <row r="2" spans="1:15" s="248" customFormat="1" ht="27" customHeight="1" thickBot="1">
      <c r="A2" s="1751" t="s">
        <v>466</v>
      </c>
      <c r="B2" s="1752"/>
      <c r="C2" s="1752"/>
      <c r="D2" s="1752"/>
      <c r="E2" s="1752"/>
      <c r="F2" s="1752"/>
      <c r="G2" s="1752"/>
      <c r="H2" s="1752"/>
      <c r="I2" s="1752"/>
      <c r="J2" s="1752"/>
      <c r="K2" s="1753"/>
    </row>
    <row r="3" spans="1:15" ht="31.15" customHeight="1">
      <c r="A3" s="432"/>
      <c r="B3" s="434" t="str">
        <f>IF(Gesamtangebot!$D$21=1,"Belegungstage","Jahresstunden direkte Leistung")</f>
        <v>Belegungstage</v>
      </c>
      <c r="C3" s="1101">
        <f>IF(Gesamtangebot!$B$24&gt;0,Gesamtangebot!$B$24*Gesamtangebot!B25*365.25,Gesamtangebot!$B$23*Gesamtangebot!$B$25*365.25)</f>
        <v>0</v>
      </c>
      <c r="D3" s="433"/>
      <c r="E3" s="433"/>
      <c r="G3" s="251"/>
      <c r="H3" s="435" t="s">
        <v>467</v>
      </c>
      <c r="I3" s="359">
        <f>+I6+I24+I35+I61-I64</f>
        <v>0</v>
      </c>
      <c r="J3" s="359">
        <f>+J6+J24+J35+J61-J64</f>
        <v>0</v>
      </c>
      <c r="K3" s="756">
        <f>K6+K24+K35+K61-K64</f>
        <v>0</v>
      </c>
    </row>
    <row r="4" spans="1:15" s="248" customFormat="1" ht="55.15" customHeight="1" thickBot="1">
      <c r="A4" s="390" t="s">
        <v>468</v>
      </c>
      <c r="B4" s="391" t="s">
        <v>469</v>
      </c>
      <c r="C4" s="372" t="s">
        <v>470</v>
      </c>
      <c r="D4" s="373" t="s">
        <v>471</v>
      </c>
      <c r="E4" s="373" t="s">
        <v>472</v>
      </c>
      <c r="F4" s="373" t="s">
        <v>473</v>
      </c>
      <c r="G4" s="372" t="s">
        <v>474</v>
      </c>
      <c r="H4" s="367" t="s">
        <v>475</v>
      </c>
      <c r="I4" s="368" t="s">
        <v>476</v>
      </c>
      <c r="J4" s="392" t="s">
        <v>477</v>
      </c>
      <c r="K4" s="393" t="s">
        <v>478</v>
      </c>
    </row>
    <row r="5" spans="1:15" s="248" customFormat="1" ht="27" customHeight="1" thickBot="1">
      <c r="A5" s="1733" t="s">
        <v>70</v>
      </c>
      <c r="B5" s="1734"/>
      <c r="C5" s="1734"/>
      <c r="D5" s="1734"/>
      <c r="E5" s="1734"/>
      <c r="F5" s="1734"/>
      <c r="G5" s="1734"/>
      <c r="H5" s="1734"/>
      <c r="I5" s="1734"/>
      <c r="J5" s="1734"/>
      <c r="K5" s="1735"/>
    </row>
    <row r="6" spans="1:15" s="252" customFormat="1" ht="18.75" customHeight="1">
      <c r="A6" s="1754" t="s">
        <v>479</v>
      </c>
      <c r="B6" s="1755"/>
      <c r="C6" s="1755"/>
      <c r="D6" s="1755"/>
      <c r="E6" s="1755"/>
      <c r="F6" s="1755"/>
      <c r="G6" s="1755"/>
      <c r="H6" s="463"/>
      <c r="I6" s="359">
        <f>SUM(I7:I20)</f>
        <v>0</v>
      </c>
      <c r="J6" s="359">
        <f>SUM(J7:J20)</f>
        <v>0</v>
      </c>
      <c r="K6" s="389">
        <f>SUM(K7:K20)</f>
        <v>0</v>
      </c>
    </row>
    <row r="7" spans="1:15" s="248" customFormat="1" ht="32.25" customHeight="1">
      <c r="A7" s="1762" t="s">
        <v>263</v>
      </c>
      <c r="B7" s="360" t="s">
        <v>480</v>
      </c>
      <c r="C7" s="361"/>
      <c r="D7" s="466"/>
      <c r="E7" s="362" t="str">
        <f>IF(D7&lt;&gt;0,"1:"&amp;+ROUND(pz/D7,2),"")</f>
        <v/>
      </c>
      <c r="F7" s="495">
        <f>Personal!D6+Personal!E6</f>
        <v>0</v>
      </c>
      <c r="G7" s="361"/>
      <c r="H7" s="614"/>
      <c r="I7" s="466">
        <f>F7+G7</f>
        <v>0</v>
      </c>
      <c r="J7" s="497">
        <f>F7+G7</f>
        <v>0</v>
      </c>
      <c r="K7" s="378">
        <f>IF(ISERROR(J7/$C$3),0,J7/$C$3)</f>
        <v>0</v>
      </c>
      <c r="M7" s="1102"/>
      <c r="O7" s="1102"/>
    </row>
    <row r="8" spans="1:15" s="248" customFormat="1" ht="32.25" customHeight="1">
      <c r="A8" s="1764"/>
      <c r="B8" s="360" t="s">
        <v>481</v>
      </c>
      <c r="C8" s="361"/>
      <c r="D8" s="466"/>
      <c r="E8" s="362" t="str">
        <f>IF(D8&lt;&gt;0,"1:"&amp;+ROUND(pz/D8,2),"")</f>
        <v/>
      </c>
      <c r="F8" s="495">
        <f>Personal!D7+Personal!E7</f>
        <v>0</v>
      </c>
      <c r="G8" s="361"/>
      <c r="H8" s="614"/>
      <c r="I8" s="466">
        <f t="shared" ref="I8:I11" si="0">F8+G8</f>
        <v>0</v>
      </c>
      <c r="J8" s="497">
        <f t="shared" ref="J8:J11" si="1">F8+G8</f>
        <v>0</v>
      </c>
      <c r="K8" s="378">
        <f t="shared" ref="K8" si="2">IF(ISERROR(J8/$C$3),0,J8/$C$3)</f>
        <v>0</v>
      </c>
      <c r="M8" s="1102"/>
      <c r="N8" s="1100"/>
    </row>
    <row r="9" spans="1:15" s="248" customFormat="1" ht="18" customHeight="1">
      <c r="A9" s="1748" t="s">
        <v>266</v>
      </c>
      <c r="B9" s="371" t="s">
        <v>267</v>
      </c>
      <c r="C9" s="361"/>
      <c r="D9" s="466"/>
      <c r="E9" s="362"/>
      <c r="F9" s="495">
        <f>Personal!D8+Personal!E8</f>
        <v>0</v>
      </c>
      <c r="G9" s="361"/>
      <c r="H9" s="614"/>
      <c r="I9" s="466">
        <f t="shared" ref="I9:I10" si="3">F9+G9</f>
        <v>0</v>
      </c>
      <c r="J9" s="497">
        <f t="shared" ref="J9:J10" si="4">F9+G9</f>
        <v>0</v>
      </c>
      <c r="K9" s="378">
        <f t="shared" ref="K9" si="5">IF(ISERROR(J9/$C$3),0,J9/$C$3)</f>
        <v>0</v>
      </c>
      <c r="M9" s="1102"/>
    </row>
    <row r="10" spans="1:15" s="248" customFormat="1" ht="18" customHeight="1">
      <c r="A10" s="1763"/>
      <c r="B10" s="371" t="s">
        <v>99</v>
      </c>
      <c r="C10" s="361"/>
      <c r="D10" s="466"/>
      <c r="E10" s="362"/>
      <c r="F10" s="495">
        <f>KdU!C24-KdU!D24</f>
        <v>0</v>
      </c>
      <c r="G10" s="466">
        <f>KdU!C26-KdU!D26</f>
        <v>0</v>
      </c>
      <c r="H10" s="614"/>
      <c r="I10" s="466">
        <f t="shared" si="3"/>
        <v>0</v>
      </c>
      <c r="J10" s="497">
        <f t="shared" si="4"/>
        <v>0</v>
      </c>
      <c r="K10" s="378">
        <f>IF($C$3&lt;&gt;0,J10/$C$3,0)</f>
        <v>0</v>
      </c>
      <c r="M10" s="1102"/>
      <c r="N10" s="1102"/>
      <c r="O10" s="1103"/>
    </row>
    <row r="11" spans="1:15" s="248" customFormat="1" ht="32.25" customHeight="1">
      <c r="A11" s="1764"/>
      <c r="B11" s="371" t="s">
        <v>270</v>
      </c>
      <c r="C11" s="361"/>
      <c r="D11" s="466"/>
      <c r="E11" s="362" t="str">
        <f>IF(D11&lt;&gt;0,"1:"&amp;+ROUND(pz/D11,2),"")</f>
        <v/>
      </c>
      <c r="F11" s="495">
        <f>KdU!C23-KdU!D23</f>
        <v>0</v>
      </c>
      <c r="G11" s="466">
        <f>KdU!C25-KdU!D25</f>
        <v>0</v>
      </c>
      <c r="H11" s="614"/>
      <c r="I11" s="466">
        <f t="shared" si="0"/>
        <v>0</v>
      </c>
      <c r="J11" s="497">
        <f t="shared" si="1"/>
        <v>0</v>
      </c>
      <c r="K11" s="378">
        <f>IF($C$3&lt;&gt;0,J11/$C$3,0)</f>
        <v>0</v>
      </c>
      <c r="M11" s="1102"/>
      <c r="N11" s="1102"/>
    </row>
    <row r="12" spans="1:15" s="248" customFormat="1" ht="18" customHeight="1">
      <c r="A12" s="1750" t="s">
        <v>100</v>
      </c>
      <c r="B12" s="371" t="s">
        <v>271</v>
      </c>
      <c r="C12" s="361"/>
      <c r="D12" s="466"/>
      <c r="E12" s="362"/>
      <c r="F12" s="495">
        <f>Personal!D11+Personal!E11</f>
        <v>0</v>
      </c>
      <c r="G12" s="466"/>
      <c r="H12" s="614"/>
      <c r="I12" s="466">
        <f>F12</f>
        <v>0</v>
      </c>
      <c r="J12" s="497">
        <f>F12</f>
        <v>0</v>
      </c>
      <c r="K12" s="378">
        <f>IF($C$3&lt;&gt;0,J12/$C$3,0)</f>
        <v>0</v>
      </c>
      <c r="M12" s="1102"/>
    </row>
    <row r="13" spans="1:15" s="248" customFormat="1" ht="18" customHeight="1" thickBot="1">
      <c r="A13" s="1748"/>
      <c r="B13" s="917" t="s">
        <v>482</v>
      </c>
      <c r="C13" s="629"/>
      <c r="D13" s="459"/>
      <c r="E13" s="918"/>
      <c r="F13" s="919">
        <f>Personal!D12+Personal!E12</f>
        <v>0</v>
      </c>
      <c r="G13" s="459"/>
      <c r="H13" s="920"/>
      <c r="I13" s="459">
        <f>F13</f>
        <v>0</v>
      </c>
      <c r="J13" s="499">
        <f>F13</f>
        <v>0</v>
      </c>
      <c r="K13" s="646">
        <f>IF($C$3&lt;&gt;0,J13/$C$3,0)</f>
        <v>0</v>
      </c>
      <c r="M13" s="1102"/>
    </row>
    <row r="14" spans="1:15" s="248" customFormat="1" ht="18" customHeight="1">
      <c r="A14" s="1765" t="s">
        <v>483</v>
      </c>
      <c r="B14" s="929" t="s">
        <v>274</v>
      </c>
      <c r="C14" s="930"/>
      <c r="D14" s="931"/>
      <c r="E14" s="932"/>
      <c r="F14" s="933">
        <f>Personal!D13+Personal!E13</f>
        <v>0</v>
      </c>
      <c r="G14" s="930"/>
      <c r="H14" s="934"/>
      <c r="I14" s="931">
        <f>F14+G14</f>
        <v>0</v>
      </c>
      <c r="J14" s="935">
        <f>F14+G14</f>
        <v>0</v>
      </c>
      <c r="K14" s="1114">
        <f t="shared" ref="K14:K16" si="6">IF($C$3&lt;&gt;0,J14/$C$3,0)</f>
        <v>0</v>
      </c>
      <c r="L14" s="951"/>
      <c r="M14" s="1102"/>
      <c r="N14" s="951"/>
    </row>
    <row r="15" spans="1:15" s="248" customFormat="1" ht="18" customHeight="1">
      <c r="A15" s="1766"/>
      <c r="B15" s="371" t="s">
        <v>275</v>
      </c>
      <c r="C15" s="361"/>
      <c r="D15" s="466"/>
      <c r="E15" s="362"/>
      <c r="F15" s="495">
        <f>Personal!D14+Personal!E14</f>
        <v>0</v>
      </c>
      <c r="G15" s="361"/>
      <c r="H15" s="614"/>
      <c r="I15" s="466">
        <f t="shared" ref="I15:I16" si="7">F15+G15</f>
        <v>0</v>
      </c>
      <c r="J15" s="497">
        <f t="shared" ref="J15:J16" si="8">F15+G15</f>
        <v>0</v>
      </c>
      <c r="K15" s="646">
        <f t="shared" si="6"/>
        <v>0</v>
      </c>
      <c r="L15" s="951"/>
      <c r="M15" s="1102"/>
      <c r="N15" s="951"/>
    </row>
    <row r="16" spans="1:15" s="248" customFormat="1" ht="18" customHeight="1" thickBot="1">
      <c r="A16" s="1767"/>
      <c r="B16" s="936" t="s">
        <v>276</v>
      </c>
      <c r="C16" s="937"/>
      <c r="D16" s="938"/>
      <c r="E16" s="939"/>
      <c r="F16" s="940">
        <f>Personal!D15+Personal!E15</f>
        <v>0</v>
      </c>
      <c r="G16" s="937"/>
      <c r="H16" s="941"/>
      <c r="I16" s="938">
        <f t="shared" si="7"/>
        <v>0</v>
      </c>
      <c r="J16" s="942">
        <f t="shared" si="8"/>
        <v>0</v>
      </c>
      <c r="K16" s="1115">
        <f t="shared" si="6"/>
        <v>0</v>
      </c>
      <c r="L16" s="951"/>
      <c r="M16" s="1102"/>
      <c r="N16" s="951"/>
    </row>
    <row r="17" spans="1:13" ht="15" customHeight="1">
      <c r="A17" s="1742" t="s">
        <v>484</v>
      </c>
      <c r="B17" s="921" t="s">
        <v>278</v>
      </c>
      <c r="C17" s="922"/>
      <c r="D17" s="923"/>
      <c r="E17" s="924"/>
      <c r="F17" s="925">
        <f>Personal!D16+Personal!E16</f>
        <v>0</v>
      </c>
      <c r="G17" s="698"/>
      <c r="H17" s="610"/>
      <c r="I17" s="926">
        <f t="shared" ref="I17" si="9">F17+G17</f>
        <v>0</v>
      </c>
      <c r="J17" s="927">
        <f t="shared" ref="J17:J20" si="10">F17+G17</f>
        <v>0</v>
      </c>
      <c r="K17" s="928">
        <f>IF($C$3&lt;&gt;0,J17/$C$3,0)</f>
        <v>0</v>
      </c>
      <c r="M17" s="1102"/>
    </row>
    <row r="18" spans="1:13" ht="15" customHeight="1">
      <c r="A18" s="1743"/>
      <c r="B18" s="391" t="s">
        <v>485</v>
      </c>
      <c r="C18" s="644"/>
      <c r="D18" s="645"/>
      <c r="E18" s="645"/>
      <c r="F18" s="495">
        <f>'Zuschl. Bew.Beirat'!C34</f>
        <v>0</v>
      </c>
      <c r="G18" s="629"/>
      <c r="H18" s="613"/>
      <c r="I18" s="459">
        <f t="shared" ref="I18:I19" si="11">F18+G18</f>
        <v>0</v>
      </c>
      <c r="J18" s="499">
        <f t="shared" ref="J18:J19" si="12">F18+G18</f>
        <v>0</v>
      </c>
      <c r="K18" s="378">
        <f>IF($C$3&lt;&gt;0,J18/$C$3,0)</f>
        <v>0</v>
      </c>
      <c r="M18" s="1102"/>
    </row>
    <row r="19" spans="1:13" ht="15" customHeight="1">
      <c r="A19" s="647"/>
      <c r="B19" s="391" t="s">
        <v>486</v>
      </c>
      <c r="C19" s="644"/>
      <c r="D19" s="645"/>
      <c r="E19" s="645"/>
      <c r="F19" s="649"/>
      <c r="G19" s="459"/>
      <c r="H19" s="613"/>
      <c r="I19" s="459">
        <f t="shared" si="11"/>
        <v>0</v>
      </c>
      <c r="J19" s="499">
        <f t="shared" si="12"/>
        <v>0</v>
      </c>
      <c r="K19" s="378">
        <f>IF($C$3&lt;&gt;0,J19/$C$3,0)</f>
        <v>0</v>
      </c>
      <c r="M19" s="1102"/>
    </row>
    <row r="20" spans="1:13" ht="15" customHeight="1" thickBot="1">
      <c r="A20" s="648"/>
      <c r="B20" s="363" t="s">
        <v>487</v>
      </c>
      <c r="C20" s="364"/>
      <c r="D20" s="365"/>
      <c r="E20" s="365"/>
      <c r="F20" s="630"/>
      <c r="G20" s="496"/>
      <c r="H20" s="612"/>
      <c r="I20" s="395">
        <f>F20</f>
        <v>0</v>
      </c>
      <c r="J20" s="498">
        <f t="shared" si="10"/>
        <v>0</v>
      </c>
      <c r="K20" s="379">
        <f>IF($C$3&lt;&gt;0,J20/$C$3,0)</f>
        <v>0</v>
      </c>
      <c r="M20" s="1102"/>
    </row>
    <row r="21" spans="1:13" ht="15" customHeight="1" thickBot="1">
      <c r="A21" s="993"/>
      <c r="B21" s="994"/>
      <c r="C21" s="997"/>
      <c r="D21" s="997"/>
      <c r="E21" s="997"/>
      <c r="F21" s="995"/>
      <c r="G21" s="998"/>
      <c r="H21" s="996"/>
      <c r="I21" s="999"/>
      <c r="J21" s="1000"/>
      <c r="K21" s="999"/>
    </row>
    <row r="22" spans="1:13" s="248" customFormat="1" ht="27" customHeight="1" thickBot="1">
      <c r="A22" s="1733" t="s">
        <v>488</v>
      </c>
      <c r="B22" s="1734"/>
      <c r="C22" s="1734"/>
      <c r="D22" s="1734"/>
      <c r="E22" s="1734"/>
      <c r="F22" s="1734"/>
      <c r="G22" s="1734"/>
      <c r="H22" s="1734"/>
      <c r="I22" s="1734"/>
      <c r="J22" s="1734"/>
      <c r="K22" s="1735"/>
    </row>
    <row r="23" spans="1:13" s="248" customFormat="1" ht="54.75" customHeight="1" thickBot="1">
      <c r="A23" s="381" t="s">
        <v>468</v>
      </c>
      <c r="B23" s="382" t="s">
        <v>469</v>
      </c>
      <c r="C23" s="438" t="s">
        <v>470</v>
      </c>
      <c r="D23" s="383" t="s">
        <v>489</v>
      </c>
      <c r="E23" s="383"/>
      <c r="F23" s="383" t="s">
        <v>490</v>
      </c>
      <c r="G23" s="384" t="s">
        <v>474</v>
      </c>
      <c r="H23" s="384" t="s">
        <v>475</v>
      </c>
      <c r="I23" s="383" t="s">
        <v>476</v>
      </c>
      <c r="J23" s="460" t="s">
        <v>491</v>
      </c>
      <c r="K23" s="461" t="s">
        <v>492</v>
      </c>
    </row>
    <row r="24" spans="1:13" s="252" customFormat="1" ht="22.7" customHeight="1" thickBot="1">
      <c r="A24" s="1731" t="s">
        <v>493</v>
      </c>
      <c r="B24" s="1732"/>
      <c r="C24" s="1732"/>
      <c r="D24" s="1732"/>
      <c r="E24" s="1732"/>
      <c r="F24" s="1732"/>
      <c r="G24" s="1760"/>
      <c r="H24" s="464"/>
      <c r="I24" s="369">
        <f>SUM(I25:I33)</f>
        <v>0</v>
      </c>
      <c r="J24" s="369">
        <f>SUM(J25:J33)</f>
        <v>0</v>
      </c>
      <c r="K24" s="385">
        <f>SUM(K25:K33)</f>
        <v>0</v>
      </c>
    </row>
    <row r="25" spans="1:13" s="248" customFormat="1" ht="15.75" customHeight="1">
      <c r="A25" s="1762" t="s">
        <v>485</v>
      </c>
      <c r="B25" s="370" t="s">
        <v>197</v>
      </c>
      <c r="C25" s="457"/>
      <c r="D25" s="631"/>
      <c r="E25" s="631"/>
      <c r="F25" s="361"/>
      <c r="G25" s="637"/>
      <c r="H25" s="611"/>
      <c r="I25" s="466">
        <f t="shared" ref="I25:I26" si="13">F25+G25</f>
        <v>0</v>
      </c>
      <c r="J25" s="497">
        <f t="shared" ref="J25:J26" si="14">F25+G25</f>
        <v>0</v>
      </c>
      <c r="K25" s="386">
        <f t="shared" ref="K25:K33" si="15">IF(ISERROR(J25/$C$3),0,J25/$C$3)</f>
        <v>0</v>
      </c>
    </row>
    <row r="26" spans="1:13" s="248" customFormat="1" ht="15.75" customHeight="1">
      <c r="A26" s="1763"/>
      <c r="B26" s="370" t="s">
        <v>494</v>
      </c>
      <c r="C26" s="457"/>
      <c r="D26" s="631"/>
      <c r="E26" s="631"/>
      <c r="F26" s="361"/>
      <c r="G26" s="637"/>
      <c r="H26" s="611"/>
      <c r="I26" s="466">
        <f t="shared" si="13"/>
        <v>0</v>
      </c>
      <c r="J26" s="497">
        <f t="shared" si="14"/>
        <v>0</v>
      </c>
      <c r="K26" s="376">
        <f t="shared" si="15"/>
        <v>0</v>
      </c>
    </row>
    <row r="27" spans="1:13" s="248" customFormat="1" ht="15.75" customHeight="1">
      <c r="A27" s="1763"/>
      <c r="B27" s="370" t="s">
        <v>495</v>
      </c>
      <c r="C27" s="457"/>
      <c r="D27" s="632"/>
      <c r="E27" s="632"/>
      <c r="F27" s="361"/>
      <c r="G27" s="637"/>
      <c r="H27" s="611"/>
      <c r="I27" s="466">
        <f>F27+G27</f>
        <v>0</v>
      </c>
      <c r="J27" s="497">
        <f>F27+G27</f>
        <v>0</v>
      </c>
      <c r="K27" s="376">
        <f t="shared" si="15"/>
        <v>0</v>
      </c>
    </row>
    <row r="28" spans="1:13" s="248" customFormat="1" ht="25.5">
      <c r="A28" s="1764"/>
      <c r="B28" s="371" t="s">
        <v>496</v>
      </c>
      <c r="C28" s="457"/>
      <c r="D28" s="632"/>
      <c r="E28" s="632"/>
      <c r="F28" s="466">
        <f>'Zuschl. Bew.Beirat'!C41</f>
        <v>0</v>
      </c>
      <c r="G28" s="637"/>
      <c r="H28" s="611"/>
      <c r="I28" s="466">
        <f t="shared" ref="I28:I33" si="16">F28+G28</f>
        <v>0</v>
      </c>
      <c r="J28" s="497">
        <f t="shared" ref="J28:J33" si="17">F28+G28</f>
        <v>0</v>
      </c>
      <c r="K28" s="376">
        <f t="shared" si="15"/>
        <v>0</v>
      </c>
    </row>
    <row r="29" spans="1:13" s="248" customFormat="1" ht="14.45" customHeight="1">
      <c r="A29" s="1748" t="s">
        <v>497</v>
      </c>
      <c r="B29" s="371" t="s">
        <v>278</v>
      </c>
      <c r="C29" s="457"/>
      <c r="D29" s="632"/>
      <c r="E29" s="632"/>
      <c r="F29" s="361"/>
      <c r="G29" s="361"/>
      <c r="H29" s="611"/>
      <c r="I29" s="466">
        <f t="shared" si="16"/>
        <v>0</v>
      </c>
      <c r="J29" s="497">
        <f t="shared" si="17"/>
        <v>0</v>
      </c>
      <c r="K29" s="376">
        <f t="shared" si="15"/>
        <v>0</v>
      </c>
    </row>
    <row r="30" spans="1:13" s="248" customFormat="1" ht="25.5">
      <c r="A30" s="1742"/>
      <c r="B30" s="371" t="s">
        <v>498</v>
      </c>
      <c r="C30" s="457"/>
      <c r="D30" s="632"/>
      <c r="E30" s="632"/>
      <c r="F30" s="361"/>
      <c r="G30" s="361"/>
      <c r="H30" s="611"/>
      <c r="I30" s="466">
        <f t="shared" si="16"/>
        <v>0</v>
      </c>
      <c r="J30" s="497">
        <f t="shared" si="17"/>
        <v>0</v>
      </c>
      <c r="K30" s="376">
        <f t="shared" si="15"/>
        <v>0</v>
      </c>
    </row>
    <row r="31" spans="1:13" s="248" customFormat="1" ht="14.45" customHeight="1">
      <c r="A31" s="1742"/>
      <c r="B31" s="371" t="s">
        <v>499</v>
      </c>
      <c r="C31" s="457"/>
      <c r="D31" s="632"/>
      <c r="E31" s="632"/>
      <c r="F31" s="361"/>
      <c r="G31" s="361"/>
      <c r="H31" s="611"/>
      <c r="I31" s="466">
        <f t="shared" si="16"/>
        <v>0</v>
      </c>
      <c r="J31" s="497">
        <f t="shared" si="17"/>
        <v>0</v>
      </c>
      <c r="K31" s="376">
        <f t="shared" si="15"/>
        <v>0</v>
      </c>
    </row>
    <row r="32" spans="1:13" s="248" customFormat="1" ht="14.45" customHeight="1">
      <c r="A32" s="1742"/>
      <c r="B32" s="371" t="s">
        <v>500</v>
      </c>
      <c r="C32" s="457"/>
      <c r="D32" s="632"/>
      <c r="E32" s="632"/>
      <c r="F32" s="361"/>
      <c r="G32" s="361"/>
      <c r="H32" s="611"/>
      <c r="I32" s="466">
        <f t="shared" si="16"/>
        <v>0</v>
      </c>
      <c r="J32" s="497">
        <f t="shared" si="17"/>
        <v>0</v>
      </c>
      <c r="K32" s="376">
        <f t="shared" si="15"/>
        <v>0</v>
      </c>
    </row>
    <row r="33" spans="1:11" s="248" customFormat="1" ht="15" customHeight="1" thickBot="1">
      <c r="A33" s="1749"/>
      <c r="B33" s="374" t="s">
        <v>501</v>
      </c>
      <c r="C33" s="458"/>
      <c r="D33" s="633"/>
      <c r="E33" s="633"/>
      <c r="F33" s="630"/>
      <c r="G33" s="630"/>
      <c r="H33" s="612"/>
      <c r="I33" s="395">
        <f t="shared" si="16"/>
        <v>0</v>
      </c>
      <c r="J33" s="498">
        <f t="shared" si="17"/>
        <v>0</v>
      </c>
      <c r="K33" s="377">
        <f t="shared" si="15"/>
        <v>0</v>
      </c>
    </row>
    <row r="34" spans="1:11" s="248" customFormat="1" ht="18" customHeight="1" thickBot="1">
      <c r="A34" s="366"/>
      <c r="B34" s="251"/>
      <c r="C34" s="251"/>
      <c r="D34" s="251"/>
      <c r="E34" s="251"/>
      <c r="F34" s="251"/>
      <c r="G34" s="251"/>
      <c r="H34" s="251"/>
      <c r="I34" s="251"/>
      <c r="J34" s="251"/>
      <c r="K34" s="251"/>
    </row>
    <row r="35" spans="1:11" s="252" customFormat="1" ht="22.7" customHeight="1" thickBot="1">
      <c r="A35" s="1731" t="s">
        <v>502</v>
      </c>
      <c r="B35" s="1732"/>
      <c r="C35" s="1732"/>
      <c r="D35" s="1732"/>
      <c r="E35" s="1732"/>
      <c r="F35" s="1732"/>
      <c r="G35" s="1760"/>
      <c r="H35" s="464"/>
      <c r="I35" s="369">
        <f>SUM(I36:I56)</f>
        <v>0</v>
      </c>
      <c r="J35" s="369">
        <f>SUM(J36:J56)</f>
        <v>0</v>
      </c>
      <c r="K35" s="380">
        <f>SUM(K36:K56)</f>
        <v>0</v>
      </c>
    </row>
    <row r="36" spans="1:11" s="252" customFormat="1" ht="18.75" customHeight="1">
      <c r="A36" s="1746" t="s">
        <v>503</v>
      </c>
      <c r="B36" s="1747"/>
      <c r="C36" s="700"/>
      <c r="D36" s="700"/>
      <c r="E36" s="700"/>
      <c r="F36" s="700"/>
      <c r="G36" s="463"/>
      <c r="H36" s="700"/>
      <c r="I36" s="702">
        <f>F36</f>
        <v>0</v>
      </c>
      <c r="J36" s="497">
        <f t="shared" ref="J36" si="18">F36+G36</f>
        <v>0</v>
      </c>
      <c r="K36" s="497">
        <f t="shared" ref="K36" si="19">IF(ISERROR(J36/$C$3),0,J36/$C$3)</f>
        <v>0</v>
      </c>
    </row>
    <row r="37" spans="1:11" s="252" customFormat="1" ht="18.75" customHeight="1">
      <c r="A37" s="1750" t="s">
        <v>504</v>
      </c>
      <c r="B37" s="250" t="s">
        <v>505</v>
      </c>
      <c r="C37" s="696"/>
      <c r="D37" s="697"/>
      <c r="E37" s="697"/>
      <c r="F37" s="698"/>
      <c r="G37" s="699"/>
      <c r="H37" s="610"/>
      <c r="I37" s="466">
        <f>F37</f>
        <v>0</v>
      </c>
      <c r="J37" s="497">
        <f t="shared" ref="J37:J55" si="20">F37+G37</f>
        <v>0</v>
      </c>
      <c r="K37" s="378">
        <f t="shared" ref="K37:K55" si="21">IF(ISERROR(J37/$C$3),0,J37/$C$3)</f>
        <v>0</v>
      </c>
    </row>
    <row r="38" spans="1:11" s="252" customFormat="1" ht="18.75" customHeight="1">
      <c r="A38" s="1750"/>
      <c r="B38" s="250" t="s">
        <v>506</v>
      </c>
      <c r="C38" s="457"/>
      <c r="D38" s="638"/>
      <c r="E38" s="638"/>
      <c r="F38" s="361"/>
      <c r="G38" s="637"/>
      <c r="H38" s="610"/>
      <c r="I38" s="466">
        <f>F38</f>
        <v>0</v>
      </c>
      <c r="J38" s="497">
        <f t="shared" si="20"/>
        <v>0</v>
      </c>
      <c r="K38" s="378">
        <f t="shared" si="21"/>
        <v>0</v>
      </c>
    </row>
    <row r="39" spans="1:11" s="252" customFormat="1" ht="27" customHeight="1">
      <c r="A39" s="1750"/>
      <c r="B39" s="249" t="s">
        <v>507</v>
      </c>
      <c r="C39" s="457"/>
      <c r="D39" s="638"/>
      <c r="E39" s="638"/>
      <c r="F39" s="466">
        <f>KdU!C14-KdU!D35</f>
        <v>0</v>
      </c>
      <c r="G39" s="637"/>
      <c r="H39" s="610"/>
      <c r="I39" s="466">
        <f>F39</f>
        <v>0</v>
      </c>
      <c r="J39" s="497">
        <f t="shared" si="20"/>
        <v>0</v>
      </c>
      <c r="K39" s="378">
        <f t="shared" si="21"/>
        <v>0</v>
      </c>
    </row>
    <row r="40" spans="1:11" s="252" customFormat="1" ht="18.75" customHeight="1">
      <c r="A40" s="1750"/>
      <c r="B40" s="250" t="s">
        <v>508</v>
      </c>
      <c r="C40" s="457"/>
      <c r="D40" s="638"/>
      <c r="E40" s="638"/>
      <c r="F40" s="361"/>
      <c r="G40" s="637"/>
      <c r="H40" s="611"/>
      <c r="I40" s="466">
        <f>F40</f>
        <v>0</v>
      </c>
      <c r="J40" s="497">
        <f t="shared" si="20"/>
        <v>0</v>
      </c>
      <c r="K40" s="378">
        <f t="shared" si="21"/>
        <v>0</v>
      </c>
    </row>
    <row r="41" spans="1:11" s="248" customFormat="1" ht="37.9" customHeight="1">
      <c r="A41" s="1750"/>
      <c r="B41" s="249" t="s">
        <v>509</v>
      </c>
      <c r="C41" s="457"/>
      <c r="D41" s="638"/>
      <c r="E41" s="638"/>
      <c r="F41" s="361"/>
      <c r="G41" s="639"/>
      <c r="H41" s="611"/>
      <c r="I41" s="466">
        <f t="shared" ref="I41:I55" si="22">F41+G41</f>
        <v>0</v>
      </c>
      <c r="J41" s="497">
        <f t="shared" si="20"/>
        <v>0</v>
      </c>
      <c r="K41" s="378">
        <f t="shared" si="21"/>
        <v>0</v>
      </c>
    </row>
    <row r="42" spans="1:11" s="248" customFormat="1" ht="18.75" customHeight="1">
      <c r="A42" s="1750"/>
      <c r="B42" s="249" t="s">
        <v>510</v>
      </c>
      <c r="C42" s="457"/>
      <c r="D42" s="638"/>
      <c r="E42" s="638"/>
      <c r="F42" s="361"/>
      <c r="G42" s="637"/>
      <c r="H42" s="611"/>
      <c r="I42" s="466">
        <f t="shared" si="22"/>
        <v>0</v>
      </c>
      <c r="J42" s="497">
        <f t="shared" si="20"/>
        <v>0</v>
      </c>
      <c r="K42" s="378">
        <f t="shared" si="21"/>
        <v>0</v>
      </c>
    </row>
    <row r="43" spans="1:11" s="248" customFormat="1" ht="25.5">
      <c r="A43" s="1750"/>
      <c r="B43" s="249" t="s">
        <v>511</v>
      </c>
      <c r="C43" s="457"/>
      <c r="D43" s="638"/>
      <c r="E43" s="638"/>
      <c r="F43" s="361"/>
      <c r="G43" s="639"/>
      <c r="H43" s="611"/>
      <c r="I43" s="466">
        <f t="shared" si="22"/>
        <v>0</v>
      </c>
      <c r="J43" s="497">
        <f t="shared" si="20"/>
        <v>0</v>
      </c>
      <c r="K43" s="378">
        <f t="shared" si="21"/>
        <v>0</v>
      </c>
    </row>
    <row r="44" spans="1:11" s="248" customFormat="1" ht="24" customHeight="1">
      <c r="A44" s="1750"/>
      <c r="B44" s="249" t="s">
        <v>512</v>
      </c>
      <c r="C44" s="457"/>
      <c r="D44" s="638"/>
      <c r="E44" s="638"/>
      <c r="F44" s="361"/>
      <c r="G44" s="639"/>
      <c r="H44" s="611"/>
      <c r="I44" s="466">
        <f t="shared" si="22"/>
        <v>0</v>
      </c>
      <c r="J44" s="497">
        <f t="shared" si="20"/>
        <v>0</v>
      </c>
      <c r="K44" s="378">
        <f t="shared" si="21"/>
        <v>0</v>
      </c>
    </row>
    <row r="45" spans="1:11" s="255" customFormat="1" ht="18.75" customHeight="1">
      <c r="A45" s="1739" t="s">
        <v>513</v>
      </c>
      <c r="B45" s="250" t="s">
        <v>353</v>
      </c>
      <c r="C45" s="457"/>
      <c r="D45" s="638"/>
      <c r="E45" s="638"/>
      <c r="F45" s="466">
        <f>KdU!C12-KdU!D12</f>
        <v>0</v>
      </c>
      <c r="G45" s="637"/>
      <c r="H45" s="611"/>
      <c r="I45" s="466">
        <f t="shared" si="22"/>
        <v>0</v>
      </c>
      <c r="J45" s="497">
        <f t="shared" si="20"/>
        <v>0</v>
      </c>
      <c r="K45" s="378">
        <f t="shared" si="21"/>
        <v>0</v>
      </c>
    </row>
    <row r="46" spans="1:11" s="255" customFormat="1" ht="18.75" customHeight="1">
      <c r="A46" s="1740"/>
      <c r="B46" s="250" t="s">
        <v>514</v>
      </c>
      <c r="C46" s="457"/>
      <c r="D46" s="638"/>
      <c r="E46" s="638"/>
      <c r="F46" s="609">
        <f>KdU!C13-KdU!D34</f>
        <v>0</v>
      </c>
      <c r="G46" s="637"/>
      <c r="H46" s="611"/>
      <c r="I46" s="466">
        <f t="shared" ref="I46" si="23">F46+G46</f>
        <v>0</v>
      </c>
      <c r="J46" s="497">
        <f t="shared" ref="J46" si="24">F46+G46</f>
        <v>0</v>
      </c>
      <c r="K46" s="378">
        <f t="shared" ref="K46" si="25">IF(ISERROR(J46/$C$3),0,J46/$C$3)</f>
        <v>0</v>
      </c>
    </row>
    <row r="47" spans="1:11" s="255" customFormat="1" ht="18.75" customHeight="1">
      <c r="A47" s="1740"/>
      <c r="B47" s="249" t="s">
        <v>356</v>
      </c>
      <c r="C47" s="457"/>
      <c r="D47" s="638"/>
      <c r="E47" s="638"/>
      <c r="F47" s="466">
        <f>KdU!C15-KdU!D15</f>
        <v>0</v>
      </c>
      <c r="G47" s="637"/>
      <c r="H47" s="611"/>
      <c r="I47" s="466">
        <f t="shared" si="22"/>
        <v>0</v>
      </c>
      <c r="J47" s="497">
        <f t="shared" si="20"/>
        <v>0</v>
      </c>
      <c r="K47" s="378">
        <f t="shared" si="21"/>
        <v>0</v>
      </c>
    </row>
    <row r="48" spans="1:11" s="255" customFormat="1" ht="18.75" customHeight="1">
      <c r="A48" s="1740"/>
      <c r="B48" s="249" t="s">
        <v>515</v>
      </c>
      <c r="C48" s="457"/>
      <c r="D48" s="638"/>
      <c r="E48" s="638"/>
      <c r="F48" s="466">
        <f>KdU!C16-KdU!D16</f>
        <v>0</v>
      </c>
      <c r="G48" s="637"/>
      <c r="H48" s="611"/>
      <c r="I48" s="466">
        <f t="shared" si="22"/>
        <v>0</v>
      </c>
      <c r="J48" s="497">
        <f t="shared" si="20"/>
        <v>0</v>
      </c>
      <c r="K48" s="378">
        <f t="shared" si="21"/>
        <v>0</v>
      </c>
    </row>
    <row r="49" spans="1:11" s="255" customFormat="1" ht="18.75" customHeight="1">
      <c r="A49" s="1740"/>
      <c r="B49" s="249" t="s">
        <v>358</v>
      </c>
      <c r="C49" s="457"/>
      <c r="D49" s="638"/>
      <c r="E49" s="638"/>
      <c r="F49" s="466">
        <f>KdU!C17-KdU!D17</f>
        <v>0</v>
      </c>
      <c r="G49" s="637"/>
      <c r="H49" s="611"/>
      <c r="I49" s="466">
        <f t="shared" si="22"/>
        <v>0</v>
      </c>
      <c r="J49" s="497">
        <f t="shared" si="20"/>
        <v>0</v>
      </c>
      <c r="K49" s="378">
        <f t="shared" si="21"/>
        <v>0</v>
      </c>
    </row>
    <row r="50" spans="1:11" s="255" customFormat="1" ht="18.75" customHeight="1">
      <c r="A50" s="1740"/>
      <c r="B50" s="652" t="str">
        <f>KdU!B18</f>
        <v>Reinigungs-, Putz- und Verbrauchsmittel</v>
      </c>
      <c r="C50" s="457"/>
      <c r="D50" s="638"/>
      <c r="E50" s="638"/>
      <c r="F50" s="466">
        <f>KdU!C18-KdU!D18</f>
        <v>0</v>
      </c>
      <c r="G50" s="639"/>
      <c r="H50" s="611"/>
      <c r="I50" s="466">
        <f t="shared" si="22"/>
        <v>0</v>
      </c>
      <c r="J50" s="497">
        <f t="shared" si="20"/>
        <v>0</v>
      </c>
      <c r="K50" s="378">
        <f t="shared" si="21"/>
        <v>0</v>
      </c>
    </row>
    <row r="51" spans="1:11" s="255" customFormat="1" ht="18.75" customHeight="1">
      <c r="A51" s="1740"/>
      <c r="B51" s="607">
        <f>KdU!B19</f>
        <v>0</v>
      </c>
      <c r="C51" s="457"/>
      <c r="D51" s="638"/>
      <c r="E51" s="638"/>
      <c r="F51" s="466">
        <f>KdU!C19-KdU!D19</f>
        <v>0</v>
      </c>
      <c r="G51" s="639"/>
      <c r="H51" s="611"/>
      <c r="I51" s="466">
        <f t="shared" si="22"/>
        <v>0</v>
      </c>
      <c r="J51" s="497">
        <f t="shared" si="20"/>
        <v>0</v>
      </c>
      <c r="K51" s="378">
        <f t="shared" si="21"/>
        <v>0</v>
      </c>
    </row>
    <row r="52" spans="1:11" s="255" customFormat="1" ht="18.75" customHeight="1">
      <c r="A52" s="1740"/>
      <c r="B52" s="607">
        <f>KdU!B20</f>
        <v>0</v>
      </c>
      <c r="C52" s="457"/>
      <c r="D52" s="638"/>
      <c r="E52" s="638"/>
      <c r="F52" s="466">
        <f>KdU!C20-KdU!D20</f>
        <v>0</v>
      </c>
      <c r="G52" s="639"/>
      <c r="H52" s="611"/>
      <c r="I52" s="466">
        <f t="shared" si="22"/>
        <v>0</v>
      </c>
      <c r="J52" s="497">
        <f t="shared" si="20"/>
        <v>0</v>
      </c>
      <c r="K52" s="378">
        <f t="shared" si="21"/>
        <v>0</v>
      </c>
    </row>
    <row r="53" spans="1:11" s="255" customFormat="1" ht="18.75" customHeight="1">
      <c r="A53" s="1741"/>
      <c r="B53" s="607">
        <f>KdU!B21</f>
        <v>0</v>
      </c>
      <c r="C53" s="457"/>
      <c r="D53" s="638"/>
      <c r="E53" s="638"/>
      <c r="F53" s="466">
        <f>KdU!C21-KdU!D21</f>
        <v>0</v>
      </c>
      <c r="G53" s="639"/>
      <c r="H53" s="611"/>
      <c r="I53" s="466">
        <f t="shared" si="22"/>
        <v>0</v>
      </c>
      <c r="J53" s="497">
        <f t="shared" si="20"/>
        <v>0</v>
      </c>
      <c r="K53" s="378">
        <f t="shared" si="21"/>
        <v>0</v>
      </c>
    </row>
    <row r="54" spans="1:11" s="255" customFormat="1" ht="18.75" customHeight="1">
      <c r="A54" s="1761" t="s">
        <v>516</v>
      </c>
      <c r="B54" s="701" t="s">
        <v>352</v>
      </c>
      <c r="C54" s="457"/>
      <c r="D54" s="638"/>
      <c r="E54" s="638"/>
      <c r="F54" s="361"/>
      <c r="G54" s="639"/>
      <c r="H54" s="611"/>
      <c r="I54" s="466">
        <f t="shared" si="22"/>
        <v>0</v>
      </c>
      <c r="J54" s="497">
        <f t="shared" si="20"/>
        <v>0</v>
      </c>
      <c r="K54" s="376">
        <f t="shared" si="21"/>
        <v>0</v>
      </c>
    </row>
    <row r="55" spans="1:11" s="255" customFormat="1" ht="18.75" customHeight="1">
      <c r="A55" s="1761"/>
      <c r="B55" s="360" t="s">
        <v>517</v>
      </c>
      <c r="C55" s="457"/>
      <c r="D55" s="638"/>
      <c r="E55" s="638"/>
      <c r="F55" s="361"/>
      <c r="G55" s="639"/>
      <c r="H55" s="611"/>
      <c r="I55" s="466">
        <f t="shared" si="22"/>
        <v>0</v>
      </c>
      <c r="J55" s="497">
        <f t="shared" si="20"/>
        <v>0</v>
      </c>
      <c r="K55" s="376">
        <f t="shared" si="21"/>
        <v>0</v>
      </c>
    </row>
    <row r="56" spans="1:11" s="255" customFormat="1" ht="18.75" customHeight="1" thickBot="1">
      <c r="A56" s="1744" t="s">
        <v>518</v>
      </c>
      <c r="B56" s="1745"/>
      <c r="C56" s="458"/>
      <c r="D56" s="640"/>
      <c r="E56" s="640"/>
      <c r="F56" s="630"/>
      <c r="G56" s="641"/>
      <c r="H56" s="612"/>
      <c r="I56" s="395">
        <f t="shared" ref="I56" si="26">F56+G56</f>
        <v>0</v>
      </c>
      <c r="J56" s="498">
        <f t="shared" ref="J56" si="27">F56+G56</f>
        <v>0</v>
      </c>
      <c r="K56" s="377">
        <f t="shared" ref="K56" si="28">IF(ISERROR(J56/$C$3),0,J56/$C$3)</f>
        <v>0</v>
      </c>
    </row>
    <row r="57" spans="1:11" s="248" customFormat="1" ht="18" customHeight="1" thickBot="1">
      <c r="A57" s="1758"/>
      <c r="B57" s="1758"/>
      <c r="C57" s="1759"/>
      <c r="D57" s="1759"/>
      <c r="E57" s="1759"/>
      <c r="F57" s="1759"/>
      <c r="G57" s="1759"/>
      <c r="H57" s="1759"/>
      <c r="I57" s="1759"/>
      <c r="J57" s="1759"/>
    </row>
    <row r="58" spans="1:11" s="248" customFormat="1" ht="26.45" hidden="1" customHeight="1" thickBot="1">
      <c r="A58" s="1756" t="s">
        <v>519</v>
      </c>
      <c r="B58" s="1757"/>
      <c r="C58" s="749"/>
      <c r="D58" s="750"/>
      <c r="E58" s="750"/>
      <c r="F58" s="751"/>
      <c r="G58" s="752"/>
      <c r="H58" s="753"/>
      <c r="I58" s="369"/>
      <c r="J58" s="754"/>
      <c r="K58" s="755"/>
    </row>
    <row r="59" spans="1:11" s="248" customFormat="1" ht="5.25" hidden="1" customHeight="1" thickBot="1">
      <c r="A59" s="745"/>
      <c r="B59" s="745"/>
      <c r="C59" s="746"/>
      <c r="D59" s="747"/>
      <c r="E59" s="747"/>
      <c r="F59" s="746"/>
      <c r="G59" s="746"/>
      <c r="H59" s="746"/>
      <c r="I59" s="748"/>
      <c r="J59" s="394"/>
    </row>
    <row r="60" spans="1:11" s="248" customFormat="1" ht="27" customHeight="1" thickBot="1">
      <c r="A60" s="1736" t="s">
        <v>520</v>
      </c>
      <c r="B60" s="1737"/>
      <c r="C60" s="1737"/>
      <c r="D60" s="1737"/>
      <c r="E60" s="1737"/>
      <c r="F60" s="1737"/>
      <c r="G60" s="1737"/>
      <c r="H60" s="1737"/>
      <c r="I60" s="1737"/>
      <c r="J60" s="1737"/>
      <c r="K60" s="1738"/>
    </row>
    <row r="61" spans="1:11" s="248" customFormat="1" ht="22.15" customHeight="1" thickBot="1">
      <c r="A61" s="1731" t="s">
        <v>521</v>
      </c>
      <c r="B61" s="1732"/>
      <c r="C61" s="1732"/>
      <c r="D61" s="1732"/>
      <c r="E61" s="1732"/>
      <c r="F61" s="1732"/>
      <c r="G61" s="1732"/>
      <c r="H61" s="464"/>
      <c r="I61" s="465">
        <f>Investdaten!AB6+'Miete-Pacht-Leasing'!J47+'Miete-Pacht-Leasing'!J55+'Miete-Pacht-Leasing'!J63+'Miete-Pacht-Leasing'!N77+'Miete-Pacht-Leasing'!J22+'Miete-Pacht-Leasing'!J37</f>
        <v>0</v>
      </c>
      <c r="J61" s="500">
        <f>Investdaten!AB6+'Miete-Pacht-Leasing'!N77+'Miete-Pacht-Leasing'!J63+'Miete-Pacht-Leasing'!J55+'Miete-Pacht-Leasing'!J47+'Miete-Pacht-Leasing'!J37+'Miete-Pacht-Leasing'!J22</f>
        <v>0</v>
      </c>
      <c r="K61" s="462">
        <f t="shared" ref="K61" si="29">IF(ISERROR(J61/$C$3),0,J61/$C$3)</f>
        <v>0</v>
      </c>
    </row>
    <row r="62" spans="1:11" ht="13.5" thickBot="1">
      <c r="C62" s="251"/>
      <c r="D62" s="251"/>
      <c r="E62" s="251"/>
      <c r="F62" s="251"/>
      <c r="G62" s="251"/>
      <c r="H62" s="251"/>
      <c r="I62" s="375"/>
      <c r="J62" s="251"/>
    </row>
    <row r="63" spans="1:11" s="248" customFormat="1" ht="27" customHeight="1" thickBot="1">
      <c r="A63" s="1736" t="s">
        <v>522</v>
      </c>
      <c r="B63" s="1737"/>
      <c r="C63" s="1737"/>
      <c r="D63" s="1737"/>
      <c r="E63" s="1737"/>
      <c r="F63" s="1737"/>
      <c r="G63" s="1737"/>
      <c r="H63" s="1737"/>
      <c r="I63" s="1737"/>
      <c r="J63" s="1737"/>
      <c r="K63" s="1738"/>
    </row>
    <row r="64" spans="1:11" s="248" customFormat="1" ht="22.15" customHeight="1" thickBot="1">
      <c r="A64" s="1731" t="s">
        <v>523</v>
      </c>
      <c r="B64" s="1732"/>
      <c r="C64" s="1732"/>
      <c r="D64" s="1732"/>
      <c r="E64" s="1732"/>
      <c r="F64" s="1732"/>
      <c r="G64" s="1732"/>
      <c r="H64" s="464"/>
      <c r="I64" s="568">
        <f>SUM(I65:I69)</f>
        <v>0</v>
      </c>
      <c r="J64" s="569">
        <f>SUM(J65:J69)</f>
        <v>0</v>
      </c>
      <c r="K64" s="570">
        <f>SUM(K65:K69)</f>
        <v>0</v>
      </c>
    </row>
    <row r="65" spans="1:11" ht="16.899999999999999" customHeight="1">
      <c r="A65" s="1772" t="s">
        <v>524</v>
      </c>
      <c r="B65" s="1773"/>
      <c r="C65" s="571"/>
      <c r="D65" s="572"/>
      <c r="E65" s="571"/>
      <c r="F65" s="571"/>
      <c r="G65" s="572"/>
      <c r="H65" s="571"/>
      <c r="I65" s="573">
        <f>F65</f>
        <v>0</v>
      </c>
      <c r="J65" s="666">
        <f>F65</f>
        <v>0</v>
      </c>
      <c r="K65" s="574">
        <f t="shared" ref="K65:K69" si="30">IF(ISERROR(J65/$C$3),0,J65/$C$3)</f>
        <v>0</v>
      </c>
    </row>
    <row r="66" spans="1:11" ht="16.899999999999999" customHeight="1">
      <c r="A66" s="1774" t="s">
        <v>525</v>
      </c>
      <c r="B66" s="1775"/>
      <c r="C66" s="575"/>
      <c r="D66" s="576"/>
      <c r="E66" s="575"/>
      <c r="F66" s="575"/>
      <c r="G66" s="576"/>
      <c r="H66" s="575"/>
      <c r="I66" s="577">
        <f t="shared" ref="I66:I69" si="31">F66</f>
        <v>0</v>
      </c>
      <c r="J66" s="667">
        <f t="shared" ref="J66:J69" si="32">F66</f>
        <v>0</v>
      </c>
      <c r="K66" s="578">
        <f t="shared" si="30"/>
        <v>0</v>
      </c>
    </row>
    <row r="67" spans="1:11" ht="16.899999999999999" customHeight="1">
      <c r="A67" s="1774" t="s">
        <v>526</v>
      </c>
      <c r="B67" s="1776"/>
      <c r="C67" s="575"/>
      <c r="D67" s="576"/>
      <c r="E67" s="575"/>
      <c r="F67" s="575"/>
      <c r="G67" s="576"/>
      <c r="H67" s="575"/>
      <c r="I67" s="577">
        <f t="shared" si="31"/>
        <v>0</v>
      </c>
      <c r="J67" s="667">
        <f t="shared" si="32"/>
        <v>0</v>
      </c>
      <c r="K67" s="578">
        <f t="shared" si="30"/>
        <v>0</v>
      </c>
    </row>
    <row r="68" spans="1:11" ht="16.899999999999999" customHeight="1">
      <c r="A68" s="1768" t="s">
        <v>527</v>
      </c>
      <c r="B68" s="1769"/>
      <c r="C68" s="575"/>
      <c r="D68" s="576"/>
      <c r="E68" s="575"/>
      <c r="F68" s="575"/>
      <c r="G68" s="576"/>
      <c r="H68" s="575"/>
      <c r="I68" s="577">
        <f t="shared" si="31"/>
        <v>0</v>
      </c>
      <c r="J68" s="667">
        <f t="shared" si="32"/>
        <v>0</v>
      </c>
      <c r="K68" s="578">
        <f t="shared" si="30"/>
        <v>0</v>
      </c>
    </row>
    <row r="69" spans="1:11" ht="16.899999999999999" customHeight="1" thickBot="1">
      <c r="A69" s="1770" t="s">
        <v>528</v>
      </c>
      <c r="B69" s="1771"/>
      <c r="C69" s="579"/>
      <c r="D69" s="580"/>
      <c r="E69" s="579"/>
      <c r="F69" s="579"/>
      <c r="G69" s="580"/>
      <c r="H69" s="579"/>
      <c r="I69" s="581">
        <f t="shared" si="31"/>
        <v>0</v>
      </c>
      <c r="J69" s="668">
        <f t="shared" si="32"/>
        <v>0</v>
      </c>
      <c r="K69" s="582">
        <f t="shared" si="30"/>
        <v>0</v>
      </c>
    </row>
    <row r="70" spans="1:11" ht="13.5" thickBot="1">
      <c r="C70" s="251"/>
      <c r="D70" s="251"/>
      <c r="E70" s="251"/>
      <c r="F70" s="251"/>
      <c r="G70" s="251"/>
      <c r="H70" s="251"/>
      <c r="I70" s="251"/>
      <c r="J70" s="251"/>
    </row>
    <row r="71" spans="1:11" ht="28.9" customHeight="1" thickBot="1">
      <c r="A71" s="1736" t="s">
        <v>529</v>
      </c>
      <c r="B71" s="1737"/>
      <c r="C71" s="1737"/>
      <c r="D71" s="1737"/>
      <c r="E71" s="1737"/>
      <c r="F71" s="1737"/>
      <c r="G71" s="1737"/>
      <c r="H71" s="1737"/>
      <c r="I71" s="1737"/>
      <c r="J71" s="1737"/>
      <c r="K71" s="1738"/>
    </row>
    <row r="72" spans="1:11" ht="27" customHeight="1" thickBot="1">
      <c r="A72" s="1731" t="s">
        <v>530</v>
      </c>
      <c r="B72" s="1732"/>
      <c r="C72" s="1732"/>
      <c r="D72" s="1732"/>
      <c r="E72" s="1732"/>
      <c r="F72" s="1732"/>
      <c r="G72" s="1732"/>
      <c r="H72" s="1732"/>
      <c r="I72" s="1732"/>
      <c r="J72" s="1732"/>
      <c r="K72" s="462">
        <f>+K14+K15+K16</f>
        <v>0</v>
      </c>
    </row>
    <row r="73" spans="1:11">
      <c r="C73" s="251"/>
      <c r="D73" s="251"/>
      <c r="E73" s="251"/>
      <c r="F73" s="251"/>
      <c r="G73" s="251"/>
      <c r="H73" s="251"/>
      <c r="I73" s="251"/>
      <c r="J73" s="251"/>
    </row>
    <row r="74" spans="1:11">
      <c r="C74" s="251"/>
      <c r="D74" s="251"/>
      <c r="E74" s="251"/>
      <c r="F74" s="251"/>
      <c r="G74" s="251"/>
      <c r="H74" s="251"/>
      <c r="I74" s="251"/>
      <c r="J74" s="251"/>
    </row>
    <row r="75" spans="1:11">
      <c r="C75" s="251"/>
      <c r="D75" s="251"/>
      <c r="E75" s="251"/>
      <c r="F75" s="251"/>
      <c r="G75" s="251"/>
      <c r="H75" s="251"/>
      <c r="I75" s="251"/>
      <c r="J75" s="251"/>
    </row>
    <row r="76" spans="1:11">
      <c r="C76" s="251"/>
      <c r="D76" s="251"/>
      <c r="E76" s="251"/>
      <c r="F76" s="251"/>
      <c r="G76" s="251"/>
      <c r="H76" s="251"/>
      <c r="I76" s="251"/>
      <c r="J76" s="251"/>
    </row>
    <row r="77" spans="1:11">
      <c r="C77" s="251"/>
      <c r="D77" s="251"/>
      <c r="E77" s="251"/>
      <c r="F77" s="251"/>
      <c r="G77" s="251"/>
      <c r="H77" s="251"/>
      <c r="I77" s="251"/>
      <c r="J77" s="251"/>
    </row>
    <row r="78" spans="1:11">
      <c r="C78" s="251"/>
      <c r="D78" s="251"/>
      <c r="E78" s="251"/>
      <c r="F78" s="251"/>
      <c r="G78" s="251"/>
      <c r="H78" s="251"/>
      <c r="I78" s="251"/>
      <c r="J78" s="251"/>
    </row>
    <row r="79" spans="1:11">
      <c r="C79" s="251"/>
      <c r="D79" s="251"/>
      <c r="E79" s="251"/>
      <c r="F79" s="251"/>
      <c r="G79" s="251"/>
      <c r="H79" s="251"/>
      <c r="I79" s="251"/>
      <c r="J79" s="251"/>
    </row>
    <row r="80" spans="1:11">
      <c r="C80" s="251"/>
      <c r="D80" s="251"/>
      <c r="E80" s="251"/>
      <c r="F80" s="251"/>
      <c r="G80" s="251"/>
      <c r="H80" s="251"/>
      <c r="I80" s="251"/>
      <c r="J80" s="251"/>
    </row>
    <row r="81" s="251" customFormat="1"/>
    <row r="82" s="251" customFormat="1"/>
    <row r="83" s="251" customFormat="1"/>
    <row r="84" s="251" customFormat="1"/>
    <row r="85" s="251" customFormat="1"/>
    <row r="86" s="251" customFormat="1"/>
    <row r="87" s="251" customFormat="1"/>
    <row r="88" s="251" customFormat="1"/>
    <row r="89" s="251" customFormat="1"/>
    <row r="90" s="251" customFormat="1"/>
    <row r="91" s="251" customFormat="1"/>
    <row r="92" s="251" customFormat="1"/>
    <row r="93" s="251" customFormat="1"/>
    <row r="94" s="251" customFormat="1"/>
    <row r="95" s="251" customFormat="1"/>
    <row r="96" s="251" customFormat="1"/>
    <row r="97" s="251" customFormat="1"/>
    <row r="98" s="251" customFormat="1"/>
    <row r="99" s="251" customFormat="1"/>
    <row r="100" s="251" customFormat="1"/>
    <row r="101" s="251" customFormat="1"/>
    <row r="102" s="251" customFormat="1"/>
    <row r="103" s="251" customFormat="1"/>
    <row r="104" s="251" customFormat="1"/>
    <row r="105" s="251" customFormat="1"/>
    <row r="106" s="251" customFormat="1"/>
    <row r="107" s="251" customFormat="1"/>
    <row r="108" s="251" customFormat="1"/>
    <row r="109" s="251" customFormat="1"/>
    <row r="110" s="251" customFormat="1"/>
    <row r="111" s="251" customFormat="1"/>
    <row r="112" s="251" customFormat="1"/>
    <row r="113" s="251" customFormat="1"/>
    <row r="114" s="251" customFormat="1"/>
    <row r="115" s="251" customFormat="1"/>
    <row r="116" s="251" customFormat="1"/>
    <row r="117" s="251" customFormat="1"/>
    <row r="118" s="251" customFormat="1"/>
    <row r="119" s="251" customFormat="1"/>
    <row r="120" s="251" customFormat="1"/>
    <row r="121" s="251" customFormat="1"/>
    <row r="122" s="251" customFormat="1"/>
    <row r="123" s="251" customFormat="1"/>
    <row r="124" s="251" customFormat="1"/>
    <row r="125" s="251" customFormat="1"/>
    <row r="126" s="251" customFormat="1"/>
    <row r="127" s="251" customFormat="1"/>
    <row r="128" s="251" customFormat="1"/>
    <row r="129" s="251" customFormat="1"/>
    <row r="130" s="251" customFormat="1"/>
    <row r="131" s="251" customFormat="1"/>
    <row r="132" s="251" customFormat="1"/>
    <row r="133" s="251" customFormat="1"/>
    <row r="134" s="251" customFormat="1"/>
    <row r="135" s="251" customFormat="1"/>
    <row r="136" s="251" customFormat="1"/>
    <row r="137" s="251" customFormat="1"/>
    <row r="138" s="251" customFormat="1"/>
    <row r="139" s="251" customFormat="1"/>
    <row r="140" s="251" customFormat="1"/>
    <row r="141" s="251" customFormat="1"/>
    <row r="142" s="251" customFormat="1"/>
    <row r="143" s="251" customFormat="1"/>
    <row r="144" s="251" customFormat="1"/>
    <row r="145" s="251" customFormat="1"/>
    <row r="146" s="251" customFormat="1"/>
    <row r="147" s="251" customFormat="1"/>
    <row r="148" s="251" customFormat="1"/>
    <row r="149" s="251" customFormat="1"/>
    <row r="150" s="251" customFormat="1"/>
    <row r="151" s="251" customFormat="1"/>
    <row r="152" s="251" customFormat="1"/>
    <row r="153" s="251" customFormat="1"/>
    <row r="154" s="251" customFormat="1"/>
    <row r="155" s="251" customFormat="1"/>
    <row r="156" s="251" customFormat="1"/>
    <row r="157" s="251" customFormat="1"/>
    <row r="158" s="251" customFormat="1"/>
    <row r="159" s="251" customFormat="1"/>
    <row r="160" s="251" customFormat="1"/>
    <row r="161" s="251" customFormat="1"/>
    <row r="162" s="251" customFormat="1"/>
    <row r="163" s="251" customFormat="1"/>
    <row r="164" s="251" customFormat="1"/>
    <row r="165" s="251" customFormat="1"/>
    <row r="166" s="251" customFormat="1"/>
    <row r="167" s="251" customFormat="1"/>
    <row r="168" s="251" customFormat="1"/>
    <row r="169" s="251" customFormat="1"/>
    <row r="170" s="251" customFormat="1"/>
    <row r="171" s="251" customFormat="1"/>
    <row r="172" s="251" customFormat="1"/>
    <row r="173" s="251" customFormat="1"/>
    <row r="174" s="251" customFormat="1"/>
    <row r="175" s="251" customFormat="1"/>
    <row r="176" s="251" customFormat="1"/>
    <row r="177" s="251" customFormat="1"/>
    <row r="178" s="251" customFormat="1"/>
    <row r="179" s="251" customFormat="1"/>
    <row r="180" s="251" customFormat="1"/>
    <row r="181" s="251" customFormat="1"/>
    <row r="182" s="251" customFormat="1"/>
    <row r="183" s="251" customFormat="1"/>
    <row r="184" s="251" customFormat="1"/>
    <row r="185" s="251" customFormat="1"/>
    <row r="186" s="251" customFormat="1"/>
    <row r="187" s="251" customFormat="1"/>
    <row r="188" s="251" customFormat="1"/>
    <row r="189" s="251" customFormat="1"/>
    <row r="190" s="251" customFormat="1"/>
    <row r="191" s="251" customFormat="1"/>
    <row r="192" s="251" customFormat="1"/>
    <row r="193" s="251" customFormat="1"/>
    <row r="194" s="251" customFormat="1"/>
    <row r="195" s="251" customFormat="1"/>
    <row r="196" s="251" customFormat="1"/>
    <row r="197" s="251" customFormat="1"/>
    <row r="198" s="251" customFormat="1"/>
    <row r="199" s="251" customFormat="1"/>
    <row r="200" s="251" customFormat="1"/>
    <row r="201" s="251" customFormat="1"/>
    <row r="202" s="251" customFormat="1"/>
    <row r="203" s="251" customFormat="1"/>
    <row r="204" s="251" customFormat="1"/>
    <row r="205" s="251" customFormat="1"/>
    <row r="206" s="251" customFormat="1"/>
    <row r="207" s="251" customFormat="1"/>
    <row r="208" s="251" customFormat="1"/>
    <row r="209" s="251" customFormat="1"/>
    <row r="210" s="251" customFormat="1"/>
    <row r="211" s="251" customFormat="1"/>
    <row r="212" s="251" customFormat="1"/>
    <row r="213" s="251" customFormat="1"/>
    <row r="214" s="251" customFormat="1"/>
    <row r="215" s="251" customFormat="1"/>
    <row r="216" s="251" customFormat="1"/>
    <row r="217" s="251" customFormat="1"/>
    <row r="218" s="251" customFormat="1"/>
    <row r="219" s="251" customFormat="1"/>
    <row r="220" s="251" customFormat="1"/>
    <row r="221" s="251" customFormat="1"/>
    <row r="222" s="251" customFormat="1"/>
    <row r="223" s="251" customFormat="1"/>
    <row r="224" s="251" customFormat="1"/>
    <row r="225" s="251" customFormat="1"/>
    <row r="226" s="251" customFormat="1"/>
    <row r="227" s="251" customFormat="1"/>
    <row r="228" s="251" customFormat="1"/>
    <row r="229" s="251" customFormat="1"/>
    <row r="230" s="251" customFormat="1"/>
    <row r="231" s="251" customFormat="1"/>
    <row r="232" s="251" customFormat="1"/>
    <row r="233" s="251" customFormat="1"/>
    <row r="234" s="251" customFormat="1"/>
    <row r="235" s="251" customFormat="1"/>
    <row r="236" s="251" customFormat="1"/>
    <row r="237" s="251" customFormat="1"/>
    <row r="238" s="251" customFormat="1"/>
    <row r="239" s="251" customFormat="1"/>
    <row r="240" s="251" customFormat="1"/>
    <row r="241" s="251" customFormat="1"/>
    <row r="242" s="251" customFormat="1"/>
    <row r="243" s="251" customFormat="1"/>
    <row r="244" s="251" customFormat="1"/>
    <row r="245" s="251" customFormat="1"/>
    <row r="246" s="251" customFormat="1"/>
    <row r="247" s="251" customFormat="1"/>
    <row r="248" s="251" customFormat="1"/>
    <row r="249" s="251" customFormat="1"/>
    <row r="250" s="251" customFormat="1"/>
    <row r="251" s="251" customFormat="1"/>
    <row r="252" s="251" customFormat="1"/>
    <row r="253" s="251" customFormat="1"/>
    <row r="254" s="251" customFormat="1"/>
    <row r="255" s="251" customFormat="1"/>
    <row r="256" s="251" customFormat="1"/>
    <row r="257" s="251" customFormat="1"/>
    <row r="258" s="251" customFormat="1"/>
    <row r="259" s="251" customFormat="1"/>
    <row r="260" s="251" customFormat="1"/>
    <row r="261" s="251" customFormat="1"/>
    <row r="262" s="251" customFormat="1"/>
    <row r="263" s="251" customFormat="1"/>
    <row r="264" s="251" customFormat="1"/>
    <row r="265" s="251" customFormat="1"/>
    <row r="266" s="251" customFormat="1"/>
    <row r="267" s="251" customFormat="1"/>
    <row r="268" s="251" customFormat="1"/>
    <row r="269" s="251" customFormat="1"/>
    <row r="270" s="251" customFormat="1"/>
    <row r="271" s="251" customFormat="1"/>
    <row r="272" s="251" customFormat="1"/>
    <row r="273" s="251" customFormat="1"/>
    <row r="274" s="251" customFormat="1"/>
    <row r="275" s="251" customFormat="1"/>
    <row r="276" s="251" customFormat="1"/>
    <row r="277" s="251" customFormat="1"/>
    <row r="278" s="251" customFormat="1"/>
    <row r="279" s="251" customFormat="1"/>
    <row r="280" s="251" customFormat="1"/>
    <row r="281" s="251" customFormat="1"/>
    <row r="282" s="251" customFormat="1"/>
    <row r="283" s="251" customFormat="1"/>
    <row r="284" s="251" customFormat="1"/>
    <row r="285" s="251" customFormat="1"/>
    <row r="286" s="251" customFormat="1"/>
    <row r="287" s="251" customFormat="1"/>
    <row r="288" s="251" customFormat="1"/>
    <row r="289" s="251" customFormat="1"/>
    <row r="290" s="251" customFormat="1"/>
    <row r="291" s="251" customFormat="1"/>
    <row r="292" s="251" customFormat="1"/>
    <row r="293" s="251" customFormat="1"/>
    <row r="294" s="251" customFormat="1"/>
    <row r="295" s="251" customFormat="1"/>
    <row r="296" s="251" customFormat="1"/>
    <row r="297" s="251" customFormat="1"/>
    <row r="298" s="251" customFormat="1"/>
    <row r="299" s="251" customFormat="1"/>
    <row r="300" s="251" customFormat="1"/>
    <row r="301" s="251" customFormat="1"/>
    <row r="302" s="251" customFormat="1"/>
    <row r="303" s="251" customFormat="1"/>
    <row r="304" s="251" customFormat="1"/>
    <row r="305" s="251" customFormat="1"/>
    <row r="306" s="251" customFormat="1"/>
    <row r="307" s="251" customFormat="1"/>
    <row r="308" s="251" customFormat="1"/>
    <row r="309" s="251" customFormat="1"/>
    <row r="310" s="251" customFormat="1"/>
    <row r="311" s="251" customFormat="1"/>
    <row r="312" s="251" customFormat="1"/>
    <row r="313" s="251" customFormat="1"/>
    <row r="314" s="251" customFormat="1"/>
    <row r="315" s="251" customFormat="1"/>
    <row r="316" s="251" customFormat="1"/>
    <row r="317" s="251" customFormat="1"/>
    <row r="318" s="251" customFormat="1"/>
    <row r="319" s="251" customFormat="1"/>
    <row r="320" s="251" customFormat="1"/>
    <row r="321" s="251" customFormat="1"/>
    <row r="322" s="251" customFormat="1"/>
    <row r="323" s="251" customFormat="1"/>
    <row r="324" s="251" customFormat="1"/>
    <row r="325" s="251" customFormat="1"/>
    <row r="326" s="251" customFormat="1"/>
    <row r="327" s="251" customFormat="1"/>
    <row r="328" s="251" customFormat="1"/>
    <row r="329" s="251" customFormat="1"/>
    <row r="330" s="251" customFormat="1"/>
    <row r="331" s="251" customFormat="1"/>
    <row r="332" s="251" customFormat="1"/>
    <row r="333" s="251" customFormat="1"/>
    <row r="334" s="251" customFormat="1"/>
    <row r="335" s="251" customFormat="1"/>
    <row r="336" s="251" customFormat="1"/>
    <row r="337" s="251" customFormat="1"/>
    <row r="338" s="251" customFormat="1"/>
    <row r="339" s="251" customFormat="1"/>
    <row r="340" s="251" customFormat="1"/>
    <row r="341" s="251" customFormat="1"/>
    <row r="342" s="251" customFormat="1"/>
    <row r="343" s="251" customFormat="1"/>
    <row r="344" s="251" customFormat="1"/>
    <row r="345" s="251" customFormat="1"/>
    <row r="346" s="251" customFormat="1"/>
    <row r="347" s="251" customFormat="1"/>
    <row r="348" s="251" customFormat="1"/>
    <row r="349" s="251" customFormat="1"/>
    <row r="350" s="251" customFormat="1"/>
    <row r="351" s="251" customFormat="1"/>
    <row r="352" s="251" customFormat="1"/>
    <row r="353" s="251" customFormat="1"/>
    <row r="354" s="251" customFormat="1"/>
    <row r="355" s="251" customFormat="1"/>
    <row r="356" s="251" customFormat="1"/>
    <row r="357" s="251" customFormat="1"/>
    <row r="358" s="251" customFormat="1"/>
    <row r="359" s="251" customFormat="1"/>
    <row r="360" s="251" customFormat="1"/>
    <row r="361" s="251" customFormat="1"/>
    <row r="362" s="251" customFormat="1"/>
    <row r="363" s="251" customFormat="1"/>
    <row r="364" s="251" customFormat="1"/>
    <row r="365" s="251" customFormat="1"/>
    <row r="366" s="251" customFormat="1"/>
    <row r="367" s="251" customFormat="1"/>
    <row r="368" s="251" customFormat="1"/>
    <row r="369" s="251" customFormat="1"/>
    <row r="370" s="251" customFormat="1"/>
    <row r="371" s="251" customFormat="1"/>
    <row r="372" s="251" customFormat="1"/>
    <row r="373" s="251" customFormat="1"/>
    <row r="374" s="251" customFormat="1"/>
    <row r="375" s="251" customFormat="1"/>
    <row r="376" s="251" customFormat="1"/>
    <row r="377" s="251" customFormat="1"/>
    <row r="378" s="251" customFormat="1"/>
    <row r="379" s="251" customFormat="1"/>
    <row r="380" s="251" customFormat="1"/>
    <row r="381" s="251" customFormat="1"/>
    <row r="382" s="251" customFormat="1"/>
    <row r="383" s="251" customFormat="1"/>
    <row r="384" s="251" customFormat="1"/>
    <row r="385" s="251" customFormat="1"/>
    <row r="386" s="251" customFormat="1"/>
    <row r="387" s="251" customFormat="1"/>
    <row r="388" s="251" customFormat="1"/>
    <row r="389" s="251" customFormat="1"/>
    <row r="390" s="251" customFormat="1"/>
    <row r="391" s="251" customFormat="1"/>
    <row r="392" s="251" customFormat="1"/>
    <row r="393" s="251" customFormat="1"/>
    <row r="394" s="251" customFormat="1"/>
    <row r="395" s="251" customFormat="1"/>
    <row r="396" s="251" customFormat="1"/>
    <row r="397" s="251" customFormat="1"/>
    <row r="398" s="251" customFormat="1"/>
    <row r="399" s="251" customFormat="1"/>
    <row r="400" s="251" customFormat="1"/>
    <row r="401" s="251" customFormat="1"/>
    <row r="402" s="251" customFormat="1"/>
    <row r="403" s="251" customFormat="1"/>
    <row r="404" s="251" customFormat="1"/>
    <row r="405" s="251" customFormat="1"/>
    <row r="406" s="251" customFormat="1"/>
    <row r="407" s="251" customFormat="1"/>
    <row r="408" s="251" customFormat="1"/>
    <row r="409" s="251" customFormat="1"/>
    <row r="410" s="251" customFormat="1"/>
    <row r="411" s="251" customFormat="1"/>
    <row r="412" s="251" customFormat="1"/>
    <row r="413" s="251" customFormat="1"/>
    <row r="414" s="251" customFormat="1"/>
    <row r="415" s="251" customFormat="1"/>
    <row r="416" s="251" customFormat="1"/>
    <row r="417" s="251" customFormat="1"/>
    <row r="418" s="251" customFormat="1"/>
    <row r="419" s="251" customFormat="1"/>
    <row r="420" s="251" customFormat="1"/>
    <row r="421" s="251" customFormat="1"/>
    <row r="422" s="251" customFormat="1"/>
    <row r="423" s="251" customFormat="1"/>
    <row r="424" s="251" customFormat="1"/>
    <row r="425" s="251" customFormat="1"/>
    <row r="426" s="251" customFormat="1"/>
    <row r="427" s="251" customFormat="1"/>
    <row r="428" s="251" customFormat="1"/>
    <row r="429" s="251" customFormat="1"/>
    <row r="430" s="251" customFormat="1"/>
    <row r="431" s="251" customFormat="1"/>
    <row r="432" s="251" customFormat="1"/>
    <row r="433" s="251" customFormat="1"/>
    <row r="434" s="251" customFormat="1"/>
    <row r="435" s="251" customFormat="1"/>
    <row r="436" s="251" customFormat="1"/>
    <row r="437" s="251" customFormat="1"/>
    <row r="438" s="251" customFormat="1"/>
    <row r="439" s="251" customFormat="1"/>
    <row r="440" s="251" customFormat="1"/>
    <row r="441" s="251" customFormat="1"/>
    <row r="442" s="251" customFormat="1"/>
    <row r="443" s="251" customFormat="1"/>
    <row r="444" s="251" customFormat="1"/>
    <row r="445" s="251" customFormat="1"/>
    <row r="446" s="251" customFormat="1"/>
    <row r="447" s="251" customFormat="1"/>
    <row r="448" s="251" customFormat="1"/>
    <row r="449" s="251" customFormat="1"/>
    <row r="450" s="251" customFormat="1"/>
    <row r="451" s="251" customFormat="1"/>
    <row r="452" s="251" customFormat="1"/>
    <row r="453" s="251" customFormat="1"/>
    <row r="454" s="251" customFormat="1"/>
    <row r="455" s="251" customFormat="1"/>
    <row r="456" s="251" customFormat="1"/>
    <row r="457" s="251" customFormat="1"/>
    <row r="458" s="251" customFormat="1"/>
    <row r="459" s="251" customFormat="1"/>
    <row r="460" s="251" customFormat="1"/>
    <row r="461" s="251" customFormat="1"/>
    <row r="462" s="251" customFormat="1"/>
    <row r="463" s="251" customFormat="1"/>
    <row r="464" s="251" customFormat="1"/>
    <row r="465" s="251" customFormat="1"/>
    <row r="466" s="251" customFormat="1"/>
    <row r="467" s="251" customFormat="1"/>
    <row r="468" s="251" customFormat="1"/>
    <row r="469" s="251" customFormat="1"/>
    <row r="470" s="251" customFormat="1"/>
    <row r="471" s="251" customFormat="1"/>
    <row r="472" s="251" customFormat="1"/>
    <row r="473" s="251" customFormat="1"/>
    <row r="474" s="251" customFormat="1"/>
    <row r="475" s="251" customFormat="1"/>
    <row r="476" s="251" customFormat="1"/>
    <row r="477" s="251" customFormat="1"/>
    <row r="478" s="251" customFormat="1"/>
    <row r="479" s="251" customFormat="1"/>
    <row r="480" s="251" customFormat="1"/>
    <row r="481" s="251" customFormat="1"/>
    <row r="482" s="251" customFormat="1"/>
    <row r="483" s="251" customFormat="1"/>
    <row r="484" s="251" customFormat="1"/>
    <row r="485" s="251" customFormat="1"/>
    <row r="486" s="251" customFormat="1"/>
    <row r="487" s="251" customFormat="1"/>
    <row r="488" s="251" customFormat="1"/>
    <row r="489" s="251" customFormat="1"/>
    <row r="490" s="251" customFormat="1"/>
    <row r="491" s="251" customFormat="1"/>
    <row r="492" s="251" customFormat="1"/>
    <row r="493" s="251" customFormat="1"/>
    <row r="494" s="251" customFormat="1"/>
    <row r="495" s="251" customFormat="1"/>
    <row r="496" s="251" customFormat="1"/>
    <row r="497" s="251" customFormat="1"/>
    <row r="498" s="251" customFormat="1"/>
    <row r="499" s="251" customFormat="1"/>
    <row r="500" s="251" customFormat="1"/>
    <row r="501" s="251" customFormat="1"/>
    <row r="502" s="251" customFormat="1"/>
    <row r="503" s="251" customFormat="1"/>
    <row r="504" s="251" customFormat="1"/>
    <row r="505" s="251" customFormat="1"/>
    <row r="506" s="251" customFormat="1"/>
    <row r="507" s="251" customFormat="1"/>
    <row r="508" s="251" customFormat="1"/>
    <row r="509" s="251" customFormat="1"/>
    <row r="510" s="251" customFormat="1"/>
    <row r="511" s="251" customFormat="1"/>
    <row r="512" s="251" customFormat="1"/>
    <row r="513" s="251" customFormat="1"/>
    <row r="514" s="251" customFormat="1"/>
    <row r="515" s="251" customFormat="1"/>
    <row r="516" s="251" customFormat="1"/>
    <row r="517" s="251" customFormat="1"/>
    <row r="518" s="251" customFormat="1"/>
    <row r="519" s="251" customFormat="1"/>
    <row r="520" s="251" customFormat="1"/>
    <row r="521" s="251" customFormat="1"/>
    <row r="522" s="251" customFormat="1"/>
    <row r="523" s="251" customFormat="1"/>
    <row r="524" s="251" customFormat="1"/>
    <row r="525" s="251" customFormat="1"/>
    <row r="526" s="251" customFormat="1"/>
    <row r="527" s="251" customFormat="1"/>
    <row r="528" s="251" customFormat="1"/>
    <row r="529" s="251" customFormat="1"/>
    <row r="530" s="251" customFormat="1"/>
    <row r="531" s="251" customFormat="1"/>
    <row r="532" s="251" customFormat="1"/>
    <row r="533" s="251" customFormat="1"/>
    <row r="534" s="251" customFormat="1"/>
    <row r="535" s="251" customFormat="1"/>
    <row r="536" s="251" customFormat="1"/>
    <row r="537" s="251" customFormat="1"/>
    <row r="538" s="251" customFormat="1"/>
    <row r="539" s="251" customFormat="1"/>
    <row r="540" s="251" customFormat="1"/>
    <row r="541" s="251" customFormat="1"/>
    <row r="542" s="251" customFormat="1"/>
    <row r="543" s="251" customFormat="1"/>
    <row r="544" s="251" customFormat="1"/>
    <row r="545" s="251" customFormat="1"/>
    <row r="546" s="251" customFormat="1"/>
    <row r="547" s="251" customFormat="1"/>
    <row r="548" s="251" customFormat="1"/>
    <row r="549" s="251" customFormat="1"/>
    <row r="550" s="251" customFormat="1"/>
    <row r="551" s="251" customFormat="1"/>
    <row r="552" s="251" customFormat="1"/>
    <row r="553" s="251" customFormat="1"/>
    <row r="554" s="251" customFormat="1"/>
    <row r="555" s="251" customFormat="1"/>
    <row r="556" s="251" customFormat="1"/>
    <row r="557" s="251" customFormat="1"/>
    <row r="558" s="251" customFormat="1"/>
    <row r="559" s="251" customFormat="1"/>
    <row r="560" s="251" customFormat="1"/>
    <row r="561" s="251" customFormat="1"/>
    <row r="562" s="251" customFormat="1"/>
    <row r="563" s="251" customFormat="1"/>
    <row r="564" s="251" customFormat="1"/>
    <row r="565" s="251" customFormat="1"/>
    <row r="566" s="251" customFormat="1"/>
    <row r="567" s="251" customFormat="1"/>
    <row r="568" s="251" customFormat="1"/>
    <row r="569" s="251" customFormat="1"/>
    <row r="570" s="251" customFormat="1"/>
    <row r="571" s="251" customFormat="1"/>
    <row r="572" s="251" customFormat="1"/>
    <row r="573" s="251" customFormat="1"/>
    <row r="574" s="251" customFormat="1"/>
    <row r="575" s="251" customFormat="1"/>
    <row r="576" s="251" customFormat="1"/>
    <row r="577" s="251" customFormat="1"/>
    <row r="578" s="251" customFormat="1"/>
    <row r="579" s="251" customFormat="1"/>
    <row r="580" s="251" customFormat="1"/>
    <row r="581" s="251" customFormat="1"/>
    <row r="582" s="251" customFormat="1"/>
    <row r="583" s="251" customFormat="1"/>
    <row r="584" s="251" customFormat="1"/>
    <row r="585" s="251" customFormat="1"/>
    <row r="586" s="251" customFormat="1"/>
    <row r="587" s="251" customFormat="1"/>
    <row r="588" s="251" customFormat="1"/>
    <row r="589" s="251" customFormat="1"/>
    <row r="590" s="251" customFormat="1"/>
    <row r="591" s="251" customFormat="1"/>
    <row r="592" s="251" customFormat="1"/>
    <row r="593" s="251" customFormat="1"/>
    <row r="594" s="251" customFormat="1"/>
    <row r="595" s="251" customFormat="1"/>
    <row r="596" s="251" customFormat="1"/>
    <row r="597" s="251" customFormat="1"/>
    <row r="598" s="251" customFormat="1"/>
    <row r="599" s="251" customFormat="1"/>
    <row r="600" s="251" customFormat="1"/>
    <row r="601" s="251" customFormat="1"/>
    <row r="602" s="251" customFormat="1"/>
    <row r="603" s="251" customFormat="1"/>
    <row r="604" s="251" customFormat="1"/>
    <row r="605" s="251" customFormat="1"/>
    <row r="606" s="251" customFormat="1"/>
    <row r="607" s="251" customFormat="1"/>
    <row r="608" s="251" customFormat="1"/>
    <row r="609" s="251" customFormat="1"/>
    <row r="610" s="251" customFormat="1"/>
    <row r="611" s="251" customFormat="1"/>
    <row r="612" s="251" customFormat="1"/>
    <row r="613" s="251" customFormat="1"/>
    <row r="614" s="251" customFormat="1"/>
    <row r="615" s="251" customFormat="1"/>
    <row r="616" s="251" customFormat="1"/>
    <row r="617" s="251" customFormat="1"/>
    <row r="618" s="251" customFormat="1"/>
    <row r="619" s="251" customFormat="1"/>
    <row r="620" s="251" customFormat="1"/>
    <row r="621" s="251" customFormat="1"/>
    <row r="622" s="251" customFormat="1"/>
    <row r="623" s="251" customFormat="1"/>
    <row r="624" s="251" customFormat="1"/>
    <row r="625" s="251" customFormat="1"/>
    <row r="626" s="251" customFormat="1"/>
    <row r="627" s="251" customFormat="1"/>
    <row r="628" s="251" customFormat="1"/>
    <row r="629" s="251" customFormat="1"/>
    <row r="630" s="251" customFormat="1"/>
    <row r="631" s="251" customFormat="1"/>
    <row r="632" s="251" customFormat="1"/>
    <row r="633" s="251" customFormat="1"/>
    <row r="634" s="251" customFormat="1"/>
    <row r="635" s="251" customFormat="1"/>
    <row r="636" s="251" customFormat="1"/>
    <row r="637" s="251" customFormat="1"/>
    <row r="638" s="251" customFormat="1"/>
    <row r="639" s="251" customFormat="1"/>
    <row r="640" s="251" customFormat="1"/>
    <row r="641" s="251" customFormat="1"/>
    <row r="642" s="251" customFormat="1"/>
    <row r="643" s="251" customFormat="1"/>
    <row r="644" s="251" customFormat="1"/>
    <row r="645" s="251" customFormat="1"/>
    <row r="646" s="251" customFormat="1"/>
    <row r="647" s="251" customFormat="1"/>
    <row r="648" s="251" customFormat="1"/>
    <row r="649" s="251" customFormat="1"/>
    <row r="650" s="251" customFormat="1"/>
    <row r="651" s="251" customFormat="1"/>
    <row r="652" s="251" customFormat="1"/>
    <row r="653" s="251" customFormat="1"/>
    <row r="654" s="251" customFormat="1"/>
    <row r="655" s="251" customFormat="1"/>
    <row r="656" s="251" customFormat="1"/>
    <row r="657" s="251" customFormat="1"/>
    <row r="658" s="251" customFormat="1"/>
    <row r="659" s="251" customFormat="1"/>
    <row r="660" s="251" customFormat="1"/>
    <row r="661" s="251" customFormat="1"/>
    <row r="662" s="251" customFormat="1"/>
    <row r="663" s="251" customFormat="1"/>
    <row r="664" s="251" customFormat="1"/>
    <row r="665" s="251" customFormat="1"/>
    <row r="666" s="251" customFormat="1"/>
    <row r="667" s="251" customFormat="1"/>
    <row r="668" s="251" customFormat="1"/>
    <row r="669" s="251" customFormat="1"/>
    <row r="670" s="251" customFormat="1"/>
    <row r="671" s="251" customFormat="1"/>
    <row r="672" s="251" customFormat="1"/>
    <row r="673" s="251" customFormat="1"/>
    <row r="674" s="251" customFormat="1"/>
    <row r="675" s="251" customFormat="1"/>
    <row r="676" s="251" customFormat="1"/>
    <row r="677" s="251" customFormat="1"/>
    <row r="678" s="251" customFormat="1"/>
    <row r="679" s="251" customFormat="1"/>
    <row r="680" s="251" customFormat="1"/>
    <row r="681" s="251" customFormat="1"/>
    <row r="682" s="251" customFormat="1"/>
    <row r="683" s="251" customFormat="1"/>
    <row r="684" s="251" customFormat="1"/>
    <row r="685" s="251" customFormat="1"/>
    <row r="686" s="251" customFormat="1"/>
    <row r="687" s="251" customFormat="1"/>
    <row r="688" s="251" customFormat="1"/>
    <row r="689" s="251" customFormat="1"/>
    <row r="690" s="251" customFormat="1"/>
    <row r="691" s="251" customFormat="1"/>
    <row r="692" s="251" customFormat="1"/>
    <row r="693" s="251" customFormat="1"/>
    <row r="694" s="251" customFormat="1"/>
    <row r="695" s="251" customFormat="1"/>
    <row r="696" s="251" customFormat="1"/>
    <row r="697" s="251" customFormat="1"/>
    <row r="698" s="251" customFormat="1"/>
    <row r="699" s="251" customFormat="1"/>
    <row r="700" s="251" customFormat="1"/>
    <row r="701" s="251" customFormat="1"/>
    <row r="702" s="251" customFormat="1"/>
    <row r="703" s="251" customFormat="1"/>
    <row r="704" s="251" customFormat="1"/>
    <row r="705" s="251" customFormat="1"/>
    <row r="706" s="251" customFormat="1"/>
    <row r="707" s="251" customFormat="1"/>
    <row r="708" s="251" customFormat="1"/>
    <row r="709" s="251" customFormat="1"/>
    <row r="710" s="251" customFormat="1"/>
    <row r="711" s="251" customFormat="1"/>
    <row r="712" s="251" customFormat="1"/>
    <row r="713" s="251" customFormat="1"/>
    <row r="714" s="251" customFormat="1"/>
    <row r="715" s="251" customFormat="1"/>
    <row r="716" s="251" customFormat="1"/>
    <row r="717" s="251" customFormat="1"/>
    <row r="718" s="251" customFormat="1"/>
    <row r="719" s="251" customFormat="1"/>
    <row r="720" s="251" customFormat="1"/>
    <row r="721" s="251" customFormat="1"/>
    <row r="722" s="251" customFormat="1"/>
    <row r="723" s="251" customFormat="1"/>
    <row r="724" s="251" customFormat="1"/>
    <row r="725" s="251" customFormat="1"/>
    <row r="726" s="251" customFormat="1"/>
    <row r="727" s="251" customFormat="1"/>
    <row r="728" s="251" customFormat="1"/>
    <row r="729" s="251" customFormat="1"/>
    <row r="730" s="251" customFormat="1"/>
    <row r="731" s="251" customFormat="1"/>
    <row r="732" s="251" customFormat="1"/>
    <row r="733" s="251" customFormat="1"/>
    <row r="734" s="251" customFormat="1"/>
    <row r="735" s="251" customFormat="1"/>
    <row r="736" s="251" customFormat="1"/>
    <row r="737" s="251" customFormat="1"/>
    <row r="738" s="251" customFormat="1"/>
    <row r="739" s="251" customFormat="1"/>
    <row r="740" s="251" customFormat="1"/>
    <row r="741" s="251" customFormat="1"/>
    <row r="742" s="251" customFormat="1"/>
    <row r="743" s="251" customFormat="1"/>
    <row r="744" s="251" customFormat="1"/>
    <row r="745" s="251" customFormat="1"/>
    <row r="746" s="251" customFormat="1"/>
    <row r="747" s="251" customFormat="1"/>
    <row r="748" s="251" customFormat="1"/>
    <row r="749" s="251" customFormat="1"/>
    <row r="750" s="251" customFormat="1"/>
    <row r="751" s="251" customFormat="1"/>
    <row r="752" s="251" customFormat="1"/>
    <row r="753" s="251" customFormat="1"/>
    <row r="754" s="251" customFormat="1"/>
    <row r="755" s="251" customFormat="1"/>
    <row r="756" s="251" customFormat="1"/>
    <row r="757" s="251" customFormat="1"/>
    <row r="758" s="251" customFormat="1"/>
    <row r="759" s="251" customFormat="1"/>
    <row r="760" s="251" customFormat="1"/>
    <row r="761" s="251" customFormat="1"/>
    <row r="762" s="251" customFormat="1"/>
    <row r="763" s="251" customFormat="1"/>
    <row r="764" s="251" customFormat="1"/>
    <row r="765" s="251" customFormat="1"/>
    <row r="766" s="251" customFormat="1"/>
    <row r="767" s="251" customFormat="1"/>
    <row r="768" s="251" customFormat="1"/>
    <row r="769" s="251" customFormat="1"/>
    <row r="770" s="251" customFormat="1"/>
    <row r="771" s="251" customFormat="1"/>
    <row r="772" s="251" customFormat="1"/>
    <row r="773" s="251" customFormat="1"/>
    <row r="774" s="251" customFormat="1"/>
    <row r="775" s="251" customFormat="1"/>
    <row r="776" s="251" customFormat="1"/>
    <row r="777" s="251" customFormat="1"/>
    <row r="778" s="251" customFormat="1"/>
    <row r="779" s="251" customFormat="1"/>
    <row r="780" s="251" customFormat="1"/>
    <row r="781" s="251" customFormat="1"/>
    <row r="782" s="251" customFormat="1"/>
    <row r="783" s="251" customFormat="1"/>
    <row r="784" s="251" customFormat="1"/>
    <row r="785" s="251" customFormat="1"/>
    <row r="786" s="251" customFormat="1"/>
    <row r="787" s="251" customFormat="1"/>
    <row r="788" s="251" customFormat="1"/>
    <row r="789" s="251" customFormat="1"/>
    <row r="790" s="251" customFormat="1"/>
    <row r="791" s="251" customFormat="1"/>
    <row r="792" s="251" customFormat="1"/>
    <row r="793" s="251" customFormat="1"/>
    <row r="794" s="251" customFormat="1"/>
    <row r="795" s="251" customFormat="1"/>
    <row r="796" s="251" customFormat="1"/>
    <row r="797" s="251" customFormat="1"/>
    <row r="798" s="251" customFormat="1"/>
    <row r="799" s="251" customFormat="1"/>
    <row r="800" s="251" customFormat="1"/>
    <row r="801" s="251" customFormat="1"/>
    <row r="802" s="251" customFormat="1"/>
    <row r="803" s="251" customFormat="1"/>
    <row r="804" s="251" customFormat="1"/>
    <row r="805" s="251" customFormat="1"/>
    <row r="806" s="251" customFormat="1"/>
    <row r="807" s="251" customFormat="1"/>
    <row r="808" s="251" customFormat="1"/>
    <row r="809" s="251" customFormat="1"/>
    <row r="810" s="251" customFormat="1"/>
    <row r="811" s="251" customFormat="1"/>
    <row r="812" s="251" customFormat="1"/>
    <row r="813" s="251" customFormat="1"/>
    <row r="814" s="251" customFormat="1"/>
    <row r="815" s="251" customFormat="1"/>
    <row r="816" s="251" customFormat="1"/>
    <row r="817" s="251" customFormat="1"/>
    <row r="818" s="251" customFormat="1"/>
    <row r="819" s="251" customFormat="1"/>
    <row r="820" s="251" customFormat="1"/>
    <row r="821" s="251" customFormat="1"/>
    <row r="822" s="251" customFormat="1"/>
    <row r="823" s="251" customFormat="1"/>
    <row r="824" s="251" customFormat="1"/>
    <row r="825" s="251" customFormat="1"/>
    <row r="826" s="251" customFormat="1"/>
    <row r="827" s="251" customFormat="1"/>
    <row r="828" s="251" customFormat="1"/>
    <row r="829" s="251" customFormat="1"/>
    <row r="830" s="251" customFormat="1"/>
    <row r="831" s="251" customFormat="1"/>
    <row r="832" s="251" customFormat="1"/>
    <row r="833" s="251" customFormat="1"/>
    <row r="834" s="251" customFormat="1"/>
    <row r="835" s="251" customFormat="1"/>
    <row r="836" s="251" customFormat="1"/>
    <row r="837" s="251" customFormat="1"/>
    <row r="838" s="251" customFormat="1"/>
    <row r="839" s="251" customFormat="1"/>
    <row r="840" s="251" customFormat="1"/>
    <row r="841" s="251" customFormat="1"/>
    <row r="842" s="251" customFormat="1"/>
    <row r="843" s="251" customFormat="1"/>
    <row r="844" s="251" customFormat="1"/>
    <row r="845" s="251" customFormat="1"/>
    <row r="846" s="251" customFormat="1"/>
    <row r="847" s="251" customFormat="1"/>
    <row r="848" s="251" customFormat="1"/>
    <row r="849" s="251" customFormat="1"/>
    <row r="850" s="251" customFormat="1"/>
    <row r="851" s="251" customFormat="1"/>
    <row r="852" s="251" customFormat="1"/>
    <row r="853" s="251" customFormat="1"/>
    <row r="854" s="251" customFormat="1"/>
    <row r="855" s="251" customFormat="1"/>
    <row r="856" s="251" customFormat="1"/>
    <row r="857" s="251" customFormat="1"/>
    <row r="858" s="251" customFormat="1"/>
    <row r="859" s="251" customFormat="1"/>
    <row r="860" s="251" customFormat="1"/>
    <row r="861" s="251" customFormat="1"/>
    <row r="862" s="251" customFormat="1"/>
    <row r="863" s="251" customFormat="1"/>
    <row r="864" s="251" customFormat="1"/>
    <row r="865" s="251" customFormat="1"/>
    <row r="866" s="251" customFormat="1"/>
    <row r="867" s="251" customFormat="1"/>
    <row r="868" s="251" customFormat="1"/>
    <row r="869" s="251" customFormat="1"/>
    <row r="870" s="251" customFormat="1"/>
    <row r="871" s="251" customFormat="1"/>
    <row r="872" s="251" customFormat="1"/>
    <row r="873" s="251" customFormat="1"/>
    <row r="874" s="251" customFormat="1"/>
    <row r="875" s="251" customFormat="1"/>
    <row r="876" s="251" customFormat="1"/>
    <row r="877" s="251" customFormat="1"/>
    <row r="878" s="251" customFormat="1"/>
    <row r="879" s="251" customFormat="1"/>
    <row r="880" s="251" customFormat="1"/>
    <row r="881" s="251" customFormat="1"/>
    <row r="882" s="251" customFormat="1"/>
    <row r="883" s="251" customFormat="1"/>
    <row r="884" s="251" customFormat="1"/>
    <row r="885" s="251" customFormat="1"/>
    <row r="886" s="251" customFormat="1"/>
    <row r="887" s="251" customFormat="1"/>
    <row r="888" s="251" customFormat="1"/>
    <row r="889" s="251" customFormat="1"/>
    <row r="890" s="251" customFormat="1"/>
    <row r="891" s="251" customFormat="1"/>
    <row r="892" s="251" customFormat="1"/>
    <row r="893" s="251" customFormat="1"/>
    <row r="894" s="251" customFormat="1"/>
    <row r="895" s="251" customFormat="1"/>
    <row r="896" s="251" customFormat="1"/>
    <row r="897" s="251" customFormat="1"/>
    <row r="898" s="251" customFormat="1"/>
    <row r="899" s="251" customFormat="1"/>
    <row r="900" s="251" customFormat="1"/>
    <row r="901" s="251" customFormat="1"/>
    <row r="902" s="251" customFormat="1"/>
    <row r="903" s="251" customFormat="1"/>
    <row r="904" s="251" customFormat="1"/>
    <row r="905" s="251" customFormat="1"/>
    <row r="906" s="251" customFormat="1"/>
    <row r="907" s="251" customFormat="1"/>
    <row r="908" s="251" customFormat="1"/>
    <row r="909" s="251" customFormat="1"/>
    <row r="910" s="251" customFormat="1"/>
    <row r="911" s="251" customFormat="1"/>
    <row r="912" s="251" customFormat="1"/>
    <row r="913" s="251" customFormat="1"/>
    <row r="914" s="251" customFormat="1"/>
    <row r="915" s="251" customFormat="1"/>
    <row r="916" s="251" customFormat="1"/>
    <row r="917" s="251" customFormat="1"/>
    <row r="918" s="251" customFormat="1"/>
    <row r="919" s="251" customFormat="1"/>
    <row r="920" s="251" customFormat="1"/>
    <row r="921" s="251" customFormat="1"/>
    <row r="922" s="251" customFormat="1"/>
    <row r="923" s="251" customFormat="1"/>
    <row r="924" s="251" customFormat="1"/>
    <row r="925" s="251" customFormat="1"/>
    <row r="926" s="251" customFormat="1"/>
    <row r="927" s="251" customFormat="1"/>
    <row r="928" s="251" customFormat="1"/>
    <row r="929" s="251" customFormat="1"/>
    <row r="930" s="251" customFormat="1"/>
    <row r="931" s="251" customFormat="1"/>
    <row r="932" s="251" customFormat="1"/>
    <row r="933" s="251" customFormat="1"/>
    <row r="934" s="251" customFormat="1"/>
    <row r="935" s="251" customFormat="1"/>
    <row r="936" s="251" customFormat="1"/>
    <row r="937" s="251" customFormat="1"/>
    <row r="938" s="251" customFormat="1"/>
    <row r="939" s="251" customFormat="1"/>
    <row r="940" s="251" customFormat="1"/>
    <row r="941" s="251" customFormat="1"/>
    <row r="942" s="251" customFormat="1"/>
    <row r="943" s="251" customFormat="1"/>
    <row r="944" s="251" customFormat="1"/>
    <row r="945" s="251" customFormat="1"/>
    <row r="946" s="251" customFormat="1"/>
    <row r="947" s="251" customFormat="1"/>
    <row r="948" s="251" customFormat="1"/>
    <row r="949" s="251" customFormat="1"/>
    <row r="950" s="251" customFormat="1"/>
    <row r="951" s="251" customFormat="1"/>
    <row r="952" s="251" customFormat="1"/>
    <row r="953" s="251" customFormat="1"/>
    <row r="954" s="251" customFormat="1"/>
    <row r="955" s="251" customFormat="1"/>
    <row r="956" s="251" customFormat="1"/>
    <row r="957" s="251" customFormat="1"/>
    <row r="958" s="251" customFormat="1"/>
    <row r="959" s="251" customFormat="1"/>
    <row r="960" s="251" customFormat="1"/>
    <row r="961" s="251" customFormat="1"/>
    <row r="962" s="251" customFormat="1"/>
    <row r="963" s="251" customFormat="1"/>
    <row r="964" s="251" customFormat="1"/>
    <row r="965" s="251" customFormat="1"/>
    <row r="966" s="251" customFormat="1"/>
    <row r="967" s="251" customFormat="1"/>
    <row r="968" s="251" customFormat="1"/>
    <row r="969" s="251" customFormat="1"/>
    <row r="970" s="251" customFormat="1"/>
    <row r="971" s="251" customFormat="1"/>
    <row r="972" s="251" customFormat="1"/>
    <row r="973" s="251" customFormat="1"/>
    <row r="974" s="251" customFormat="1"/>
    <row r="975" s="251" customFormat="1"/>
    <row r="976" s="251" customFormat="1"/>
    <row r="977" s="251" customFormat="1"/>
    <row r="978" s="251" customFormat="1"/>
    <row r="979" s="251" customFormat="1"/>
    <row r="980" s="251" customFormat="1"/>
    <row r="981" s="251" customFormat="1"/>
    <row r="982" s="251" customFormat="1"/>
    <row r="983" s="251" customFormat="1"/>
    <row r="984" s="251" customFormat="1"/>
    <row r="985" s="251" customFormat="1"/>
    <row r="986" s="251" customFormat="1"/>
    <row r="987" s="251" customFormat="1"/>
    <row r="988" s="251" customFormat="1"/>
    <row r="989" s="251" customFormat="1"/>
    <row r="990" s="251" customFormat="1"/>
    <row r="991" s="251" customFormat="1"/>
    <row r="992" s="251" customFormat="1"/>
    <row r="993" s="251" customFormat="1"/>
    <row r="994" s="251" customFormat="1"/>
    <row r="995" s="251" customFormat="1"/>
    <row r="996" s="251" customFormat="1"/>
    <row r="997" s="251" customFormat="1"/>
    <row r="998" s="251" customFormat="1"/>
    <row r="999" s="251" customFormat="1"/>
    <row r="1000" s="251" customFormat="1"/>
    <row r="1001" s="251" customFormat="1"/>
    <row r="1002" s="251" customFormat="1"/>
    <row r="1003" s="251" customFormat="1"/>
    <row r="1004" s="251" customFormat="1"/>
    <row r="1005" s="251" customFormat="1"/>
    <row r="1006" s="251" customFormat="1"/>
    <row r="1007" s="251" customFormat="1"/>
    <row r="1008" s="251" customFormat="1"/>
    <row r="1009" s="251" customFormat="1"/>
    <row r="1010" s="251" customFormat="1"/>
    <row r="1011" s="251" customFormat="1"/>
    <row r="1012" s="251" customFormat="1"/>
    <row r="1013" s="251" customFormat="1"/>
    <row r="1014" s="251" customFormat="1"/>
    <row r="1015" s="251" customFormat="1"/>
    <row r="1016" s="251" customFormat="1"/>
    <row r="1017" s="251" customFormat="1"/>
    <row r="1018" s="251" customFormat="1"/>
    <row r="1019" s="251" customFormat="1"/>
    <row r="1020" s="251" customFormat="1"/>
    <row r="1021" s="251" customFormat="1"/>
    <row r="1022" s="251" customFormat="1"/>
    <row r="1023" s="251" customFormat="1"/>
    <row r="1024" s="251" customFormat="1"/>
    <row r="1025" s="251" customFormat="1"/>
    <row r="1026" s="251" customFormat="1"/>
    <row r="1027" s="251" customFormat="1"/>
    <row r="1028" s="251" customFormat="1"/>
    <row r="1029" s="251" customFormat="1"/>
    <row r="1030" s="251" customFormat="1"/>
    <row r="1031" s="251" customFormat="1"/>
    <row r="1032" s="251" customFormat="1"/>
    <row r="1033" s="251" customFormat="1"/>
    <row r="1034" s="251" customFormat="1"/>
    <row r="1035" s="251" customFormat="1"/>
    <row r="1036" s="251" customFormat="1"/>
    <row r="1037" s="251" customFormat="1"/>
    <row r="1038" s="251" customFormat="1"/>
    <row r="1039" s="251" customFormat="1"/>
    <row r="1040" s="251" customFormat="1"/>
    <row r="1041" s="251" customFormat="1"/>
    <row r="1042" s="251" customFormat="1"/>
    <row r="1043" s="251" customFormat="1"/>
    <row r="1044" s="251" customFormat="1"/>
    <row r="1045" s="251" customFormat="1"/>
    <row r="1046" s="251" customFormat="1"/>
    <row r="1047" s="251" customFormat="1"/>
    <row r="1048" s="251" customFormat="1"/>
    <row r="1049" s="251" customFormat="1"/>
    <row r="1050" s="251" customFormat="1"/>
    <row r="1051" s="251" customFormat="1"/>
    <row r="1052" s="251" customFormat="1"/>
    <row r="1053" s="251" customFormat="1"/>
    <row r="1054" s="251" customFormat="1"/>
    <row r="1055" s="251" customFormat="1"/>
    <row r="1056" s="251" customFormat="1"/>
    <row r="1057" s="251" customFormat="1"/>
    <row r="1058" s="251" customFormat="1"/>
    <row r="1059" s="251" customFormat="1"/>
    <row r="1060" s="251" customFormat="1"/>
    <row r="1061" s="251" customFormat="1"/>
    <row r="1062" s="251" customFormat="1"/>
    <row r="1063" s="251" customFormat="1"/>
    <row r="1064" s="251" customFormat="1"/>
    <row r="1065" s="251" customFormat="1"/>
    <row r="1066" s="251" customFormat="1"/>
    <row r="1067" s="251" customFormat="1"/>
    <row r="1068" s="251" customFormat="1"/>
    <row r="1069" s="251" customFormat="1"/>
    <row r="1070" s="251" customFormat="1"/>
    <row r="1071" s="251" customFormat="1"/>
    <row r="1072" s="251" customFormat="1"/>
    <row r="1073" s="251" customFormat="1"/>
    <row r="1074" s="251" customFormat="1"/>
    <row r="1075" s="251" customFormat="1"/>
    <row r="1076" s="251" customFormat="1"/>
    <row r="1077" s="251" customFormat="1"/>
    <row r="1078" s="251" customFormat="1"/>
    <row r="1079" s="251" customFormat="1"/>
    <row r="1080" s="251" customFormat="1"/>
    <row r="1081" s="251" customFormat="1"/>
    <row r="1082" s="251" customFormat="1"/>
    <row r="1083" s="251" customFormat="1"/>
    <row r="1084" s="251" customFormat="1"/>
    <row r="1085" s="251" customFormat="1"/>
    <row r="1086" s="251" customFormat="1"/>
    <row r="1087" s="251" customFormat="1"/>
    <row r="1088" s="251" customFormat="1"/>
    <row r="1089" s="251" customFormat="1"/>
    <row r="1090" s="251" customFormat="1"/>
    <row r="1091" s="251" customFormat="1"/>
    <row r="1092" s="251" customFormat="1"/>
    <row r="1093" s="251" customFormat="1"/>
    <row r="1094" s="251" customFormat="1"/>
    <row r="1095" s="251" customFormat="1"/>
    <row r="1096" s="251" customFormat="1"/>
    <row r="1097" s="251" customFormat="1"/>
    <row r="1098" s="251" customFormat="1"/>
    <row r="1099" s="251" customFormat="1"/>
    <row r="1100" s="251" customFormat="1"/>
    <row r="1101" s="251" customFormat="1"/>
    <row r="1102" s="251" customFormat="1"/>
    <row r="1103" s="251" customFormat="1"/>
    <row r="1104" s="251" customFormat="1"/>
    <row r="1105" s="251" customFormat="1"/>
    <row r="1106" s="251" customFormat="1"/>
    <row r="1107" s="251" customFormat="1"/>
    <row r="1108" s="251" customFormat="1"/>
    <row r="1109" s="251" customFormat="1"/>
    <row r="1110" s="251" customFormat="1"/>
    <row r="1111" s="251" customFormat="1"/>
    <row r="1112" s="251" customFormat="1"/>
    <row r="1113" s="251" customFormat="1"/>
    <row r="1114" s="251" customFormat="1"/>
    <row r="1115" s="251" customFormat="1"/>
    <row r="1116" s="251" customFormat="1"/>
    <row r="1117" s="251" customFormat="1"/>
    <row r="1118" s="251" customFormat="1"/>
    <row r="1119" s="251" customFormat="1"/>
    <row r="1120" s="251" customFormat="1"/>
    <row r="1121" s="251" customFormat="1"/>
    <row r="1122" s="251" customFormat="1"/>
    <row r="1123" s="251" customFormat="1"/>
    <row r="1124" s="251" customFormat="1"/>
    <row r="1125" s="251" customFormat="1"/>
    <row r="1126" s="251" customFormat="1"/>
    <row r="1127" s="251" customFormat="1"/>
    <row r="1128" s="251" customFormat="1"/>
    <row r="1129" s="251" customFormat="1"/>
    <row r="1130" s="251" customFormat="1"/>
    <row r="1131" s="251" customFormat="1"/>
    <row r="1132" s="251" customFormat="1"/>
    <row r="1133" s="251" customFormat="1"/>
    <row r="1134" s="251" customFormat="1"/>
    <row r="1135" s="251" customFormat="1"/>
    <row r="1136" s="251" customFormat="1"/>
    <row r="1137" s="251" customFormat="1"/>
    <row r="1138" s="251" customFormat="1"/>
    <row r="1139" s="251" customFormat="1"/>
    <row r="1140" s="251" customFormat="1"/>
    <row r="1141" s="251" customFormat="1"/>
    <row r="1142" s="251" customFormat="1"/>
    <row r="1143" s="251" customFormat="1"/>
    <row r="1144" s="251" customFormat="1"/>
    <row r="1145" s="251" customFormat="1"/>
    <row r="1146" s="251" customFormat="1"/>
    <row r="1147" s="251" customFormat="1"/>
    <row r="1148" s="251" customFormat="1"/>
    <row r="1149" s="251" customFormat="1"/>
    <row r="1150" s="251" customFormat="1"/>
    <row r="1151" s="251" customFormat="1"/>
    <row r="1152" s="251" customFormat="1"/>
    <row r="1153" s="251" customFormat="1"/>
    <row r="1154" s="251" customFormat="1"/>
    <row r="1155" s="251" customFormat="1"/>
    <row r="1156" s="251" customFormat="1"/>
    <row r="1157" s="251" customFormat="1"/>
    <row r="1158" s="251" customFormat="1"/>
    <row r="1159" s="251" customFormat="1"/>
    <row r="1160" s="251" customFormat="1"/>
    <row r="1161" s="251" customFormat="1"/>
    <row r="1162" s="251" customFormat="1"/>
    <row r="1163" s="251" customFormat="1"/>
    <row r="1164" s="251" customFormat="1"/>
    <row r="1165" s="251" customFormat="1"/>
    <row r="1166" s="251" customFormat="1"/>
    <row r="1167" s="251" customFormat="1"/>
    <row r="1168" s="251" customFormat="1"/>
    <row r="1169" s="251" customFormat="1"/>
    <row r="1170" s="251" customFormat="1"/>
    <row r="1171" s="251" customFormat="1"/>
    <row r="1172" s="251" customFormat="1"/>
    <row r="1173" s="251" customFormat="1"/>
    <row r="1174" s="251" customFormat="1"/>
    <row r="1175" s="251" customFormat="1"/>
    <row r="1176" s="251" customFormat="1"/>
    <row r="1177" s="251" customFormat="1"/>
    <row r="1178" s="251" customFormat="1"/>
    <row r="1179" s="251" customFormat="1"/>
    <row r="1180" s="251" customFormat="1"/>
    <row r="1181" s="251" customFormat="1"/>
    <row r="1182" s="251" customFormat="1"/>
    <row r="1183" s="251" customFormat="1"/>
    <row r="1184" s="251" customFormat="1"/>
    <row r="1185" s="251" customFormat="1"/>
    <row r="1186" s="251" customFormat="1"/>
    <row r="1187" s="251" customFormat="1"/>
    <row r="1188" s="251" customFormat="1"/>
    <row r="1189" s="251" customFormat="1"/>
    <row r="1190" s="251" customFormat="1"/>
    <row r="1191" s="251" customFormat="1"/>
    <row r="1192" s="251" customFormat="1"/>
    <row r="1193" s="251" customFormat="1"/>
    <row r="1194" s="251" customFormat="1"/>
    <row r="1195" s="251" customFormat="1"/>
    <row r="1196" s="251" customFormat="1"/>
    <row r="1197" s="251" customFormat="1"/>
    <row r="1198" s="251" customFormat="1"/>
    <row r="1199" s="251" customFormat="1"/>
    <row r="1200" s="251" customFormat="1"/>
    <row r="1201" s="251" customFormat="1"/>
    <row r="1202" s="251" customFormat="1"/>
    <row r="1203" s="251" customFormat="1"/>
    <row r="1204" s="251" customFormat="1"/>
    <row r="1205" s="251" customFormat="1"/>
    <row r="1206" s="251" customFormat="1"/>
    <row r="1207" s="251" customFormat="1"/>
    <row r="1208" s="251" customFormat="1"/>
    <row r="1209" s="251" customFormat="1"/>
    <row r="1210" s="251" customFormat="1"/>
    <row r="1211" s="251" customFormat="1"/>
    <row r="1212" s="251" customFormat="1"/>
    <row r="1213" s="251" customFormat="1"/>
    <row r="1214" s="251" customFormat="1"/>
    <row r="1215" s="251" customFormat="1"/>
    <row r="1216" s="251" customFormat="1"/>
    <row r="1217" s="251" customFormat="1"/>
    <row r="1218" s="251" customFormat="1"/>
    <row r="1219" s="251" customFormat="1"/>
    <row r="1220" s="251" customFormat="1"/>
    <row r="1221" s="251" customFormat="1"/>
    <row r="1222" s="251" customFormat="1"/>
    <row r="1223" s="251" customFormat="1"/>
    <row r="1224" s="251" customFormat="1"/>
    <row r="1225" s="251" customFormat="1"/>
    <row r="1226" s="251" customFormat="1"/>
    <row r="1227" s="251" customFormat="1"/>
    <row r="1228" s="251" customFormat="1"/>
    <row r="1229" s="251" customFormat="1"/>
    <row r="1230" s="251" customFormat="1"/>
    <row r="1231" s="251" customFormat="1"/>
    <row r="1232" s="251" customFormat="1"/>
    <row r="1233" s="251" customFormat="1"/>
    <row r="1234" s="251" customFormat="1"/>
    <row r="1235" s="251" customFormat="1"/>
    <row r="1236" s="251" customFormat="1"/>
    <row r="1237" s="251" customFormat="1"/>
    <row r="1238" s="251" customFormat="1"/>
    <row r="1239" s="251" customFormat="1"/>
    <row r="1240" s="251" customFormat="1"/>
    <row r="1241" s="251" customFormat="1"/>
    <row r="1242" s="251" customFormat="1"/>
    <row r="1243" s="251" customFormat="1"/>
    <row r="1244" s="251" customFormat="1"/>
    <row r="1245" s="251" customFormat="1"/>
    <row r="1246" s="251" customFormat="1"/>
    <row r="1247" s="251" customFormat="1"/>
    <row r="1248" s="251" customFormat="1"/>
    <row r="1249" s="251" customFormat="1"/>
    <row r="1250" s="251" customFormat="1"/>
    <row r="1251" s="251" customFormat="1"/>
    <row r="1252" s="251" customFormat="1"/>
    <row r="1253" s="251" customFormat="1"/>
    <row r="1254" s="251" customFormat="1"/>
    <row r="1255" s="251" customFormat="1"/>
    <row r="1256" s="251" customFormat="1"/>
    <row r="1257" s="251" customFormat="1"/>
    <row r="1258" s="251" customFormat="1"/>
    <row r="1259" s="251" customFormat="1"/>
    <row r="1260" s="251" customFormat="1"/>
    <row r="1261" s="251" customFormat="1"/>
    <row r="1262" s="251" customFormat="1"/>
    <row r="1263" s="251" customFormat="1"/>
    <row r="1264" s="251" customFormat="1"/>
    <row r="1265" s="251" customFormat="1"/>
    <row r="1266" s="251" customFormat="1"/>
    <row r="1267" s="251" customFormat="1"/>
    <row r="1268" s="251" customFormat="1"/>
    <row r="1269" s="251" customFormat="1"/>
    <row r="1270" s="251" customFormat="1"/>
    <row r="1271" s="251" customFormat="1"/>
    <row r="1272" s="251" customFormat="1"/>
    <row r="1273" s="251" customFormat="1"/>
    <row r="1274" s="251" customFormat="1"/>
    <row r="1275" s="251" customFormat="1"/>
    <row r="1276" s="251" customFormat="1"/>
    <row r="1277" s="251" customFormat="1"/>
    <row r="1278" s="251" customFormat="1"/>
    <row r="1279" s="251" customFormat="1"/>
    <row r="1280" s="251" customFormat="1"/>
    <row r="1281" s="251" customFormat="1"/>
    <row r="1282" s="251" customFormat="1"/>
    <row r="1283" s="251" customFormat="1"/>
    <row r="1284" s="251" customFormat="1"/>
    <row r="1285" s="251" customFormat="1"/>
    <row r="1286" s="251" customFormat="1"/>
    <row r="1287" s="251" customFormat="1"/>
    <row r="1288" s="251" customFormat="1"/>
    <row r="1289" s="251" customFormat="1"/>
    <row r="1290" s="251" customFormat="1"/>
    <row r="1291" s="251" customFormat="1"/>
    <row r="1292" s="251" customFormat="1"/>
    <row r="1293" s="251" customFormat="1"/>
    <row r="1294" s="251" customFormat="1"/>
    <row r="1295" s="251" customFormat="1"/>
    <row r="1296" s="251" customFormat="1"/>
    <row r="1297" s="251" customFormat="1"/>
    <row r="1298" s="251" customFormat="1"/>
    <row r="1299" s="251" customFormat="1"/>
    <row r="1300" s="251" customFormat="1"/>
    <row r="1301" s="251" customFormat="1"/>
    <row r="1302" s="251" customFormat="1"/>
    <row r="1303" s="251" customFormat="1"/>
    <row r="1304" s="251" customFormat="1"/>
    <row r="1305" s="251" customFormat="1"/>
    <row r="1306" s="251" customFormat="1"/>
    <row r="1307" s="251" customFormat="1"/>
    <row r="1308" s="251" customFormat="1"/>
    <row r="1309" s="251" customFormat="1"/>
    <row r="1310" s="251" customFormat="1"/>
    <row r="1311" s="251" customFormat="1"/>
    <row r="1312" s="251" customFormat="1"/>
    <row r="1313" s="251" customFormat="1"/>
    <row r="1314" s="251" customFormat="1"/>
    <row r="1315" s="251" customFormat="1"/>
    <row r="1316" s="251" customFormat="1"/>
    <row r="1317" s="251" customFormat="1"/>
    <row r="1318" s="251" customFormat="1"/>
    <row r="1319" s="251" customFormat="1"/>
    <row r="1320" s="251" customFormat="1"/>
    <row r="1321" s="251" customFormat="1"/>
    <row r="1322" s="251" customFormat="1"/>
    <row r="1323" s="251" customFormat="1"/>
    <row r="1324" s="251" customFormat="1"/>
    <row r="1325" s="251" customFormat="1"/>
    <row r="1326" s="251" customFormat="1"/>
    <row r="1327" s="251" customFormat="1"/>
    <row r="1328" s="251" customFormat="1"/>
    <row r="1329" s="251" customFormat="1"/>
    <row r="1330" s="251" customFormat="1"/>
    <row r="1331" s="251" customFormat="1"/>
    <row r="1332" s="251" customFormat="1"/>
    <row r="1333" s="251" customFormat="1"/>
    <row r="1334" s="251" customFormat="1"/>
    <row r="1335" s="251" customFormat="1"/>
    <row r="1336" s="251" customFormat="1"/>
    <row r="1337" s="251" customFormat="1"/>
    <row r="1338" s="251" customFormat="1"/>
    <row r="1339" s="251" customFormat="1"/>
    <row r="1340" s="251" customFormat="1"/>
    <row r="1341" s="251" customFormat="1"/>
    <row r="1342" s="251" customFormat="1"/>
    <row r="1343" s="251" customFormat="1"/>
    <row r="1344" s="251" customFormat="1"/>
    <row r="1345" s="251" customFormat="1"/>
    <row r="1346" s="251" customFormat="1"/>
    <row r="1347" s="251" customFormat="1"/>
    <row r="1348" s="251" customFormat="1"/>
    <row r="1349" s="251" customFormat="1"/>
    <row r="1350" s="251" customFormat="1"/>
    <row r="1351" s="251" customFormat="1"/>
    <row r="1352" s="251" customFormat="1"/>
    <row r="1353" s="251" customFormat="1"/>
    <row r="1354" s="251" customFormat="1"/>
    <row r="1355" s="251" customFormat="1"/>
    <row r="1356" s="251" customFormat="1"/>
    <row r="1357" s="251" customFormat="1"/>
    <row r="1358" s="251" customFormat="1"/>
    <row r="1359" s="251" customFormat="1"/>
    <row r="1360" s="251" customFormat="1"/>
    <row r="1361" s="251" customFormat="1"/>
    <row r="1362" s="251" customFormat="1"/>
    <row r="1363" s="251" customFormat="1"/>
    <row r="1364" s="251" customFormat="1"/>
    <row r="1365" s="251" customFormat="1"/>
    <row r="1366" s="251" customFormat="1"/>
    <row r="1367" s="251" customFormat="1"/>
    <row r="1368" s="251" customFormat="1"/>
    <row r="1369" s="251" customFormat="1"/>
    <row r="1370" s="251" customFormat="1"/>
    <row r="1371" s="251" customFormat="1"/>
    <row r="1372" s="251" customFormat="1"/>
    <row r="1373" s="251" customFormat="1"/>
    <row r="1374" s="251" customFormat="1"/>
    <row r="1375" s="251" customFormat="1"/>
    <row r="1376" s="251" customFormat="1"/>
    <row r="1377" s="251" customFormat="1"/>
    <row r="1378" s="251" customFormat="1"/>
    <row r="1379" s="251" customFormat="1"/>
    <row r="1380" s="251" customFormat="1"/>
    <row r="1381" s="251" customFormat="1"/>
    <row r="1382" s="251" customFormat="1"/>
    <row r="1383" s="251" customFormat="1"/>
    <row r="1384" s="251" customFormat="1"/>
    <row r="1385" s="251" customFormat="1"/>
    <row r="1386" s="251" customFormat="1"/>
    <row r="1387" s="251" customFormat="1"/>
    <row r="1388" s="251" customFormat="1"/>
    <row r="1389" s="251" customFormat="1"/>
    <row r="1390" s="251" customFormat="1"/>
    <row r="1391" s="251" customFormat="1"/>
    <row r="1392" s="251" customFormat="1"/>
    <row r="1393" s="251" customFormat="1"/>
    <row r="1394" s="251" customFormat="1"/>
    <row r="1395" s="251" customFormat="1"/>
    <row r="1396" s="251" customFormat="1"/>
    <row r="1397" s="251" customFormat="1"/>
    <row r="1398" s="251" customFormat="1"/>
    <row r="1399" s="251" customFormat="1"/>
    <row r="1400" s="251" customFormat="1"/>
    <row r="1401" s="251" customFormat="1"/>
    <row r="1402" s="251" customFormat="1"/>
    <row r="1403" s="251" customFormat="1"/>
    <row r="1404" s="251" customFormat="1"/>
    <row r="1405" s="251" customFormat="1"/>
    <row r="1406" s="251" customFormat="1"/>
    <row r="1407" s="251" customFormat="1"/>
    <row r="1408" s="251" customFormat="1"/>
    <row r="1409" s="251" customFormat="1"/>
    <row r="1410" s="251" customFormat="1"/>
    <row r="1411" s="251" customFormat="1"/>
    <row r="1412" s="251" customFormat="1"/>
    <row r="1413" s="251" customFormat="1"/>
    <row r="1414" s="251" customFormat="1"/>
    <row r="1415" s="251" customFormat="1"/>
    <row r="1416" s="251" customFormat="1"/>
    <row r="1417" s="251" customFormat="1"/>
    <row r="1418" s="251" customFormat="1"/>
    <row r="1419" s="251" customFormat="1"/>
    <row r="1420" s="251" customFormat="1"/>
    <row r="1421" s="251" customFormat="1"/>
    <row r="1422" s="251" customFormat="1"/>
    <row r="1423" s="251" customFormat="1"/>
    <row r="1424" s="251" customFormat="1"/>
    <row r="1425" s="251" customFormat="1"/>
    <row r="1426" s="251" customFormat="1"/>
    <row r="1427" s="251" customFormat="1"/>
    <row r="1428" s="251" customFormat="1"/>
    <row r="1429" s="251" customFormat="1"/>
    <row r="1430" s="251" customFormat="1"/>
    <row r="1431" s="251" customFormat="1"/>
    <row r="1432" s="251" customFormat="1"/>
    <row r="1433" s="251" customFormat="1"/>
    <row r="1434" s="251" customFormat="1"/>
    <row r="1435" s="251" customFormat="1"/>
    <row r="1436" s="251" customFormat="1"/>
    <row r="1437" s="251" customFormat="1"/>
    <row r="1438" s="251" customFormat="1"/>
    <row r="1439" s="251" customFormat="1"/>
    <row r="1440" s="251" customFormat="1"/>
    <row r="1441" s="251" customFormat="1"/>
    <row r="1442" s="251" customFormat="1"/>
    <row r="1443" s="251" customFormat="1"/>
    <row r="1444" s="251" customFormat="1"/>
    <row r="1445" s="251" customFormat="1"/>
    <row r="1446" s="251" customFormat="1"/>
    <row r="1447" s="251" customFormat="1"/>
    <row r="1448" s="251" customFormat="1"/>
    <row r="1449" s="251" customFormat="1"/>
    <row r="1450" s="251" customFormat="1"/>
    <row r="1451" s="251" customFormat="1"/>
    <row r="1452" s="251" customFormat="1"/>
    <row r="1453" s="251" customFormat="1"/>
    <row r="1454" s="251" customFormat="1"/>
    <row r="1455" s="251" customFormat="1"/>
    <row r="1456" s="251" customFormat="1"/>
    <row r="1457" s="251" customFormat="1"/>
    <row r="1458" s="251" customFormat="1"/>
    <row r="1459" s="251" customFormat="1"/>
    <row r="1460" s="251" customFormat="1"/>
    <row r="1461" s="251" customFormat="1"/>
    <row r="1462" s="251" customFormat="1"/>
    <row r="1463" s="251" customFormat="1"/>
    <row r="1464" s="251" customFormat="1"/>
    <row r="1465" s="251" customFormat="1"/>
    <row r="1466" s="251" customFormat="1"/>
    <row r="1467" s="251" customFormat="1"/>
    <row r="1468" s="251" customFormat="1"/>
    <row r="1469" s="251" customFormat="1"/>
    <row r="1470" s="251" customFormat="1"/>
    <row r="1471" s="251" customFormat="1"/>
    <row r="1472" s="251" customFormat="1"/>
    <row r="1473" s="251" customFormat="1"/>
    <row r="1474" s="251" customFormat="1"/>
    <row r="1475" s="251" customFormat="1"/>
    <row r="1476" s="251" customFormat="1"/>
    <row r="1477" s="251" customFormat="1"/>
    <row r="1478" s="251" customFormat="1"/>
    <row r="1479" s="251" customFormat="1"/>
    <row r="1480" s="251" customFormat="1"/>
    <row r="1481" s="251" customFormat="1"/>
    <row r="1482" s="251" customFormat="1"/>
    <row r="1483" s="251" customFormat="1"/>
    <row r="1484" s="251" customFormat="1"/>
    <row r="1485" s="251" customFormat="1"/>
    <row r="1486" s="251" customFormat="1"/>
    <row r="1487" s="251" customFormat="1"/>
    <row r="1488" s="251" customFormat="1"/>
    <row r="1489" s="251" customFormat="1"/>
    <row r="1490" s="251" customFormat="1"/>
    <row r="1491" s="251" customFormat="1"/>
    <row r="1492" s="251" customFormat="1"/>
    <row r="1493" s="251" customFormat="1"/>
    <row r="1494" s="251" customFormat="1"/>
    <row r="1495" s="251" customFormat="1"/>
    <row r="1496" s="251" customFormat="1"/>
    <row r="1497" s="251" customFormat="1"/>
    <row r="1498" s="251" customFormat="1"/>
    <row r="1499" s="251" customFormat="1"/>
    <row r="1500" s="251" customFormat="1"/>
    <row r="1501" s="251" customFormat="1"/>
    <row r="1502" s="251" customFormat="1"/>
    <row r="1503" s="251" customFormat="1"/>
    <row r="1504" s="251" customFormat="1"/>
    <row r="1505" s="251" customFormat="1"/>
    <row r="1506" s="251" customFormat="1"/>
    <row r="1507" s="251" customFormat="1"/>
    <row r="1508" s="251" customFormat="1"/>
    <row r="1509" s="251" customFormat="1"/>
    <row r="1510" s="251" customFormat="1"/>
    <row r="1511" s="251" customFormat="1"/>
    <row r="1512" s="251" customFormat="1"/>
    <row r="1513" s="251" customFormat="1"/>
    <row r="1514" s="251" customFormat="1"/>
    <row r="1515" s="251" customFormat="1"/>
    <row r="1516" s="251" customFormat="1"/>
    <row r="1517" s="251" customFormat="1"/>
    <row r="1518" s="251" customFormat="1"/>
    <row r="1519" s="251" customFormat="1"/>
    <row r="1520" s="251" customFormat="1"/>
    <row r="1521" s="251" customFormat="1"/>
    <row r="1522" s="251" customFormat="1"/>
    <row r="1523" s="251" customFormat="1"/>
    <row r="1524" s="251" customFormat="1"/>
    <row r="1525" s="251" customFormat="1"/>
    <row r="1526" s="251" customFormat="1"/>
    <row r="1527" s="251" customFormat="1"/>
    <row r="1528" s="251" customFormat="1"/>
    <row r="1529" s="251" customFormat="1"/>
    <row r="1530" s="251" customFormat="1"/>
    <row r="1531" s="251" customFormat="1"/>
    <row r="1532" s="251" customFormat="1"/>
    <row r="1533" s="251" customFormat="1"/>
    <row r="1534" s="251" customFormat="1"/>
    <row r="1535" s="251" customFormat="1"/>
    <row r="1536" s="251" customFormat="1"/>
    <row r="1537" s="251" customFormat="1"/>
    <row r="1538" s="251" customFormat="1"/>
    <row r="1539" s="251" customFormat="1"/>
    <row r="1540" s="251" customFormat="1"/>
    <row r="1541" s="251" customFormat="1"/>
    <row r="1542" s="251" customFormat="1"/>
    <row r="1543" s="251" customFormat="1"/>
    <row r="1544" s="251" customFormat="1"/>
    <row r="1545" s="251" customFormat="1"/>
    <row r="1546" s="251" customFormat="1"/>
    <row r="1547" s="251" customFormat="1"/>
    <row r="1548" s="251" customFormat="1"/>
    <row r="1549" s="251" customFormat="1"/>
    <row r="1550" s="251" customFormat="1"/>
    <row r="1551" s="251" customFormat="1"/>
    <row r="1552" s="251" customFormat="1"/>
    <row r="1553" s="251" customFormat="1"/>
    <row r="1554" s="251" customFormat="1"/>
    <row r="1555" s="251" customFormat="1"/>
    <row r="1556" s="251" customFormat="1"/>
    <row r="1557" s="251" customFormat="1"/>
    <row r="1558" s="251" customFormat="1"/>
    <row r="1559" s="251" customFormat="1"/>
    <row r="1560" s="251" customFormat="1"/>
    <row r="1561" s="251" customFormat="1"/>
    <row r="1562" s="251" customFormat="1"/>
    <row r="1563" s="251" customFormat="1"/>
    <row r="1564" s="251" customFormat="1"/>
    <row r="1565" s="251" customFormat="1"/>
    <row r="1566" s="251" customFormat="1"/>
    <row r="1567" s="251" customFormat="1"/>
    <row r="1568" s="251" customFormat="1"/>
    <row r="1569" s="251" customFormat="1"/>
    <row r="1570" s="251" customFormat="1"/>
    <row r="1571" s="251" customFormat="1"/>
    <row r="1572" s="251" customFormat="1"/>
    <row r="1573" s="251" customFormat="1"/>
    <row r="1574" s="251" customFormat="1"/>
    <row r="1575" s="251" customFormat="1"/>
    <row r="1576" s="251" customFormat="1"/>
    <row r="1577" s="251" customFormat="1"/>
    <row r="1578" s="251" customFormat="1"/>
    <row r="1579" s="251" customFormat="1"/>
    <row r="1580" s="251" customFormat="1"/>
    <row r="1581" s="251" customFormat="1"/>
    <row r="1582" s="251" customFormat="1"/>
    <row r="1583" s="251" customFormat="1"/>
    <row r="1584" s="251" customFormat="1"/>
    <row r="1585" s="251" customFormat="1"/>
    <row r="1586" s="251" customFormat="1"/>
    <row r="1587" s="251" customFormat="1"/>
    <row r="1588" s="251" customFormat="1"/>
    <row r="1589" s="251" customFormat="1"/>
    <row r="1590" s="251" customFormat="1"/>
    <row r="1591" s="251" customFormat="1"/>
    <row r="1592" s="251" customFormat="1"/>
    <row r="1593" s="251" customFormat="1"/>
    <row r="1594" s="251" customFormat="1"/>
    <row r="1595" s="251" customFormat="1"/>
    <row r="1596" s="251" customFormat="1"/>
    <row r="1597" s="251" customFormat="1"/>
    <row r="1598" s="251" customFormat="1"/>
    <row r="1599" s="251" customFormat="1"/>
    <row r="1600" s="251" customFormat="1"/>
    <row r="1601" s="251" customFormat="1"/>
    <row r="1602" s="251" customFormat="1"/>
    <row r="1603" s="251" customFormat="1"/>
    <row r="1604" s="251" customFormat="1"/>
    <row r="1605" s="251" customFormat="1"/>
    <row r="1606" s="251" customFormat="1"/>
    <row r="1607" s="251" customFormat="1"/>
    <row r="1608" s="251" customFormat="1"/>
    <row r="1609" s="251" customFormat="1"/>
    <row r="1610" s="251" customFormat="1"/>
    <row r="1611" s="251" customFormat="1"/>
    <row r="1612" s="251" customFormat="1"/>
    <row r="1613" s="251" customFormat="1"/>
    <row r="1614" s="251" customFormat="1"/>
    <row r="1615" s="251" customFormat="1"/>
    <row r="1616" s="251" customFormat="1"/>
    <row r="1617" s="251" customFormat="1"/>
    <row r="1618" s="251" customFormat="1"/>
    <row r="1619" s="251" customFormat="1"/>
    <row r="1620" s="251" customFormat="1"/>
    <row r="1621" s="251" customFormat="1"/>
    <row r="1622" s="251" customFormat="1"/>
    <row r="1623" s="251" customFormat="1"/>
    <row r="1624" s="251" customFormat="1"/>
    <row r="1625" s="251" customFormat="1"/>
    <row r="1626" s="251" customFormat="1"/>
    <row r="1627" s="251" customFormat="1"/>
    <row r="1628" s="251" customFormat="1"/>
    <row r="1629" s="251" customFormat="1"/>
    <row r="1630" s="251" customFormat="1"/>
    <row r="1631" s="251" customFormat="1"/>
    <row r="1632" s="251" customFormat="1"/>
    <row r="1633" s="251" customFormat="1"/>
    <row r="1634" s="251" customFormat="1"/>
    <row r="1635" s="251" customFormat="1"/>
    <row r="1636" s="251" customFormat="1"/>
    <row r="1637" s="251" customFormat="1"/>
    <row r="1638" s="251" customFormat="1"/>
    <row r="1639" s="251" customFormat="1"/>
    <row r="1640" s="251" customFormat="1"/>
    <row r="1641" s="251" customFormat="1"/>
    <row r="1642" s="251" customFormat="1"/>
    <row r="1643" s="251" customFormat="1"/>
    <row r="1644" s="251" customFormat="1"/>
    <row r="1645" s="251" customFormat="1"/>
    <row r="1646" s="251" customFormat="1"/>
    <row r="1647" s="251" customFormat="1"/>
    <row r="1648" s="251" customFormat="1"/>
    <row r="1649" s="251" customFormat="1"/>
    <row r="1650" s="251" customFormat="1"/>
    <row r="1651" s="251" customFormat="1"/>
    <row r="1652" s="251" customFormat="1"/>
    <row r="1653" s="251" customFormat="1"/>
    <row r="1654" s="251" customFormat="1"/>
    <row r="1655" s="251" customFormat="1"/>
    <row r="1656" s="251" customFormat="1"/>
    <row r="1657" s="251" customFormat="1"/>
    <row r="1658" s="251" customFormat="1"/>
    <row r="1659" s="251" customFormat="1"/>
    <row r="1660" s="251" customFormat="1"/>
    <row r="1661" s="251" customFormat="1"/>
    <row r="1662" s="251" customFormat="1"/>
    <row r="1663" s="251" customFormat="1"/>
    <row r="1664" s="251" customFormat="1"/>
    <row r="1665" s="251" customFormat="1"/>
    <row r="1666" s="251" customFormat="1"/>
    <row r="1667" s="251" customFormat="1"/>
    <row r="1668" s="251" customFormat="1"/>
    <row r="1669" s="251" customFormat="1"/>
    <row r="1670" s="251" customFormat="1"/>
    <row r="1671" s="251" customFormat="1"/>
    <row r="1672" s="251" customFormat="1"/>
    <row r="1673" s="251" customFormat="1"/>
    <row r="1674" s="251" customFormat="1"/>
    <row r="1675" s="251" customFormat="1"/>
    <row r="1676" s="251" customFormat="1"/>
    <row r="1677" s="251" customFormat="1"/>
    <row r="1678" s="251" customFormat="1"/>
    <row r="1679" s="251" customFormat="1"/>
    <row r="1680" s="251" customFormat="1"/>
    <row r="1681" s="251" customFormat="1"/>
    <row r="1682" s="251" customFormat="1"/>
    <row r="1683" s="251" customFormat="1"/>
    <row r="1684" s="251" customFormat="1"/>
    <row r="1685" s="251" customFormat="1"/>
    <row r="1686" s="251" customFormat="1"/>
    <row r="1687" s="251" customFormat="1"/>
    <row r="1688" s="251" customFormat="1"/>
    <row r="1689" s="251" customFormat="1"/>
    <row r="1690" s="251" customFormat="1"/>
    <row r="1691" s="251" customFormat="1"/>
    <row r="1692" s="251" customFormat="1"/>
    <row r="1693" s="251" customFormat="1"/>
    <row r="1694" s="251" customFormat="1"/>
    <row r="1695" s="251" customFormat="1"/>
    <row r="1696" s="251" customFormat="1"/>
    <row r="1697" s="251" customFormat="1"/>
    <row r="1698" s="251" customFormat="1"/>
    <row r="1699" s="251" customFormat="1"/>
    <row r="1700" s="251" customFormat="1"/>
    <row r="1701" s="251" customFormat="1"/>
    <row r="1702" s="251" customFormat="1"/>
    <row r="1703" s="251" customFormat="1"/>
    <row r="1704" s="251" customFormat="1"/>
    <row r="1705" s="251" customFormat="1"/>
    <row r="1706" s="251" customFormat="1"/>
    <row r="1707" s="251" customFormat="1"/>
    <row r="1708" s="251" customFormat="1"/>
    <row r="1709" s="251" customFormat="1"/>
    <row r="1710" s="251" customFormat="1"/>
    <row r="1711" s="251" customFormat="1"/>
    <row r="1712" s="251" customFormat="1"/>
    <row r="1713" s="251" customFormat="1"/>
    <row r="1714" s="251" customFormat="1"/>
    <row r="1715" s="251" customFormat="1"/>
    <row r="1716" s="251" customFormat="1"/>
    <row r="1717" s="251" customFormat="1"/>
    <row r="1718" s="251" customFormat="1"/>
    <row r="1719" s="251" customFormat="1"/>
    <row r="1720" s="251" customFormat="1"/>
    <row r="1721" s="251" customFormat="1"/>
    <row r="1722" s="251" customFormat="1"/>
    <row r="1723" s="251" customFormat="1"/>
    <row r="1724" s="251" customFormat="1"/>
    <row r="1725" s="251" customFormat="1"/>
    <row r="1726" s="251" customFormat="1"/>
    <row r="1727" s="251" customFormat="1"/>
    <row r="1728" s="251" customFormat="1"/>
    <row r="1729" s="251" customFormat="1"/>
    <row r="1730" s="251" customFormat="1"/>
    <row r="1731" s="251" customFormat="1"/>
    <row r="1732" s="251" customFormat="1"/>
    <row r="1733" s="251" customFormat="1"/>
    <row r="1734" s="251" customFormat="1"/>
    <row r="1735" s="251" customFormat="1"/>
    <row r="1736" s="251" customFormat="1"/>
    <row r="1737" s="251" customFormat="1"/>
    <row r="1738" s="251" customFormat="1"/>
    <row r="1739" s="251" customFormat="1"/>
    <row r="1740" s="251" customFormat="1"/>
    <row r="1741" s="251" customFormat="1"/>
    <row r="1742" s="251" customFormat="1"/>
    <row r="1743" s="251" customFormat="1"/>
    <row r="1744" s="251" customFormat="1"/>
    <row r="1745" s="251" customFormat="1"/>
    <row r="1746" s="251" customFormat="1"/>
    <row r="1747" s="251" customFormat="1"/>
    <row r="1748" s="251" customFormat="1"/>
    <row r="1749" s="251" customFormat="1"/>
    <row r="1750" s="251" customFormat="1"/>
    <row r="1751" s="251" customFormat="1"/>
    <row r="1752" s="251" customFormat="1"/>
    <row r="1753" s="251" customFormat="1"/>
    <row r="1754" s="251" customFormat="1"/>
    <row r="1755" s="251" customFormat="1"/>
    <row r="1756" s="251" customFormat="1"/>
    <row r="1757" s="251" customFormat="1"/>
    <row r="1758" s="251" customFormat="1"/>
    <row r="1759" s="251" customFormat="1"/>
    <row r="1760" s="251" customFormat="1"/>
    <row r="1761" s="251" customFormat="1"/>
    <row r="1762" s="251" customFormat="1"/>
    <row r="1763" s="251" customFormat="1"/>
    <row r="1764" s="251" customFormat="1"/>
    <row r="1765" s="251" customFormat="1"/>
    <row r="1766" s="251" customFormat="1"/>
    <row r="1767" s="251" customFormat="1"/>
    <row r="1768" s="251" customFormat="1"/>
    <row r="1769" s="251" customFormat="1"/>
    <row r="1770" s="251" customFormat="1"/>
    <row r="1771" s="251" customFormat="1"/>
    <row r="1772" s="251" customFormat="1"/>
    <row r="1773" s="251" customFormat="1"/>
    <row r="1774" s="251" customFormat="1"/>
    <row r="1775" s="251" customFormat="1"/>
    <row r="1776" s="251" customFormat="1"/>
    <row r="1777" s="251" customFormat="1"/>
    <row r="1778" s="251" customFormat="1"/>
    <row r="1779" s="251" customFormat="1"/>
    <row r="1780" s="251" customFormat="1"/>
    <row r="1781" s="251" customFormat="1"/>
    <row r="1782" s="251" customFormat="1"/>
    <row r="1783" s="251" customFormat="1"/>
    <row r="1784" s="251" customFormat="1"/>
    <row r="1785" s="251" customFormat="1"/>
    <row r="1786" s="251" customFormat="1"/>
    <row r="1787" s="251" customFormat="1"/>
    <row r="1788" s="251" customFormat="1"/>
    <row r="1789" s="251" customFormat="1"/>
    <row r="1790" s="251" customFormat="1"/>
    <row r="1791" s="251" customFormat="1"/>
    <row r="1792" s="251" customFormat="1"/>
    <row r="1793" s="251" customFormat="1"/>
    <row r="1794" s="251" customFormat="1"/>
    <row r="1795" s="251" customFormat="1"/>
    <row r="1796" s="251" customFormat="1"/>
    <row r="1797" s="251" customFormat="1"/>
    <row r="1798" s="251" customFormat="1"/>
    <row r="1799" s="251" customFormat="1"/>
    <row r="1800" s="251" customFormat="1"/>
    <row r="1801" s="251" customFormat="1"/>
    <row r="1802" s="251" customFormat="1"/>
    <row r="1803" s="251" customFormat="1"/>
    <row r="1804" s="251" customFormat="1"/>
    <row r="1805" s="251" customFormat="1"/>
    <row r="1806" s="251" customFormat="1"/>
    <row r="1807" s="251" customFormat="1"/>
    <row r="1808" s="251" customFormat="1"/>
    <row r="1809" s="251" customFormat="1"/>
    <row r="1810" s="251" customFormat="1"/>
    <row r="1811" s="251" customFormat="1"/>
    <row r="1812" s="251" customFormat="1"/>
    <row r="1813" s="251" customFormat="1"/>
    <row r="1814" s="251" customFormat="1"/>
    <row r="1815" s="251" customFormat="1"/>
    <row r="1816" s="251" customFormat="1"/>
    <row r="1817" s="251" customFormat="1"/>
    <row r="1818" s="251" customFormat="1"/>
    <row r="1819" s="251" customFormat="1"/>
    <row r="1820" s="251" customFormat="1"/>
    <row r="1821" s="251" customFormat="1"/>
    <row r="1822" s="251" customFormat="1"/>
    <row r="1823" s="251" customFormat="1"/>
    <row r="1824" s="251" customFormat="1"/>
    <row r="1825" s="251" customFormat="1"/>
    <row r="1826" s="251" customFormat="1"/>
    <row r="1827" s="251" customFormat="1"/>
    <row r="1828" s="251" customFormat="1"/>
    <row r="1829" s="251" customFormat="1"/>
    <row r="1830" s="251" customFormat="1"/>
    <row r="1831" s="251" customFormat="1"/>
    <row r="1832" s="251" customFormat="1"/>
    <row r="1833" s="251" customFormat="1"/>
    <row r="1834" s="251" customFormat="1"/>
    <row r="1835" s="251" customFormat="1"/>
    <row r="1836" s="251" customFormat="1"/>
    <row r="1837" s="251" customFormat="1"/>
    <row r="1838" s="251" customFormat="1"/>
    <row r="1839" s="251" customFormat="1"/>
    <row r="1840" s="251" customFormat="1"/>
    <row r="1841" s="251" customFormat="1"/>
    <row r="1842" s="251" customFormat="1"/>
    <row r="1843" s="251" customFormat="1"/>
    <row r="1844" s="251" customFormat="1"/>
    <row r="1845" s="251" customFormat="1"/>
    <row r="1846" s="251" customFormat="1"/>
    <row r="1847" s="251" customFormat="1"/>
    <row r="1848" s="251" customFormat="1"/>
    <row r="1849" s="251" customFormat="1"/>
    <row r="1850" s="251" customFormat="1"/>
    <row r="1851" s="251" customFormat="1"/>
    <row r="1852" s="251" customFormat="1"/>
    <row r="1853" s="251" customFormat="1"/>
    <row r="1854" s="251" customFormat="1"/>
    <row r="1855" s="251" customFormat="1"/>
    <row r="1856" s="251" customFormat="1"/>
    <row r="1857" s="251" customFormat="1"/>
    <row r="1858" s="251" customFormat="1"/>
    <row r="1859" s="251" customFormat="1"/>
    <row r="1860" s="251" customFormat="1"/>
    <row r="1861" s="251" customFormat="1"/>
    <row r="1862" s="251" customFormat="1"/>
    <row r="1863" s="251" customFormat="1"/>
    <row r="1864" s="251" customFormat="1"/>
    <row r="1865" s="251" customFormat="1"/>
    <row r="1866" s="251" customFormat="1"/>
    <row r="1867" s="251" customFormat="1"/>
    <row r="1868" s="251" customFormat="1"/>
    <row r="1869" s="251" customFormat="1"/>
    <row r="1870" s="251" customFormat="1"/>
    <row r="1871" s="251" customFormat="1"/>
    <row r="1872" s="251" customFormat="1"/>
    <row r="1873" s="251" customFormat="1"/>
    <row r="1874" s="251" customFormat="1"/>
    <row r="1875" s="251" customFormat="1"/>
    <row r="1876" s="251" customFormat="1"/>
    <row r="1877" s="251" customFormat="1"/>
    <row r="1878" s="251" customFormat="1"/>
    <row r="1879" s="251" customFormat="1"/>
    <row r="1880" s="251" customFormat="1"/>
    <row r="1881" s="251" customFormat="1"/>
    <row r="1882" s="251" customFormat="1"/>
    <row r="1883" s="251" customFormat="1"/>
    <row r="1884" s="251" customFormat="1"/>
    <row r="1885" s="251" customFormat="1"/>
    <row r="1886" s="251" customFormat="1"/>
    <row r="1887" s="251" customFormat="1"/>
    <row r="1888" s="251" customFormat="1"/>
    <row r="1889" s="251" customFormat="1"/>
    <row r="1890" s="251" customFormat="1"/>
    <row r="1891" s="251" customFormat="1"/>
    <row r="1892" s="251" customFormat="1"/>
    <row r="1893" s="251" customFormat="1"/>
    <row r="1894" s="251" customFormat="1"/>
    <row r="1895" s="251" customFormat="1"/>
    <row r="1896" s="251" customFormat="1"/>
    <row r="1897" s="251" customFormat="1"/>
    <row r="1898" s="251" customFormat="1"/>
    <row r="1899" s="251" customFormat="1"/>
    <row r="1900" s="251" customFormat="1"/>
    <row r="1901" s="251" customFormat="1"/>
    <row r="1902" s="251" customFormat="1"/>
    <row r="1903" s="251" customFormat="1"/>
    <row r="1904" s="251" customFormat="1"/>
    <row r="1905" s="251" customFormat="1"/>
    <row r="1906" s="251" customFormat="1"/>
    <row r="1907" s="251" customFormat="1"/>
    <row r="1908" s="251" customFormat="1"/>
    <row r="1909" s="251" customFormat="1"/>
    <row r="1910" s="251" customFormat="1"/>
    <row r="1911" s="251" customFormat="1"/>
    <row r="1912" s="251" customFormat="1"/>
    <row r="1913" s="251" customFormat="1"/>
    <row r="1914" s="251" customFormat="1"/>
    <row r="1915" s="251" customFormat="1"/>
    <row r="1916" s="251" customFormat="1"/>
    <row r="1917" s="251" customFormat="1"/>
    <row r="1918" s="251" customFormat="1"/>
    <row r="1919" s="251" customFormat="1"/>
    <row r="1920" s="251" customFormat="1"/>
    <row r="1921" s="251" customFormat="1"/>
    <row r="1922" s="251" customFormat="1"/>
    <row r="1923" s="251" customFormat="1"/>
    <row r="1924" s="251" customFormat="1"/>
    <row r="1925" s="251" customFormat="1"/>
    <row r="1926" s="251" customFormat="1"/>
    <row r="1927" s="251" customFormat="1"/>
    <row r="1928" s="251" customFormat="1"/>
    <row r="1929" s="251" customFormat="1"/>
    <row r="1930" s="251" customFormat="1"/>
    <row r="1931" s="251" customFormat="1"/>
    <row r="1932" s="251" customFormat="1"/>
    <row r="1933" s="251" customFormat="1"/>
    <row r="1934" s="251" customFormat="1"/>
    <row r="1935" s="251" customFormat="1"/>
    <row r="1936" s="251" customFormat="1"/>
    <row r="1937" s="251" customFormat="1"/>
    <row r="1938" s="251" customFormat="1"/>
    <row r="1939" s="251" customFormat="1"/>
    <row r="1940" s="251" customFormat="1"/>
    <row r="1941" s="251" customFormat="1"/>
    <row r="1942" s="251" customFormat="1"/>
    <row r="1943" s="251" customFormat="1"/>
    <row r="1944" s="251" customFormat="1"/>
    <row r="1945" s="251" customFormat="1"/>
    <row r="1946" s="251" customFormat="1"/>
    <row r="1947" s="251" customFormat="1"/>
    <row r="1948" s="251" customFormat="1"/>
    <row r="1949" s="251" customFormat="1"/>
    <row r="1950" s="251" customFormat="1"/>
    <row r="1951" s="251" customFormat="1"/>
    <row r="1952" s="251" customFormat="1"/>
    <row r="1953" s="251" customFormat="1"/>
    <row r="1954" s="251" customFormat="1"/>
    <row r="1955" s="251" customFormat="1"/>
    <row r="1956" s="251" customFormat="1"/>
    <row r="1957" s="251" customFormat="1"/>
    <row r="1958" s="251" customFormat="1"/>
    <row r="1959" s="251" customFormat="1"/>
    <row r="1960" s="251" customFormat="1"/>
    <row r="1961" s="251" customFormat="1"/>
    <row r="1962" s="251" customFormat="1"/>
    <row r="1963" s="251" customFormat="1"/>
    <row r="1964" s="251" customFormat="1"/>
    <row r="1965" s="251" customFormat="1"/>
    <row r="1966" s="251" customFormat="1"/>
    <row r="1967" s="251" customFormat="1"/>
    <row r="1968" s="251" customFormat="1"/>
    <row r="1969" s="251" customFormat="1"/>
    <row r="1970" s="251" customFormat="1"/>
    <row r="1971" s="251" customFormat="1"/>
    <row r="1972" s="251" customFormat="1"/>
    <row r="1973" s="251" customFormat="1"/>
    <row r="1974" s="251" customFormat="1"/>
    <row r="1975" s="251" customFormat="1"/>
    <row r="1976" s="251" customFormat="1"/>
    <row r="1977" s="251" customFormat="1"/>
    <row r="1978" s="251" customFormat="1"/>
    <row r="1979" s="251" customFormat="1"/>
    <row r="1980" s="251" customFormat="1"/>
    <row r="1981" s="251" customFormat="1"/>
    <row r="1982" s="251" customFormat="1"/>
    <row r="1983" s="251" customFormat="1"/>
    <row r="1984" s="251" customFormat="1"/>
    <row r="1985" s="251" customFormat="1"/>
    <row r="1986" s="251" customFormat="1"/>
    <row r="1987" s="251" customFormat="1"/>
    <row r="1988" s="251" customFormat="1"/>
    <row r="1989" s="251" customFormat="1"/>
    <row r="1990" s="251" customFormat="1"/>
    <row r="1991" s="251" customFormat="1"/>
    <row r="1992" s="251" customFormat="1"/>
    <row r="1993" s="251" customFormat="1"/>
    <row r="1994" s="251" customFormat="1"/>
    <row r="1995" s="251" customFormat="1"/>
    <row r="1996" s="251" customFormat="1"/>
    <row r="1997" s="251" customFormat="1"/>
    <row r="1998" s="251" customFormat="1"/>
    <row r="1999" s="251" customFormat="1"/>
    <row r="2000" s="251" customFormat="1"/>
    <row r="2001" s="251" customFormat="1"/>
    <row r="2002" s="251" customFormat="1"/>
    <row r="2003" s="251" customFormat="1"/>
    <row r="2004" s="251" customFormat="1"/>
    <row r="2005" s="251" customFormat="1"/>
    <row r="2006" s="251" customFormat="1"/>
    <row r="2007" s="251" customFormat="1"/>
    <row r="2008" s="251" customFormat="1"/>
    <row r="2009" s="251" customFormat="1"/>
    <row r="2010" s="251" customFormat="1"/>
    <row r="2011" s="251" customFormat="1"/>
    <row r="2012" s="251" customFormat="1"/>
    <row r="2013" s="251" customFormat="1"/>
    <row r="2014" s="251" customFormat="1"/>
    <row r="2015" s="251" customFormat="1"/>
    <row r="2016" s="251" customFormat="1"/>
    <row r="2017" s="251" customFormat="1"/>
    <row r="2018" s="251" customFormat="1"/>
    <row r="2019" s="251" customFormat="1"/>
    <row r="2020" s="251" customFormat="1"/>
    <row r="2021" s="251" customFormat="1"/>
    <row r="2022" s="251" customFormat="1"/>
    <row r="2023" s="251" customFormat="1"/>
    <row r="2024" s="251" customFormat="1"/>
    <row r="2025" s="251" customFormat="1"/>
    <row r="2026" s="251" customFormat="1"/>
    <row r="2027" s="251" customFormat="1"/>
    <row r="2028" s="251" customFormat="1"/>
    <row r="2029" s="251" customFormat="1"/>
    <row r="2030" s="251" customFormat="1"/>
    <row r="2031" s="251" customFormat="1"/>
    <row r="2032" s="251" customFormat="1"/>
    <row r="2033" s="251" customFormat="1"/>
    <row r="2034" s="251" customFormat="1"/>
    <row r="2035" s="251" customFormat="1"/>
    <row r="2036" s="251" customFormat="1"/>
    <row r="2037" s="251" customFormat="1"/>
    <row r="2038" s="251" customFormat="1"/>
    <row r="2039" s="251" customFormat="1"/>
    <row r="2040" s="251" customFormat="1"/>
    <row r="2041" s="251" customFormat="1"/>
    <row r="2042" s="251" customFormat="1"/>
    <row r="2043" s="251" customFormat="1"/>
    <row r="2044" s="251" customFormat="1"/>
    <row r="2045" s="251" customFormat="1"/>
    <row r="2046" s="251" customFormat="1"/>
    <row r="2047" s="251" customFormat="1"/>
    <row r="2048" s="251" customFormat="1"/>
    <row r="2049" s="251" customFormat="1"/>
    <row r="2050" s="251" customFormat="1"/>
    <row r="2051" s="251" customFormat="1"/>
    <row r="2052" s="251" customFormat="1"/>
    <row r="2053" s="251" customFormat="1"/>
    <row r="2054" s="251" customFormat="1"/>
    <row r="2055" s="251" customFormat="1"/>
    <row r="2056" s="251" customFormat="1"/>
    <row r="2057" s="251" customFormat="1"/>
    <row r="2058" s="251" customFormat="1"/>
    <row r="2059" s="251" customFormat="1"/>
    <row r="2060" s="251" customFormat="1"/>
    <row r="2061" s="251" customFormat="1"/>
    <row r="2062" s="251" customFormat="1"/>
    <row r="2063" s="251" customFormat="1"/>
    <row r="2064" s="251" customFormat="1"/>
    <row r="2065" s="251" customFormat="1"/>
    <row r="2066" s="251" customFormat="1"/>
    <row r="2067" s="251" customFormat="1"/>
    <row r="2068" s="251" customFormat="1"/>
    <row r="2069" s="251" customFormat="1"/>
    <row r="2070" s="251" customFormat="1"/>
    <row r="2071" s="251" customFormat="1"/>
    <row r="2072" s="251" customFormat="1"/>
    <row r="2073" s="251" customFormat="1"/>
    <row r="2074" s="251" customFormat="1"/>
    <row r="2075" s="251" customFormat="1"/>
    <row r="2076" s="251" customFormat="1"/>
    <row r="2077" s="251" customFormat="1"/>
    <row r="2078" s="251" customFormat="1"/>
    <row r="2079" s="251" customFormat="1"/>
    <row r="2080" s="251" customFormat="1"/>
    <row r="2081" s="251" customFormat="1"/>
    <row r="2082" s="251" customFormat="1"/>
    <row r="2083" s="251" customFormat="1"/>
    <row r="2084" s="251" customFormat="1"/>
    <row r="2085" s="251" customFormat="1"/>
    <row r="2086" s="251" customFormat="1"/>
    <row r="2087" s="251" customFormat="1"/>
    <row r="2088" s="251" customFormat="1"/>
    <row r="2089" s="251" customFormat="1"/>
    <row r="2090" s="251" customFormat="1"/>
    <row r="2091" s="251" customFormat="1"/>
    <row r="2092" s="251" customFormat="1"/>
    <row r="2093" s="251" customFormat="1"/>
    <row r="2094" s="251" customFormat="1"/>
    <row r="2095" s="251" customFormat="1"/>
    <row r="2096" s="251" customFormat="1"/>
    <row r="2097" s="251" customFormat="1"/>
    <row r="2098" s="251" customFormat="1"/>
    <row r="2099" s="251" customFormat="1"/>
    <row r="2100" s="251" customFormat="1"/>
    <row r="2101" s="251" customFormat="1"/>
    <row r="2102" s="251" customFormat="1"/>
    <row r="2103" s="251" customFormat="1"/>
    <row r="2104" s="251" customFormat="1"/>
    <row r="2105" s="251" customFormat="1"/>
    <row r="2106" s="251" customFormat="1"/>
    <row r="2107" s="251" customFormat="1"/>
    <row r="2108" s="251" customFormat="1"/>
    <row r="2109" s="251" customFormat="1"/>
    <row r="2110" s="251" customFormat="1"/>
    <row r="2111" s="251" customFormat="1"/>
    <row r="2112" s="251" customFormat="1"/>
    <row r="2113" s="251" customFormat="1"/>
    <row r="2114" s="251" customFormat="1"/>
    <row r="2115" s="251" customFormat="1"/>
    <row r="2116" s="251" customFormat="1"/>
    <row r="2117" s="251" customFormat="1"/>
    <row r="2118" s="251" customFormat="1"/>
    <row r="2119" s="251" customFormat="1"/>
    <row r="2120" s="251" customFormat="1"/>
    <row r="2121" s="251" customFormat="1"/>
    <row r="2122" s="251" customFormat="1"/>
    <row r="2123" s="251" customFormat="1"/>
    <row r="2124" s="251" customFormat="1"/>
    <row r="2125" s="251" customFormat="1"/>
    <row r="2126" s="251" customFormat="1"/>
    <row r="2127" s="251" customFormat="1"/>
    <row r="2128" s="251" customFormat="1"/>
    <row r="2129" s="251" customFormat="1"/>
    <row r="2130" s="251" customFormat="1"/>
    <row r="2131" s="251" customFormat="1"/>
    <row r="2132" s="251" customFormat="1"/>
    <row r="2133" s="251" customFormat="1"/>
    <row r="2134" s="251" customFormat="1"/>
    <row r="2135" s="251" customFormat="1"/>
    <row r="2136" s="251" customFormat="1"/>
    <row r="2137" s="251" customFormat="1"/>
    <row r="2138" s="251" customFormat="1"/>
    <row r="2139" s="251" customFormat="1"/>
    <row r="2140" s="251" customFormat="1"/>
    <row r="2141" s="251" customFormat="1"/>
    <row r="2142" s="251" customFormat="1"/>
    <row r="2143" s="251" customFormat="1"/>
    <row r="2144" s="251" customFormat="1"/>
    <row r="2145" s="251" customFormat="1"/>
    <row r="2146" s="251" customFormat="1"/>
    <row r="2147" s="251" customFormat="1"/>
    <row r="2148" s="251" customFormat="1"/>
    <row r="2149" s="251" customFormat="1"/>
    <row r="2150" s="251" customFormat="1"/>
    <row r="2151" s="251" customFormat="1"/>
    <row r="2152" s="251" customFormat="1"/>
    <row r="2153" s="251" customFormat="1"/>
    <row r="2154" s="251" customFormat="1"/>
    <row r="2155" s="251" customFormat="1"/>
    <row r="2156" s="251" customFormat="1"/>
    <row r="2157" s="251" customFormat="1"/>
    <row r="2158" s="251" customFormat="1"/>
    <row r="2159" s="251" customFormat="1"/>
    <row r="2160" s="251" customFormat="1"/>
    <row r="2161" s="251" customFormat="1"/>
    <row r="2162" s="251" customFormat="1"/>
    <row r="2163" s="251" customFormat="1"/>
    <row r="2164" s="251" customFormat="1"/>
    <row r="2165" s="251" customFormat="1"/>
    <row r="2166" s="251" customFormat="1"/>
    <row r="2167" s="251" customFormat="1"/>
    <row r="2168" s="251" customFormat="1"/>
    <row r="2169" s="251" customFormat="1"/>
    <row r="2170" s="251" customFormat="1"/>
    <row r="2171" s="251" customFormat="1"/>
    <row r="2172" s="251" customFormat="1"/>
    <row r="2173" s="251" customFormat="1"/>
    <row r="2174" s="251" customFormat="1"/>
    <row r="2175" s="251" customFormat="1"/>
    <row r="2176" s="251" customFormat="1"/>
    <row r="2177" s="251" customFormat="1"/>
    <row r="2178" s="251" customFormat="1"/>
    <row r="2179" s="251" customFormat="1"/>
    <row r="2180" s="251" customFormat="1"/>
    <row r="2181" s="251" customFormat="1"/>
    <row r="2182" s="251" customFormat="1"/>
    <row r="2183" s="251" customFormat="1"/>
    <row r="2184" s="251" customFormat="1"/>
    <row r="2185" s="251" customFormat="1"/>
    <row r="2186" s="251" customFormat="1"/>
    <row r="2187" s="251" customFormat="1"/>
    <row r="2188" s="251" customFormat="1"/>
    <row r="2189" s="251" customFormat="1"/>
    <row r="2190" s="251" customFormat="1"/>
    <row r="2191" s="251" customFormat="1"/>
    <row r="2192" s="251" customFormat="1"/>
    <row r="2193" s="251" customFormat="1"/>
    <row r="2194" s="251" customFormat="1"/>
    <row r="2195" s="251" customFormat="1"/>
    <row r="2196" s="251" customFormat="1"/>
    <row r="2197" s="251" customFormat="1"/>
    <row r="2198" s="251" customFormat="1"/>
    <row r="2199" s="251" customFormat="1"/>
    <row r="2200" s="251" customFormat="1"/>
    <row r="2201" s="251" customFormat="1"/>
    <row r="2202" s="251" customFormat="1"/>
    <row r="2203" s="251" customFormat="1"/>
    <row r="2204" s="251" customFormat="1"/>
    <row r="2205" s="251" customFormat="1"/>
    <row r="2206" s="251" customFormat="1"/>
    <row r="2207" s="251" customFormat="1"/>
    <row r="2208" s="251" customFormat="1"/>
    <row r="2209" s="251" customFormat="1"/>
    <row r="2210" s="251" customFormat="1"/>
    <row r="2211" s="251" customFormat="1"/>
    <row r="2212" s="251" customFormat="1"/>
    <row r="2213" s="251" customFormat="1"/>
    <row r="2214" s="251" customFormat="1"/>
    <row r="2215" s="251" customFormat="1"/>
    <row r="2216" s="251" customFormat="1"/>
    <row r="2217" s="251" customFormat="1"/>
    <row r="2218" s="251" customFormat="1"/>
    <row r="2219" s="251" customFormat="1"/>
    <row r="2220" s="251" customFormat="1"/>
    <row r="2221" s="251" customFormat="1"/>
    <row r="2222" s="251" customFormat="1"/>
    <row r="2223" s="251" customFormat="1"/>
    <row r="2224" s="251" customFormat="1"/>
    <row r="2225" s="251" customFormat="1"/>
    <row r="2226" s="251" customFormat="1"/>
    <row r="2227" s="251" customFormat="1"/>
    <row r="2228" s="251" customFormat="1"/>
    <row r="2229" s="251" customFormat="1"/>
    <row r="2230" s="251" customFormat="1"/>
    <row r="2231" s="251" customFormat="1"/>
    <row r="2232" s="251" customFormat="1"/>
    <row r="2233" s="251" customFormat="1"/>
    <row r="2234" s="251" customFormat="1"/>
    <row r="2235" s="251" customFormat="1"/>
    <row r="2236" s="251" customFormat="1"/>
    <row r="2237" s="251" customFormat="1"/>
    <row r="2238" s="251" customFormat="1"/>
    <row r="2239" s="251" customFormat="1"/>
    <row r="2240" s="251" customFormat="1"/>
    <row r="2241" s="251" customFormat="1"/>
    <row r="2242" s="251" customFormat="1"/>
    <row r="2243" s="251" customFormat="1"/>
    <row r="2244" s="251" customFormat="1"/>
    <row r="2245" s="251" customFormat="1"/>
    <row r="2246" s="251" customFormat="1"/>
    <row r="2247" s="251" customFormat="1"/>
    <row r="2248" s="251" customFormat="1"/>
    <row r="2249" s="251" customFormat="1"/>
    <row r="2250" s="251" customFormat="1"/>
    <row r="2251" s="251" customFormat="1"/>
    <row r="2252" s="251" customFormat="1"/>
    <row r="2253" s="251" customFormat="1"/>
    <row r="2254" s="251" customFormat="1"/>
    <row r="2255" s="251" customFormat="1"/>
    <row r="2256" s="251" customFormat="1"/>
    <row r="2257" s="251" customFormat="1"/>
    <row r="2258" s="251" customFormat="1"/>
    <row r="2259" s="251" customFormat="1"/>
    <row r="2260" s="251" customFormat="1"/>
    <row r="2261" s="251" customFormat="1"/>
    <row r="2262" s="251" customFormat="1"/>
    <row r="2263" s="251" customFormat="1"/>
    <row r="2264" s="251" customFormat="1"/>
    <row r="2265" s="251" customFormat="1"/>
    <row r="2266" s="251" customFormat="1"/>
    <row r="2267" s="251" customFormat="1"/>
    <row r="2268" s="251" customFormat="1"/>
    <row r="2269" s="251" customFormat="1"/>
    <row r="2270" s="251" customFormat="1"/>
    <row r="2271" s="251" customFormat="1"/>
    <row r="2272" s="251" customFormat="1"/>
    <row r="2273" s="251" customFormat="1"/>
    <row r="2274" s="251" customFormat="1"/>
    <row r="2275" s="251" customFormat="1"/>
    <row r="2276" s="251" customFormat="1"/>
    <row r="2277" s="251" customFormat="1"/>
    <row r="2278" s="251" customFormat="1"/>
    <row r="2279" s="251" customFormat="1"/>
    <row r="2280" s="251" customFormat="1"/>
    <row r="2281" s="251" customFormat="1"/>
    <row r="2282" s="251" customFormat="1"/>
    <row r="2283" s="251" customFormat="1"/>
    <row r="2284" s="251" customFormat="1"/>
    <row r="2285" s="251" customFormat="1"/>
    <row r="2286" s="251" customFormat="1"/>
    <row r="2287" s="251" customFormat="1"/>
    <row r="2288" s="251" customFormat="1"/>
    <row r="2289" s="251" customFormat="1"/>
    <row r="2290" s="251" customFormat="1"/>
    <row r="2291" s="251" customFormat="1"/>
    <row r="2292" s="251" customFormat="1"/>
    <row r="2293" s="251" customFormat="1"/>
    <row r="2294" s="251" customFormat="1"/>
    <row r="2295" s="251" customFormat="1"/>
    <row r="2296" s="251" customFormat="1"/>
    <row r="2297" s="251" customFormat="1"/>
    <row r="2298" s="251" customFormat="1"/>
    <row r="2299" s="251" customFormat="1"/>
    <row r="2300" s="251" customFormat="1"/>
    <row r="2301" s="251" customFormat="1"/>
    <row r="2302" s="251" customFormat="1"/>
    <row r="2303" s="251" customFormat="1"/>
    <row r="2304" s="251" customFormat="1"/>
    <row r="2305" s="251" customFormat="1"/>
    <row r="2306" s="251" customFormat="1"/>
    <row r="2307" s="251" customFormat="1"/>
    <row r="2308" s="251" customFormat="1"/>
    <row r="2309" s="251" customFormat="1"/>
    <row r="2310" s="251" customFormat="1"/>
    <row r="2311" s="251" customFormat="1"/>
    <row r="2312" s="251" customFormat="1"/>
    <row r="2313" s="251" customFormat="1"/>
    <row r="2314" s="251" customFormat="1"/>
    <row r="2315" s="251" customFormat="1"/>
    <row r="2316" s="251" customFormat="1"/>
    <row r="2317" s="251" customFormat="1"/>
    <row r="2318" s="251" customFormat="1"/>
    <row r="2319" s="251" customFormat="1"/>
    <row r="2320" s="251" customFormat="1"/>
    <row r="2321" s="251" customFormat="1"/>
    <row r="2322" s="251" customFormat="1"/>
    <row r="2323" s="251" customFormat="1"/>
    <row r="2324" s="251" customFormat="1"/>
    <row r="2325" s="251" customFormat="1"/>
    <row r="2326" s="251" customFormat="1"/>
    <row r="2327" s="251" customFormat="1"/>
    <row r="2328" s="251" customFormat="1"/>
    <row r="2329" s="251" customFormat="1"/>
    <row r="2330" s="251" customFormat="1"/>
    <row r="2331" s="251" customFormat="1"/>
    <row r="2332" s="251" customFormat="1"/>
    <row r="2333" s="251" customFormat="1"/>
    <row r="2334" s="251" customFormat="1"/>
    <row r="2335" s="251" customFormat="1"/>
    <row r="2336" s="251" customFormat="1"/>
    <row r="2337" s="251" customFormat="1"/>
    <row r="2338" s="251" customFormat="1"/>
    <row r="2339" s="251" customFormat="1"/>
    <row r="2340" s="251" customFormat="1"/>
    <row r="2341" s="251" customFormat="1"/>
    <row r="2342" s="251" customFormat="1"/>
    <row r="2343" s="251" customFormat="1"/>
    <row r="2344" s="251" customFormat="1"/>
    <row r="2345" s="251" customFormat="1"/>
    <row r="2346" s="251" customFormat="1"/>
    <row r="2347" s="251" customFormat="1"/>
    <row r="2348" s="251" customFormat="1"/>
    <row r="2349" s="251" customFormat="1"/>
    <row r="2350" s="251" customFormat="1"/>
    <row r="2351" s="251" customFormat="1"/>
    <row r="2352" s="251" customFormat="1"/>
    <row r="2353" s="251" customFormat="1"/>
    <row r="2354" s="251" customFormat="1"/>
    <row r="2355" s="251" customFormat="1"/>
    <row r="2356" s="251" customFormat="1"/>
    <row r="2357" s="251" customFormat="1"/>
    <row r="2358" s="251" customFormat="1"/>
    <row r="2359" s="251" customFormat="1"/>
    <row r="2360" s="251" customFormat="1"/>
    <row r="2361" s="251" customFormat="1"/>
    <row r="2362" s="251" customFormat="1"/>
    <row r="2363" s="251" customFormat="1"/>
    <row r="2364" s="251" customFormat="1"/>
    <row r="2365" s="251" customFormat="1"/>
    <row r="2366" s="251" customFormat="1"/>
    <row r="2367" s="251" customFormat="1"/>
    <row r="2368" s="251" customFormat="1"/>
    <row r="2369" s="251" customFormat="1"/>
    <row r="2370" s="251" customFormat="1"/>
    <row r="2371" s="251" customFormat="1"/>
    <row r="2372" s="251" customFormat="1"/>
    <row r="2373" s="251" customFormat="1"/>
    <row r="2374" s="251" customFormat="1"/>
    <row r="2375" s="251" customFormat="1"/>
    <row r="2376" s="251" customFormat="1"/>
    <row r="2377" s="251" customFormat="1"/>
    <row r="2378" s="251" customFormat="1"/>
    <row r="2379" s="251" customFormat="1"/>
    <row r="2380" s="251" customFormat="1"/>
    <row r="2381" s="251" customFormat="1"/>
    <row r="2382" s="251" customFormat="1"/>
    <row r="2383" s="251" customFormat="1"/>
    <row r="2384" s="251" customFormat="1"/>
    <row r="2385" s="251" customFormat="1"/>
    <row r="2386" s="251" customFormat="1"/>
    <row r="2387" s="251" customFormat="1"/>
    <row r="2388" s="251" customFormat="1"/>
    <row r="2389" s="251" customFormat="1"/>
    <row r="2390" s="251" customFormat="1"/>
    <row r="2391" s="251" customFormat="1"/>
    <row r="2392" s="251" customFormat="1"/>
    <row r="2393" s="251" customFormat="1"/>
    <row r="2394" s="251" customFormat="1"/>
    <row r="2395" s="251" customFormat="1"/>
    <row r="2396" s="251" customFormat="1"/>
    <row r="2397" s="251" customFormat="1"/>
    <row r="2398" s="251" customFormat="1"/>
    <row r="2399" s="251" customFormat="1"/>
    <row r="2400" s="251" customFormat="1"/>
    <row r="2401" s="251" customFormat="1"/>
    <row r="2402" s="251" customFormat="1"/>
    <row r="2403" s="251" customFormat="1"/>
    <row r="2404" s="251" customFormat="1"/>
    <row r="2405" s="251" customFormat="1"/>
    <row r="2406" s="251" customFormat="1"/>
    <row r="2407" s="251" customFormat="1"/>
    <row r="2408" s="251" customFormat="1"/>
    <row r="2409" s="251" customFormat="1"/>
    <row r="2410" s="251" customFormat="1"/>
    <row r="2411" s="251" customFormat="1"/>
    <row r="2412" s="251" customFormat="1"/>
    <row r="2413" s="251" customFormat="1"/>
    <row r="2414" s="251" customFormat="1"/>
    <row r="2415" s="251" customFormat="1"/>
    <row r="2416" s="251" customFormat="1"/>
    <row r="2417" s="251" customFormat="1"/>
    <row r="2418" s="251" customFormat="1"/>
    <row r="2419" s="251" customFormat="1"/>
    <row r="2420" s="251" customFormat="1"/>
    <row r="2421" s="251" customFormat="1"/>
    <row r="2422" s="251" customFormat="1"/>
    <row r="2423" s="251" customFormat="1"/>
    <row r="2424" s="251" customFormat="1"/>
    <row r="2425" s="251" customFormat="1"/>
    <row r="2426" s="251" customFormat="1"/>
    <row r="2427" s="251" customFormat="1"/>
    <row r="2428" s="251" customFormat="1"/>
    <row r="2429" s="251" customFormat="1"/>
    <row r="2430" s="251" customFormat="1"/>
    <row r="2431" s="251" customFormat="1"/>
    <row r="2432" s="251" customFormat="1"/>
    <row r="2433" s="251" customFormat="1"/>
    <row r="2434" s="251" customFormat="1"/>
    <row r="2435" s="251" customFormat="1"/>
    <row r="2436" s="251" customFormat="1"/>
    <row r="2437" s="251" customFormat="1"/>
    <row r="2438" s="251" customFormat="1"/>
    <row r="2439" s="251" customFormat="1"/>
    <row r="2440" s="251" customFormat="1"/>
    <row r="2441" s="251" customFormat="1"/>
    <row r="2442" s="251" customFormat="1"/>
    <row r="2443" s="251" customFormat="1"/>
    <row r="2444" s="251" customFormat="1"/>
    <row r="2445" s="251" customFormat="1"/>
    <row r="2446" s="251" customFormat="1"/>
    <row r="2447" s="251" customFormat="1"/>
    <row r="2448" s="251" customFormat="1"/>
    <row r="2449" s="251" customFormat="1"/>
    <row r="2450" s="251" customFormat="1"/>
    <row r="2451" s="251" customFormat="1"/>
    <row r="2452" s="251" customFormat="1"/>
    <row r="2453" s="251" customFormat="1"/>
    <row r="2454" s="251" customFormat="1"/>
    <row r="2455" s="251" customFormat="1"/>
    <row r="2456" s="251" customFormat="1"/>
    <row r="2457" s="251" customFormat="1"/>
    <row r="2458" s="251" customFormat="1"/>
    <row r="2459" s="251" customFormat="1"/>
    <row r="2460" s="251" customFormat="1"/>
    <row r="2461" s="251" customFormat="1"/>
    <row r="2462" s="251" customFormat="1"/>
    <row r="2463" s="251" customFormat="1"/>
    <row r="2464" s="251" customFormat="1"/>
    <row r="2465" s="251" customFormat="1"/>
    <row r="2466" s="251" customFormat="1"/>
    <row r="2467" s="251" customFormat="1"/>
    <row r="2468" s="251" customFormat="1"/>
    <row r="2469" s="251" customFormat="1"/>
    <row r="2470" s="251" customFormat="1"/>
    <row r="2471" s="251" customFormat="1"/>
    <row r="2472" s="251" customFormat="1"/>
    <row r="2473" s="251" customFormat="1"/>
    <row r="2474" s="251" customFormat="1"/>
    <row r="2475" s="251" customFormat="1"/>
    <row r="2476" s="251" customFormat="1"/>
    <row r="2477" s="251" customFormat="1"/>
    <row r="2478" s="251" customFormat="1"/>
    <row r="2479" s="251" customFormat="1"/>
    <row r="2480" s="251" customFormat="1"/>
    <row r="2481" s="251" customFormat="1"/>
    <row r="2482" s="251" customFormat="1"/>
    <row r="2483" s="251" customFormat="1"/>
    <row r="2484" s="251" customFormat="1"/>
    <row r="2485" s="251" customFormat="1"/>
    <row r="2486" s="251" customFormat="1"/>
    <row r="2487" s="251" customFormat="1"/>
    <row r="2488" s="251" customFormat="1"/>
    <row r="2489" s="251" customFormat="1"/>
    <row r="2490" s="251" customFormat="1"/>
    <row r="2491" s="251" customFormat="1"/>
    <row r="2492" s="251" customFormat="1"/>
    <row r="2493" s="251" customFormat="1"/>
    <row r="2494" s="251" customFormat="1"/>
    <row r="2495" s="251" customFormat="1"/>
    <row r="2496" s="251" customFormat="1"/>
    <row r="2497" s="251" customFormat="1"/>
    <row r="2498" s="251" customFormat="1"/>
    <row r="2499" s="251" customFormat="1"/>
    <row r="2500" s="251" customFormat="1"/>
    <row r="2501" s="251" customFormat="1"/>
    <row r="2502" s="251" customFormat="1"/>
    <row r="2503" s="251" customFormat="1"/>
    <row r="2504" s="251" customFormat="1"/>
    <row r="2505" s="251" customFormat="1"/>
    <row r="2506" s="251" customFormat="1"/>
    <row r="2507" s="251" customFormat="1"/>
    <row r="2508" s="251" customFormat="1"/>
    <row r="2509" s="251" customFormat="1"/>
    <row r="2510" s="251" customFormat="1"/>
    <row r="2511" s="251" customFormat="1"/>
    <row r="2512" s="251" customFormat="1"/>
    <row r="2513" s="251" customFormat="1"/>
    <row r="2514" s="251" customFormat="1"/>
    <row r="2515" s="251" customFormat="1"/>
    <row r="2516" s="251" customFormat="1"/>
    <row r="2517" s="251" customFormat="1"/>
    <row r="2518" s="251" customFormat="1"/>
    <row r="2519" s="251" customFormat="1"/>
    <row r="2520" s="251" customFormat="1"/>
    <row r="2521" s="251" customFormat="1"/>
    <row r="2522" s="251" customFormat="1"/>
    <row r="2523" s="251" customFormat="1"/>
    <row r="2524" s="251" customFormat="1"/>
    <row r="2525" s="251" customFormat="1"/>
    <row r="2526" s="251" customFormat="1"/>
    <row r="2527" s="251" customFormat="1"/>
    <row r="2528" s="251" customFormat="1"/>
    <row r="2529" s="251" customFormat="1"/>
    <row r="2530" s="251" customFormat="1"/>
    <row r="2531" s="251" customFormat="1"/>
    <row r="2532" s="251" customFormat="1"/>
    <row r="2533" s="251" customFormat="1"/>
    <row r="2534" s="251" customFormat="1"/>
    <row r="2535" s="251" customFormat="1"/>
    <row r="2536" s="251" customFormat="1"/>
    <row r="2537" s="251" customFormat="1"/>
    <row r="2538" s="251" customFormat="1"/>
    <row r="2539" s="251" customFormat="1"/>
    <row r="2540" s="251" customFormat="1"/>
    <row r="2541" s="251" customFormat="1"/>
    <row r="2542" s="251" customFormat="1"/>
    <row r="2543" s="251" customFormat="1"/>
    <row r="2544" s="251" customFormat="1"/>
    <row r="2545" s="251" customFormat="1"/>
    <row r="2546" s="251" customFormat="1"/>
    <row r="2547" s="251" customFormat="1"/>
    <row r="2548" s="251" customFormat="1"/>
    <row r="2549" s="251" customFormat="1"/>
    <row r="2550" s="251" customFormat="1"/>
    <row r="2551" s="251" customFormat="1"/>
    <row r="2552" s="251" customFormat="1"/>
    <row r="2553" s="251" customFormat="1"/>
    <row r="2554" s="251" customFormat="1"/>
    <row r="2555" s="251" customFormat="1"/>
    <row r="2556" s="251" customFormat="1"/>
    <row r="2557" s="251" customFormat="1"/>
    <row r="2558" s="251" customFormat="1"/>
    <row r="2559" s="251" customFormat="1"/>
    <row r="2560" s="251" customFormat="1"/>
    <row r="2561" s="251" customFormat="1"/>
    <row r="2562" s="251" customFormat="1"/>
    <row r="2563" s="251" customFormat="1"/>
    <row r="2564" s="251" customFormat="1"/>
    <row r="2565" s="251" customFormat="1"/>
    <row r="2566" s="251" customFormat="1"/>
    <row r="2567" s="251" customFormat="1"/>
    <row r="2568" s="251" customFormat="1"/>
    <row r="2569" s="251" customFormat="1"/>
    <row r="2570" s="251" customFormat="1"/>
    <row r="2571" s="251" customFormat="1"/>
    <row r="2572" s="251" customFormat="1"/>
    <row r="2573" s="251" customFormat="1"/>
    <row r="2574" s="251" customFormat="1"/>
    <row r="2575" s="251" customFormat="1"/>
    <row r="2576" s="251" customFormat="1"/>
    <row r="2577" s="251" customFormat="1"/>
    <row r="2578" s="251" customFormat="1"/>
    <row r="2579" s="251" customFormat="1"/>
    <row r="2580" s="251" customFormat="1"/>
    <row r="2581" s="251" customFormat="1"/>
    <row r="2582" s="251" customFormat="1"/>
    <row r="2583" s="251" customFormat="1"/>
    <row r="2584" s="251" customFormat="1"/>
    <row r="2585" s="251" customFormat="1"/>
    <row r="2586" s="251" customFormat="1"/>
    <row r="2587" s="251" customFormat="1"/>
    <row r="2588" s="251" customFormat="1"/>
    <row r="2589" s="251" customFormat="1"/>
    <row r="2590" s="251" customFormat="1"/>
    <row r="2591" s="251" customFormat="1"/>
    <row r="2592" s="251" customFormat="1"/>
    <row r="2593" s="251" customFormat="1"/>
    <row r="2594" s="251" customFormat="1"/>
    <row r="2595" s="251" customFormat="1"/>
    <row r="2596" s="251" customFormat="1"/>
    <row r="2597" s="251" customFormat="1"/>
    <row r="2598" s="251" customFormat="1"/>
    <row r="2599" s="251" customFormat="1"/>
    <row r="2600" s="251" customFormat="1"/>
    <row r="2601" s="251" customFormat="1"/>
    <row r="2602" s="251" customFormat="1"/>
    <row r="2603" s="251" customFormat="1"/>
    <row r="2604" s="251" customFormat="1"/>
    <row r="2605" s="251" customFormat="1"/>
    <row r="2606" s="251" customFormat="1"/>
    <row r="2607" s="251" customFormat="1"/>
    <row r="2608" s="251" customFormat="1"/>
    <row r="2609" s="251" customFormat="1"/>
    <row r="2610" s="251" customFormat="1"/>
    <row r="2611" s="251" customFormat="1"/>
    <row r="2612" s="251" customFormat="1"/>
    <row r="2613" s="251" customFormat="1"/>
    <row r="2614" s="251" customFormat="1"/>
    <row r="2615" s="251" customFormat="1"/>
    <row r="2616" s="251" customFormat="1"/>
    <row r="2617" s="251" customFormat="1"/>
    <row r="2618" s="251" customFormat="1"/>
    <row r="2619" s="251" customFormat="1"/>
    <row r="2620" s="251" customFormat="1"/>
    <row r="2621" s="251" customFormat="1"/>
    <row r="2622" s="251" customFormat="1"/>
    <row r="2623" s="251" customFormat="1"/>
    <row r="2624" s="251" customFormat="1"/>
    <row r="2625" s="251" customFormat="1"/>
    <row r="2626" s="251" customFormat="1"/>
    <row r="2627" s="251" customFormat="1"/>
    <row r="2628" s="251" customFormat="1"/>
    <row r="2629" s="251" customFormat="1"/>
    <row r="2630" s="251" customFormat="1"/>
    <row r="2631" s="251" customFormat="1"/>
    <row r="2632" s="251" customFormat="1"/>
    <row r="2633" s="251" customFormat="1"/>
    <row r="2634" s="251" customFormat="1"/>
    <row r="2635" s="251" customFormat="1"/>
    <row r="2636" s="251" customFormat="1"/>
    <row r="2637" s="251" customFormat="1"/>
    <row r="2638" s="251" customFormat="1"/>
    <row r="2639" s="251" customFormat="1"/>
    <row r="2640" s="251" customFormat="1"/>
    <row r="2641" s="251" customFormat="1"/>
    <row r="2642" s="251" customFormat="1"/>
    <row r="2643" s="251" customFormat="1"/>
    <row r="2644" s="251" customFormat="1"/>
    <row r="2645" s="251" customFormat="1"/>
    <row r="2646" s="251" customFormat="1"/>
    <row r="2647" s="251" customFormat="1"/>
    <row r="2648" s="251" customFormat="1"/>
    <row r="2649" s="251" customFormat="1"/>
    <row r="2650" s="251" customFormat="1"/>
    <row r="2651" s="251" customFormat="1"/>
    <row r="2652" s="251" customFormat="1"/>
    <row r="2653" s="251" customFormat="1"/>
    <row r="2654" s="251" customFormat="1"/>
    <row r="2655" s="251" customFormat="1"/>
    <row r="2656" s="251" customFormat="1"/>
    <row r="2657" s="251" customFormat="1"/>
    <row r="2658" s="251" customFormat="1"/>
    <row r="2659" s="251" customFormat="1"/>
    <row r="2660" s="251" customFormat="1"/>
    <row r="2661" s="251" customFormat="1"/>
    <row r="2662" s="251" customFormat="1"/>
    <row r="2663" s="251" customFormat="1"/>
    <row r="2664" s="251" customFormat="1"/>
    <row r="2665" s="251" customFormat="1"/>
    <row r="2666" s="251" customFormat="1"/>
    <row r="2667" s="251" customFormat="1"/>
    <row r="2668" s="251" customFormat="1"/>
    <row r="2669" s="251" customFormat="1"/>
    <row r="2670" s="251" customFormat="1"/>
    <row r="2671" s="251" customFormat="1"/>
    <row r="2672" s="251" customFormat="1"/>
    <row r="2673" s="251" customFormat="1"/>
    <row r="2674" s="251" customFormat="1"/>
    <row r="2675" s="251" customFormat="1"/>
    <row r="2676" s="251" customFormat="1"/>
    <row r="2677" s="251" customFormat="1"/>
    <row r="2678" s="251" customFormat="1"/>
    <row r="2679" s="251" customFormat="1"/>
    <row r="2680" s="251" customFormat="1"/>
    <row r="2681" s="251" customFormat="1"/>
    <row r="2682" s="251" customFormat="1"/>
    <row r="2683" s="251" customFormat="1"/>
    <row r="2684" s="251" customFormat="1"/>
    <row r="2685" s="251" customFormat="1"/>
    <row r="2686" s="251" customFormat="1"/>
    <row r="2687" s="251" customFormat="1"/>
    <row r="2688" s="251" customFormat="1"/>
    <row r="2689" s="251" customFormat="1"/>
    <row r="2690" s="251" customFormat="1"/>
    <row r="2691" s="251" customFormat="1"/>
    <row r="2692" s="251" customFormat="1"/>
    <row r="2693" s="251" customFormat="1"/>
    <row r="2694" s="251" customFormat="1"/>
    <row r="2695" s="251" customFormat="1"/>
    <row r="2696" s="251" customFormat="1"/>
    <row r="2697" s="251" customFormat="1"/>
    <row r="2698" s="251" customFormat="1"/>
    <row r="2699" s="251" customFormat="1"/>
    <row r="2700" s="251" customFormat="1"/>
    <row r="2701" s="251" customFormat="1"/>
    <row r="2702" s="251" customFormat="1"/>
    <row r="2703" s="251" customFormat="1"/>
    <row r="2704" s="251" customFormat="1"/>
    <row r="2705" s="251" customFormat="1"/>
    <row r="2706" s="251" customFormat="1"/>
    <row r="2707" s="251" customFormat="1"/>
    <row r="2708" s="251" customFormat="1"/>
    <row r="2709" s="251" customFormat="1"/>
    <row r="2710" s="251" customFormat="1"/>
    <row r="2711" s="251" customFormat="1"/>
    <row r="2712" s="251" customFormat="1"/>
    <row r="2713" s="251" customFormat="1"/>
    <row r="2714" s="251" customFormat="1"/>
    <row r="2715" s="251" customFormat="1"/>
    <row r="2716" s="251" customFormat="1"/>
    <row r="2717" s="251" customFormat="1"/>
    <row r="2718" s="251" customFormat="1"/>
    <row r="2719" s="251" customFormat="1"/>
    <row r="2720" s="251" customFormat="1"/>
    <row r="2721" s="251" customFormat="1"/>
    <row r="2722" s="251" customFormat="1"/>
    <row r="2723" s="251" customFormat="1"/>
    <row r="2724" s="251" customFormat="1"/>
    <row r="2725" s="251" customFormat="1"/>
    <row r="2726" s="251" customFormat="1"/>
    <row r="2727" s="251" customFormat="1"/>
    <row r="2728" s="251" customFormat="1"/>
    <row r="2729" s="251" customFormat="1"/>
    <row r="2730" s="251" customFormat="1"/>
    <row r="2731" s="251" customFormat="1"/>
    <row r="2732" s="251" customFormat="1"/>
    <row r="2733" s="251" customFormat="1"/>
    <row r="2734" s="251" customFormat="1"/>
    <row r="2735" s="251" customFormat="1"/>
    <row r="2736" s="251" customFormat="1"/>
    <row r="2737" s="251" customFormat="1"/>
    <row r="2738" s="251" customFormat="1"/>
    <row r="2739" s="251" customFormat="1"/>
    <row r="2740" s="251" customFormat="1"/>
    <row r="2741" s="251" customFormat="1"/>
    <row r="2742" s="251" customFormat="1"/>
    <row r="2743" s="251" customFormat="1"/>
    <row r="2744" s="251" customFormat="1"/>
    <row r="2745" s="251" customFormat="1"/>
    <row r="2746" s="251" customFormat="1"/>
    <row r="2747" s="251" customFormat="1"/>
    <row r="2748" s="251" customFormat="1"/>
    <row r="2749" s="251" customFormat="1"/>
    <row r="2750" s="251" customFormat="1"/>
    <row r="2751" s="251" customFormat="1"/>
    <row r="2752" s="251" customFormat="1"/>
    <row r="2753" s="251" customFormat="1"/>
    <row r="2754" s="251" customFormat="1"/>
    <row r="2755" s="251" customFormat="1"/>
    <row r="2756" s="251" customFormat="1"/>
    <row r="2757" s="251" customFormat="1"/>
    <row r="2758" s="251" customFormat="1"/>
    <row r="2759" s="251" customFormat="1"/>
    <row r="2760" s="251" customFormat="1"/>
    <row r="2761" s="251" customFormat="1"/>
    <row r="2762" s="251" customFormat="1"/>
    <row r="2763" s="251" customFormat="1"/>
    <row r="2764" s="251" customFormat="1"/>
    <row r="2765" s="251" customFormat="1"/>
    <row r="2766" s="251" customFormat="1"/>
    <row r="2767" s="251" customFormat="1"/>
    <row r="2768" s="251" customFormat="1"/>
    <row r="2769" s="251" customFormat="1"/>
    <row r="2770" s="251" customFormat="1"/>
    <row r="2771" s="251" customFormat="1"/>
    <row r="2772" s="251" customFormat="1"/>
    <row r="2773" s="251" customFormat="1"/>
    <row r="2774" s="251" customFormat="1"/>
    <row r="2775" s="251" customFormat="1"/>
    <row r="2776" s="251" customFormat="1"/>
    <row r="2777" s="251" customFormat="1"/>
    <row r="2778" s="251" customFormat="1"/>
    <row r="2779" s="251" customFormat="1"/>
    <row r="2780" s="251" customFormat="1"/>
    <row r="2781" s="251" customFormat="1"/>
    <row r="2782" s="251" customFormat="1"/>
    <row r="2783" s="251" customFormat="1"/>
    <row r="2784" s="251" customFormat="1"/>
    <row r="2785" s="251" customFormat="1"/>
    <row r="2786" s="251" customFormat="1"/>
    <row r="2787" s="251" customFormat="1"/>
    <row r="2788" s="251" customFormat="1"/>
    <row r="2789" s="251" customFormat="1"/>
    <row r="2790" s="251" customFormat="1"/>
    <row r="2791" s="251" customFormat="1"/>
    <row r="2792" s="251" customFormat="1"/>
    <row r="2793" s="251" customFormat="1"/>
    <row r="2794" s="251" customFormat="1"/>
    <row r="2795" s="251" customFormat="1"/>
    <row r="2796" s="251" customFormat="1"/>
    <row r="2797" s="251" customFormat="1"/>
    <row r="2798" s="251" customFormat="1"/>
    <row r="2799" s="251" customFormat="1"/>
    <row r="2800" s="251" customFormat="1"/>
    <row r="2801" s="251" customFormat="1"/>
    <row r="2802" s="251" customFormat="1"/>
    <row r="2803" s="251" customFormat="1"/>
    <row r="2804" s="251" customFormat="1"/>
    <row r="2805" s="251" customFormat="1"/>
    <row r="2806" s="251" customFormat="1"/>
    <row r="2807" s="251" customFormat="1"/>
    <row r="2808" s="251" customFormat="1"/>
    <row r="2809" s="251" customFormat="1"/>
    <row r="2810" s="251" customFormat="1"/>
    <row r="2811" s="251" customFormat="1"/>
    <row r="2812" s="251" customFormat="1"/>
    <row r="2813" s="251" customFormat="1"/>
    <row r="2814" s="251" customFormat="1"/>
    <row r="2815" s="251" customFormat="1"/>
    <row r="2816" s="251" customFormat="1"/>
    <row r="2817" s="251" customFormat="1"/>
    <row r="2818" s="251" customFormat="1"/>
    <row r="2819" s="251" customFormat="1"/>
    <row r="2820" s="251" customFormat="1"/>
    <row r="2821" s="251" customFormat="1"/>
    <row r="2822" s="251" customFormat="1"/>
    <row r="2823" s="251" customFormat="1"/>
    <row r="2824" s="251" customFormat="1"/>
    <row r="2825" s="251" customFormat="1"/>
    <row r="2826" s="251" customFormat="1"/>
    <row r="2827" s="251" customFormat="1"/>
    <row r="2828" s="251" customFormat="1"/>
    <row r="2829" s="251" customFormat="1"/>
    <row r="2830" s="251" customFormat="1"/>
    <row r="2831" s="251" customFormat="1"/>
    <row r="2832" s="251" customFormat="1"/>
    <row r="2833" s="251" customFormat="1"/>
    <row r="2834" s="251" customFormat="1"/>
    <row r="2835" s="251" customFormat="1"/>
    <row r="2836" s="251" customFormat="1"/>
    <row r="2837" s="251" customFormat="1"/>
    <row r="2838" s="251" customFormat="1"/>
    <row r="2839" s="251" customFormat="1"/>
    <row r="2840" s="251" customFormat="1"/>
    <row r="2841" s="251" customFormat="1"/>
    <row r="2842" s="251" customFormat="1"/>
    <row r="2843" s="251" customFormat="1"/>
    <row r="2844" s="251" customFormat="1"/>
    <row r="2845" s="251" customFormat="1"/>
    <row r="2846" s="251" customFormat="1"/>
    <row r="2847" s="251" customFormat="1"/>
    <row r="2848" s="251" customFormat="1"/>
    <row r="2849" s="251" customFormat="1"/>
    <row r="2850" s="251" customFormat="1"/>
    <row r="2851" s="251" customFormat="1"/>
    <row r="2852" s="251" customFormat="1"/>
    <row r="2853" s="251" customFormat="1"/>
    <row r="2854" s="251" customFormat="1"/>
    <row r="2855" s="251" customFormat="1"/>
    <row r="2856" s="251" customFormat="1"/>
    <row r="2857" s="251" customFormat="1"/>
    <row r="2858" s="251" customFormat="1"/>
    <row r="2859" s="251" customFormat="1"/>
    <row r="2860" s="251" customFormat="1"/>
    <row r="2861" s="251" customFormat="1"/>
    <row r="2862" s="251" customFormat="1"/>
    <row r="2863" s="251" customFormat="1"/>
    <row r="2864" s="251" customFormat="1"/>
    <row r="2865" s="251" customFormat="1"/>
    <row r="2866" s="251" customFormat="1"/>
    <row r="2867" s="251" customFormat="1"/>
    <row r="2868" s="251" customFormat="1"/>
    <row r="2869" s="251" customFormat="1"/>
    <row r="2870" s="251" customFormat="1"/>
    <row r="2871" s="251" customFormat="1"/>
    <row r="2872" s="251" customFormat="1"/>
    <row r="2873" s="251" customFormat="1"/>
    <row r="2874" s="251" customFormat="1"/>
    <row r="2875" s="251" customFormat="1"/>
    <row r="2876" s="251" customFormat="1"/>
    <row r="2877" s="251" customFormat="1"/>
    <row r="2878" s="251" customFormat="1"/>
    <row r="2879" s="251" customFormat="1"/>
    <row r="2880" s="251" customFormat="1"/>
    <row r="2881" s="251" customFormat="1"/>
    <row r="2882" s="251" customFormat="1"/>
    <row r="2883" s="251" customFormat="1"/>
    <row r="2884" s="251" customFormat="1"/>
    <row r="2885" s="251" customFormat="1"/>
    <row r="2886" s="251" customFormat="1"/>
    <row r="2887" s="251" customFormat="1"/>
    <row r="2888" s="251" customFormat="1"/>
    <row r="2889" s="251" customFormat="1"/>
    <row r="2890" s="251" customFormat="1"/>
    <row r="2891" s="251" customFormat="1"/>
    <row r="2892" s="251" customFormat="1"/>
    <row r="2893" s="251" customFormat="1"/>
    <row r="2894" s="251" customFormat="1"/>
    <row r="2895" s="251" customFormat="1"/>
    <row r="2896" s="251" customFormat="1"/>
    <row r="2897" s="251" customFormat="1"/>
    <row r="2898" s="251" customFormat="1"/>
    <row r="2899" s="251" customFormat="1"/>
    <row r="2900" s="251" customFormat="1"/>
    <row r="2901" s="251" customFormat="1"/>
    <row r="2902" s="251" customFormat="1"/>
    <row r="2903" s="251" customFormat="1"/>
    <row r="2904" s="251" customFormat="1"/>
    <row r="2905" s="251" customFormat="1"/>
    <row r="2906" s="251" customFormat="1"/>
    <row r="2907" s="251" customFormat="1"/>
    <row r="2908" s="251" customFormat="1"/>
    <row r="2909" s="251" customFormat="1"/>
    <row r="2910" s="251" customFormat="1"/>
    <row r="2911" s="251" customFormat="1"/>
    <row r="2912" s="251" customFormat="1"/>
    <row r="2913" s="251" customFormat="1"/>
    <row r="2914" s="251" customFormat="1"/>
    <row r="2915" s="251" customFormat="1"/>
    <row r="2916" s="251" customFormat="1"/>
    <row r="2917" s="251" customFormat="1"/>
    <row r="2918" s="251" customFormat="1"/>
    <row r="2919" s="251" customFormat="1"/>
    <row r="2920" s="251" customFormat="1"/>
    <row r="2921" s="251" customFormat="1"/>
    <row r="2922" s="251" customFormat="1"/>
    <row r="2923" s="251" customFormat="1"/>
    <row r="2924" s="251" customFormat="1"/>
    <row r="2925" s="251" customFormat="1"/>
    <row r="2926" s="251" customFormat="1"/>
    <row r="2927" s="251" customFormat="1"/>
    <row r="2928" s="251" customFormat="1"/>
    <row r="2929" s="251" customFormat="1"/>
    <row r="2930" s="251" customFormat="1"/>
    <row r="2931" s="251" customFormat="1"/>
    <row r="2932" s="251" customFormat="1"/>
    <row r="2933" s="251" customFormat="1"/>
    <row r="2934" s="251" customFormat="1"/>
    <row r="2935" s="251" customFormat="1"/>
    <row r="2936" s="251" customFormat="1"/>
    <row r="2937" s="251" customFormat="1"/>
    <row r="2938" s="251" customFormat="1"/>
    <row r="2939" s="251" customFormat="1"/>
    <row r="2940" s="251" customFormat="1"/>
    <row r="2941" s="251" customFormat="1"/>
    <row r="2942" s="251" customFormat="1"/>
    <row r="2943" s="251" customFormat="1"/>
    <row r="2944" s="251" customFormat="1"/>
    <row r="2945" s="251" customFormat="1"/>
    <row r="2946" s="251" customFormat="1"/>
    <row r="2947" s="251" customFormat="1"/>
    <row r="2948" s="251" customFormat="1"/>
    <row r="2949" s="251" customFormat="1"/>
    <row r="2950" s="251" customFormat="1"/>
    <row r="2951" s="251" customFormat="1"/>
    <row r="2952" s="251" customFormat="1"/>
    <row r="2953" s="251" customFormat="1"/>
    <row r="2954" s="251" customFormat="1"/>
    <row r="2955" s="251" customFormat="1"/>
    <row r="2956" s="251" customFormat="1"/>
    <row r="2957" s="251" customFormat="1"/>
    <row r="2958" s="251" customFormat="1"/>
    <row r="2959" s="251" customFormat="1"/>
    <row r="2960" s="251" customFormat="1"/>
    <row r="2961" s="251" customFormat="1"/>
    <row r="2962" s="251" customFormat="1"/>
    <row r="2963" s="251" customFormat="1"/>
    <row r="2964" s="251" customFormat="1"/>
    <row r="2965" s="251" customFormat="1"/>
    <row r="2966" s="251" customFormat="1"/>
    <row r="2967" s="251" customFormat="1"/>
    <row r="2968" s="251" customFormat="1"/>
    <row r="2969" s="251" customFormat="1"/>
    <row r="2970" s="251" customFormat="1"/>
    <row r="2971" s="251" customFormat="1"/>
    <row r="2972" s="251" customFormat="1"/>
    <row r="2973" s="251" customFormat="1"/>
    <row r="2974" s="251" customFormat="1"/>
    <row r="2975" s="251" customFormat="1"/>
    <row r="2976" s="251" customFormat="1"/>
    <row r="2977" s="251" customFormat="1"/>
    <row r="2978" s="251" customFormat="1"/>
    <row r="2979" s="251" customFormat="1"/>
    <row r="2980" s="251" customFormat="1"/>
    <row r="2981" s="251" customFormat="1"/>
    <row r="2982" s="251" customFormat="1"/>
    <row r="2983" s="251" customFormat="1"/>
    <row r="2984" s="251" customFormat="1"/>
    <row r="2985" s="251" customFormat="1"/>
    <row r="2986" s="251" customFormat="1"/>
    <row r="2987" s="251" customFormat="1"/>
    <row r="2988" s="251" customFormat="1"/>
    <row r="2989" s="251" customFormat="1"/>
    <row r="2990" s="251" customFormat="1"/>
    <row r="2991" s="251" customFormat="1"/>
    <row r="2992" s="251" customFormat="1"/>
    <row r="2993" s="251" customFormat="1"/>
    <row r="2994" s="251" customFormat="1"/>
    <row r="2995" s="251" customFormat="1"/>
    <row r="2996" s="251" customFormat="1"/>
    <row r="2997" s="251" customFormat="1"/>
    <row r="2998" s="251" customFormat="1"/>
    <row r="2999" s="251" customFormat="1"/>
    <row r="3000" s="251" customFormat="1"/>
    <row r="3001" s="251" customFormat="1"/>
    <row r="3002" s="251" customFormat="1"/>
    <row r="3003" s="251" customFormat="1"/>
    <row r="3004" s="251" customFormat="1"/>
    <row r="3005" s="251" customFormat="1"/>
    <row r="3006" s="251" customFormat="1"/>
    <row r="3007" s="251" customFormat="1"/>
    <row r="3008" s="251" customFormat="1"/>
    <row r="3009" s="251" customFormat="1"/>
    <row r="3010" s="251" customFormat="1"/>
    <row r="3011" s="251" customFormat="1"/>
    <row r="3012" s="251" customFormat="1"/>
    <row r="3013" s="251" customFormat="1"/>
    <row r="3014" s="251" customFormat="1"/>
    <row r="3015" s="251" customFormat="1"/>
    <row r="3016" s="251" customFormat="1"/>
    <row r="3017" s="251" customFormat="1"/>
    <row r="3018" s="251" customFormat="1"/>
    <row r="3019" s="251" customFormat="1"/>
    <row r="3020" s="251" customFormat="1"/>
    <row r="3021" s="251" customFormat="1"/>
    <row r="3022" s="251" customFormat="1"/>
    <row r="3023" s="251" customFormat="1"/>
    <row r="3024" s="251" customFormat="1"/>
    <row r="3025" s="251" customFormat="1"/>
    <row r="3026" s="251" customFormat="1"/>
    <row r="3027" s="251" customFormat="1"/>
    <row r="3028" s="251" customFormat="1"/>
    <row r="3029" s="251" customFormat="1"/>
    <row r="3030" s="251" customFormat="1"/>
    <row r="3031" s="251" customFormat="1"/>
    <row r="3032" s="251" customFormat="1"/>
    <row r="3033" s="251" customFormat="1"/>
    <row r="3034" s="251" customFormat="1"/>
    <row r="3035" s="251" customFormat="1"/>
    <row r="3036" s="251" customFormat="1"/>
    <row r="3037" s="251" customFormat="1"/>
    <row r="3038" s="251" customFormat="1"/>
    <row r="3039" s="251" customFormat="1"/>
    <row r="3040" s="251" customFormat="1"/>
    <row r="3041" s="251" customFormat="1"/>
    <row r="3042" s="251" customFormat="1"/>
    <row r="3043" s="251" customFormat="1"/>
    <row r="3044" s="251" customFormat="1"/>
    <row r="3045" s="251" customFormat="1"/>
    <row r="3046" s="251" customFormat="1"/>
    <row r="3047" s="251" customFormat="1"/>
    <row r="3048" s="251" customFormat="1"/>
    <row r="3049" s="251" customFormat="1"/>
    <row r="3050" s="251" customFormat="1"/>
    <row r="3051" s="251" customFormat="1"/>
    <row r="3052" s="251" customFormat="1"/>
    <row r="3053" s="251" customFormat="1"/>
    <row r="3054" s="251" customFormat="1"/>
    <row r="3055" s="251" customFormat="1"/>
    <row r="3056" s="251" customFormat="1"/>
    <row r="3057" s="251" customFormat="1"/>
    <row r="3058" s="251" customFormat="1"/>
    <row r="3059" s="251" customFormat="1"/>
    <row r="3060" s="251" customFormat="1"/>
    <row r="3061" s="251" customFormat="1"/>
    <row r="3062" s="251" customFormat="1"/>
    <row r="3063" s="251" customFormat="1"/>
    <row r="3064" s="251" customFormat="1"/>
    <row r="3065" s="251" customFormat="1"/>
    <row r="3066" s="251" customFormat="1"/>
    <row r="3067" s="251" customFormat="1"/>
    <row r="3068" s="251" customFormat="1"/>
    <row r="3069" s="251" customFormat="1"/>
    <row r="3070" s="251" customFormat="1"/>
    <row r="3071" s="251" customFormat="1"/>
    <row r="3072" s="251" customFormat="1"/>
    <row r="3073" s="251" customFormat="1"/>
    <row r="3074" s="251" customFormat="1"/>
    <row r="3075" s="251" customFormat="1"/>
    <row r="3076" s="251" customFormat="1"/>
    <row r="3077" s="251" customFormat="1"/>
    <row r="3078" s="251" customFormat="1"/>
    <row r="3079" s="251" customFormat="1"/>
    <row r="3080" s="251" customFormat="1"/>
    <row r="3081" s="251" customFormat="1"/>
    <row r="3082" s="251" customFormat="1"/>
    <row r="3083" s="251" customFormat="1"/>
    <row r="3084" s="251" customFormat="1"/>
    <row r="3085" s="251" customFormat="1"/>
    <row r="3086" s="251" customFormat="1"/>
    <row r="3087" s="251" customFormat="1"/>
    <row r="3088" s="251" customFormat="1"/>
    <row r="3089" s="251" customFormat="1"/>
    <row r="3090" s="251" customFormat="1"/>
    <row r="3091" s="251" customFormat="1"/>
    <row r="3092" s="251" customFormat="1"/>
    <row r="3093" s="251" customFormat="1"/>
    <row r="3094" s="251" customFormat="1"/>
    <row r="3095" s="251" customFormat="1"/>
    <row r="3096" s="251" customFormat="1"/>
    <row r="3097" s="251" customFormat="1"/>
    <row r="3098" s="251" customFormat="1"/>
    <row r="3099" s="251" customFormat="1"/>
    <row r="3100" s="251" customFormat="1"/>
    <row r="3101" s="251" customFormat="1"/>
    <row r="3102" s="251" customFormat="1"/>
    <row r="3103" s="251" customFormat="1"/>
    <row r="3104" s="251" customFormat="1"/>
    <row r="3105" s="251" customFormat="1"/>
    <row r="3106" s="251" customFormat="1"/>
    <row r="3107" s="251" customFormat="1"/>
    <row r="3108" s="251" customFormat="1"/>
    <row r="3109" s="251" customFormat="1"/>
    <row r="3110" s="251" customFormat="1"/>
    <row r="3111" s="251" customFormat="1"/>
    <row r="3112" s="251" customFormat="1"/>
    <row r="3113" s="251" customFormat="1"/>
    <row r="3114" s="251" customFormat="1"/>
    <row r="3115" s="251" customFormat="1"/>
    <row r="3116" s="251" customFormat="1"/>
    <row r="3117" s="251" customFormat="1"/>
    <row r="3118" s="251" customFormat="1"/>
    <row r="3119" s="251" customFormat="1"/>
    <row r="3120" s="251" customFormat="1"/>
    <row r="3121" s="251" customFormat="1"/>
    <row r="3122" s="251" customFormat="1"/>
    <row r="3123" s="251" customFormat="1"/>
    <row r="3124" s="251" customFormat="1"/>
    <row r="3125" s="251" customFormat="1"/>
    <row r="3126" s="251" customFormat="1"/>
    <row r="3127" s="251" customFormat="1"/>
    <row r="3128" s="251" customFormat="1"/>
    <row r="3129" s="251" customFormat="1"/>
    <row r="3130" s="251" customFormat="1"/>
    <row r="3131" s="251" customFormat="1"/>
    <row r="3132" s="251" customFormat="1"/>
    <row r="3133" s="251" customFormat="1"/>
    <row r="3134" s="251" customFormat="1"/>
    <row r="3135" s="251" customFormat="1"/>
    <row r="3136" s="251" customFormat="1"/>
    <row r="3137" s="251" customFormat="1"/>
    <row r="3138" s="251" customFormat="1"/>
    <row r="3139" s="251" customFormat="1"/>
    <row r="3140" s="251" customFormat="1"/>
    <row r="3141" s="251" customFormat="1"/>
    <row r="3142" s="251" customFormat="1"/>
    <row r="3143" s="251" customFormat="1"/>
    <row r="3144" s="251" customFormat="1"/>
    <row r="3145" s="251" customFormat="1"/>
    <row r="3146" s="251" customFormat="1"/>
    <row r="3147" s="251" customFormat="1"/>
    <row r="3148" s="251" customFormat="1"/>
    <row r="3149" s="251" customFormat="1"/>
    <row r="3150" s="251" customFormat="1"/>
    <row r="3151" s="251" customFormat="1"/>
    <row r="3152" s="251" customFormat="1"/>
    <row r="3153" s="251" customFormat="1"/>
    <row r="3154" s="251" customFormat="1"/>
    <row r="3155" s="251" customFormat="1"/>
    <row r="3156" s="251" customFormat="1"/>
    <row r="3157" s="251" customFormat="1"/>
    <row r="3158" s="251" customFormat="1"/>
    <row r="3159" s="251" customFormat="1"/>
    <row r="3160" s="251" customFormat="1"/>
    <row r="3161" s="251" customFormat="1"/>
    <row r="3162" s="251" customFormat="1"/>
    <row r="3163" s="251" customFormat="1"/>
    <row r="3164" s="251" customFormat="1"/>
    <row r="3165" s="251" customFormat="1"/>
    <row r="3166" s="251" customFormat="1"/>
    <row r="3167" s="251" customFormat="1"/>
    <row r="3168" s="251" customFormat="1"/>
    <row r="3169" s="251" customFormat="1"/>
    <row r="3170" s="251" customFormat="1"/>
    <row r="3171" s="251" customFormat="1"/>
    <row r="3172" s="251" customFormat="1"/>
    <row r="3173" s="251" customFormat="1"/>
    <row r="3174" s="251" customFormat="1"/>
    <row r="3175" s="251" customFormat="1"/>
    <row r="3176" s="251" customFormat="1"/>
    <row r="3177" s="251" customFormat="1"/>
    <row r="3178" s="251" customFormat="1"/>
    <row r="3179" s="251" customFormat="1"/>
    <row r="3180" s="251" customFormat="1"/>
    <row r="3181" s="251" customFormat="1"/>
    <row r="3182" s="251" customFormat="1"/>
    <row r="3183" s="251" customFormat="1"/>
    <row r="3184" s="251" customFormat="1"/>
    <row r="3185" s="251" customFormat="1"/>
    <row r="3186" s="251" customFormat="1"/>
    <row r="3187" s="251" customFormat="1"/>
    <row r="3188" s="251" customFormat="1"/>
    <row r="3189" s="251" customFormat="1"/>
    <row r="3190" s="251" customFormat="1"/>
    <row r="3191" s="251" customFormat="1"/>
    <row r="3192" s="251" customFormat="1"/>
    <row r="3193" s="251" customFormat="1"/>
    <row r="3194" s="251" customFormat="1"/>
    <row r="3195" s="251" customFormat="1"/>
    <row r="3196" s="251" customFormat="1"/>
    <row r="3197" s="251" customFormat="1"/>
    <row r="3198" s="251" customFormat="1"/>
    <row r="3199" s="251" customFormat="1"/>
    <row r="3200" s="251" customFormat="1"/>
    <row r="3201" s="251" customFormat="1"/>
    <row r="3202" s="251" customFormat="1"/>
    <row r="3203" s="251" customFormat="1"/>
    <row r="3204" s="251" customFormat="1"/>
    <row r="3205" s="251" customFormat="1"/>
    <row r="3206" s="251" customFormat="1"/>
    <row r="3207" s="251" customFormat="1"/>
    <row r="3208" s="251" customFormat="1"/>
    <row r="3209" s="251" customFormat="1"/>
    <row r="3210" s="251" customFormat="1"/>
    <row r="3211" s="251" customFormat="1"/>
    <row r="3212" s="251" customFormat="1"/>
    <row r="3213" s="251" customFormat="1"/>
    <row r="3214" s="251" customFormat="1"/>
    <row r="3215" s="251" customFormat="1"/>
    <row r="3216" s="251" customFormat="1"/>
    <row r="3217" s="251" customFormat="1"/>
    <row r="3218" s="251" customFormat="1"/>
    <row r="3219" s="251" customFormat="1"/>
    <row r="3220" s="251" customFormat="1"/>
    <row r="3221" s="251" customFormat="1"/>
    <row r="3222" s="251" customFormat="1"/>
    <row r="3223" s="251" customFormat="1"/>
    <row r="3224" s="251" customFormat="1"/>
    <row r="3225" s="251" customFormat="1"/>
    <row r="3226" s="251" customFormat="1"/>
    <row r="3227" s="251" customFormat="1"/>
    <row r="3228" s="251" customFormat="1"/>
    <row r="3229" s="251" customFormat="1"/>
    <row r="3230" s="251" customFormat="1"/>
    <row r="3231" s="251" customFormat="1"/>
    <row r="3232" s="251" customFormat="1"/>
    <row r="3233" s="251" customFormat="1"/>
    <row r="3234" s="251" customFormat="1"/>
    <row r="3235" s="251" customFormat="1"/>
    <row r="3236" s="251" customFormat="1"/>
    <row r="3237" s="251" customFormat="1"/>
    <row r="3238" s="251" customFormat="1"/>
    <row r="3239" s="251" customFormat="1"/>
    <row r="3240" s="251" customFormat="1"/>
    <row r="3241" s="251" customFormat="1"/>
    <row r="3242" s="251" customFormat="1"/>
    <row r="3243" s="251" customFormat="1"/>
    <row r="3244" s="251" customFormat="1"/>
    <row r="3245" s="251" customFormat="1"/>
    <row r="3246" s="251" customFormat="1"/>
    <row r="3247" s="251" customFormat="1"/>
    <row r="3248" s="251" customFormat="1"/>
    <row r="3249" s="251" customFormat="1"/>
    <row r="3250" s="251" customFormat="1"/>
    <row r="3251" s="251" customFormat="1"/>
    <row r="3252" s="251" customFormat="1"/>
    <row r="3253" s="251" customFormat="1"/>
    <row r="3254" s="251" customFormat="1"/>
    <row r="3255" s="251" customFormat="1"/>
    <row r="3256" s="251" customFormat="1"/>
    <row r="3257" s="251" customFormat="1"/>
    <row r="3258" s="251" customFormat="1"/>
    <row r="3259" s="251" customFormat="1"/>
    <row r="3260" s="251" customFormat="1"/>
    <row r="3261" s="251" customFormat="1"/>
    <row r="3262" s="251" customFormat="1"/>
    <row r="3263" s="251" customFormat="1"/>
    <row r="3264" s="251" customFormat="1"/>
    <row r="3265" s="251" customFormat="1"/>
    <row r="3266" s="251" customFormat="1"/>
    <row r="3267" s="251" customFormat="1"/>
    <row r="3268" s="251" customFormat="1"/>
    <row r="3269" s="251" customFormat="1"/>
    <row r="3270" s="251" customFormat="1"/>
    <row r="3271" s="251" customFormat="1"/>
    <row r="3272" s="251" customFormat="1"/>
    <row r="3273" s="251" customFormat="1"/>
    <row r="3274" s="251" customFormat="1"/>
    <row r="3275" s="251" customFormat="1"/>
    <row r="3276" s="251" customFormat="1"/>
    <row r="3277" s="251" customFormat="1"/>
    <row r="3278" s="251" customFormat="1"/>
    <row r="3279" s="251" customFormat="1"/>
    <row r="3280" s="251" customFormat="1"/>
    <row r="3281" s="251" customFormat="1"/>
    <row r="3282" s="251" customFormat="1"/>
    <row r="3283" s="251" customFormat="1"/>
    <row r="3284" s="251" customFormat="1"/>
    <row r="3285" s="251" customFormat="1"/>
    <row r="3286" s="251" customFormat="1"/>
    <row r="3287" s="251" customFormat="1"/>
    <row r="3288" s="251" customFormat="1"/>
    <row r="3289" s="251" customFormat="1"/>
    <row r="3290" s="251" customFormat="1"/>
    <row r="3291" s="251" customFormat="1"/>
    <row r="3292" s="251" customFormat="1"/>
    <row r="3293" s="251" customFormat="1"/>
    <row r="3294" s="251" customFormat="1"/>
    <row r="3295" s="251" customFormat="1"/>
    <row r="3296" s="251" customFormat="1"/>
    <row r="3297" s="251" customFormat="1"/>
    <row r="3298" s="251" customFormat="1"/>
    <row r="3299" s="251" customFormat="1"/>
    <row r="3300" s="251" customFormat="1"/>
    <row r="3301" s="251" customFormat="1"/>
    <row r="3302" s="251" customFormat="1"/>
    <row r="3303" s="251" customFormat="1"/>
    <row r="3304" s="251" customFormat="1"/>
    <row r="3305" s="251" customFormat="1"/>
    <row r="3306" s="251" customFormat="1"/>
    <row r="3307" s="251" customFormat="1"/>
    <row r="3308" s="251" customFormat="1"/>
    <row r="3309" s="251" customFormat="1"/>
    <row r="3310" s="251" customFormat="1"/>
    <row r="3311" s="251" customFormat="1"/>
    <row r="3312" s="251" customFormat="1"/>
    <row r="3313" s="251" customFormat="1"/>
    <row r="3314" s="251" customFormat="1"/>
    <row r="3315" s="251" customFormat="1"/>
    <row r="3316" s="251" customFormat="1"/>
    <row r="3317" s="251" customFormat="1"/>
    <row r="3318" s="251" customFormat="1"/>
    <row r="3319" s="251" customFormat="1"/>
    <row r="3320" s="251" customFormat="1"/>
    <row r="3321" s="251" customFormat="1"/>
    <row r="3322" s="251" customFormat="1"/>
    <row r="3323" s="251" customFormat="1"/>
    <row r="3324" s="251" customFormat="1"/>
    <row r="3325" s="251" customFormat="1"/>
    <row r="3326" s="251" customFormat="1"/>
    <row r="3327" s="251" customFormat="1"/>
    <row r="3328" s="251" customFormat="1"/>
    <row r="3329" s="251" customFormat="1"/>
    <row r="3330" s="251" customFormat="1"/>
    <row r="3331" s="251" customFormat="1"/>
    <row r="3332" s="251" customFormat="1"/>
    <row r="3333" s="251" customFormat="1"/>
    <row r="3334" s="251" customFormat="1"/>
    <row r="3335" s="251" customFormat="1"/>
    <row r="3336" s="251" customFormat="1"/>
    <row r="3337" s="251" customFormat="1"/>
    <row r="3338" s="251" customFormat="1"/>
    <row r="3339" s="251" customFormat="1"/>
    <row r="3340" s="251" customFormat="1"/>
    <row r="3341" s="251" customFormat="1"/>
    <row r="3342" s="251" customFormat="1"/>
    <row r="3343" s="251" customFormat="1"/>
    <row r="3344" s="251" customFormat="1"/>
    <row r="3345" s="251" customFormat="1"/>
    <row r="3346" s="251" customFormat="1"/>
    <row r="3347" s="251" customFormat="1"/>
    <row r="3348" s="251" customFormat="1"/>
    <row r="3349" s="251" customFormat="1"/>
    <row r="3350" s="251" customFormat="1"/>
    <row r="3351" s="251" customFormat="1"/>
    <row r="3352" s="251" customFormat="1"/>
    <row r="3353" s="251" customFormat="1"/>
    <row r="3354" s="251" customFormat="1"/>
    <row r="3355" s="251" customFormat="1"/>
    <row r="3356" s="251" customFormat="1"/>
    <row r="3357" s="251" customFormat="1"/>
    <row r="3358" s="251" customFormat="1"/>
    <row r="3359" s="251" customFormat="1"/>
    <row r="3360" s="251" customFormat="1"/>
    <row r="3361" s="251" customFormat="1"/>
    <row r="3362" s="251" customFormat="1"/>
    <row r="3363" s="251" customFormat="1"/>
    <row r="3364" s="251" customFormat="1"/>
    <row r="3365" s="251" customFormat="1"/>
    <row r="3366" s="251" customFormat="1"/>
    <row r="3367" s="251" customFormat="1"/>
    <row r="3368" s="251" customFormat="1"/>
    <row r="3369" s="251" customFormat="1"/>
    <row r="3370" s="251" customFormat="1"/>
    <row r="3371" s="251" customFormat="1"/>
    <row r="3372" s="251" customFormat="1"/>
    <row r="3373" s="251" customFormat="1"/>
    <row r="3374" s="251" customFormat="1"/>
    <row r="3375" s="251" customFormat="1"/>
    <row r="3376" s="251" customFormat="1"/>
    <row r="3377" s="251" customFormat="1"/>
    <row r="3378" s="251" customFormat="1"/>
    <row r="3379" s="251" customFormat="1"/>
    <row r="3380" s="251" customFormat="1"/>
    <row r="3381" s="251" customFormat="1"/>
    <row r="3382" s="251" customFormat="1"/>
    <row r="3383" s="251" customFormat="1"/>
    <row r="3384" s="251" customFormat="1"/>
    <row r="3385" s="251" customFormat="1"/>
    <row r="3386" s="251" customFormat="1"/>
    <row r="3387" s="251" customFormat="1"/>
    <row r="3388" s="251" customFormat="1"/>
    <row r="3389" s="251" customFormat="1"/>
    <row r="3390" s="251" customFormat="1"/>
    <row r="3391" s="251" customFormat="1"/>
    <row r="3392" s="251" customFormat="1"/>
    <row r="3393" s="251" customFormat="1"/>
    <row r="3394" s="251" customFormat="1"/>
    <row r="3395" s="251" customFormat="1"/>
    <row r="3396" s="251" customFormat="1"/>
    <row r="3397" s="251" customFormat="1"/>
    <row r="3398" s="251" customFormat="1"/>
    <row r="3399" s="251" customFormat="1"/>
    <row r="3400" s="251" customFormat="1"/>
    <row r="3401" s="251" customFormat="1"/>
    <row r="3402" s="251" customFormat="1"/>
    <row r="3403" s="251" customFormat="1"/>
    <row r="3404" s="251" customFormat="1"/>
    <row r="3405" s="251" customFormat="1"/>
    <row r="3406" s="251" customFormat="1"/>
    <row r="3407" s="251" customFormat="1"/>
    <row r="3408" s="251" customFormat="1"/>
    <row r="3409" s="251" customFormat="1"/>
    <row r="3410" s="251" customFormat="1"/>
    <row r="3411" s="251" customFormat="1"/>
    <row r="3412" s="251" customFormat="1"/>
    <row r="3413" s="251" customFormat="1"/>
    <row r="3414" s="251" customFormat="1"/>
    <row r="3415" s="251" customFormat="1"/>
    <row r="3416" s="251" customFormat="1"/>
    <row r="3417" s="251" customFormat="1"/>
    <row r="3418" s="251" customFormat="1"/>
    <row r="3419" s="251" customFormat="1"/>
    <row r="3420" s="251" customFormat="1"/>
    <row r="3421" s="251" customFormat="1"/>
    <row r="3422" s="251" customFormat="1"/>
    <row r="3423" s="251" customFormat="1"/>
    <row r="3424" s="251" customFormat="1"/>
    <row r="3425" s="251" customFormat="1"/>
    <row r="3426" s="251" customFormat="1"/>
    <row r="3427" s="251" customFormat="1"/>
    <row r="3428" s="251" customFormat="1"/>
    <row r="3429" s="251" customFormat="1"/>
    <row r="3430" s="251" customFormat="1"/>
    <row r="3431" s="251" customFormat="1"/>
    <row r="3432" s="251" customFormat="1"/>
    <row r="3433" s="251" customFormat="1"/>
    <row r="3434" s="251" customFormat="1"/>
    <row r="3435" s="251" customFormat="1"/>
    <row r="3436" s="251" customFormat="1"/>
    <row r="3437" s="251" customFormat="1"/>
    <row r="3438" s="251" customFormat="1"/>
    <row r="3439" s="251" customFormat="1"/>
    <row r="3440" s="251" customFormat="1"/>
    <row r="3441" s="251" customFormat="1"/>
    <row r="3442" s="251" customFormat="1"/>
    <row r="3443" s="251" customFormat="1"/>
    <row r="3444" s="251" customFormat="1"/>
    <row r="3445" s="251" customFormat="1"/>
    <row r="3446" s="251" customFormat="1"/>
    <row r="3447" s="251" customFormat="1"/>
    <row r="3448" s="251" customFormat="1"/>
    <row r="3449" s="251" customFormat="1"/>
    <row r="3450" s="251" customFormat="1"/>
    <row r="3451" s="251" customFormat="1"/>
    <row r="3452" s="251" customFormat="1"/>
    <row r="3453" s="251" customFormat="1"/>
    <row r="3454" s="251" customFormat="1"/>
    <row r="3455" s="251" customFormat="1"/>
    <row r="3456" s="251" customFormat="1"/>
    <row r="3457" s="251" customFormat="1"/>
    <row r="3458" s="251" customFormat="1"/>
    <row r="3459" s="251" customFormat="1"/>
    <row r="3460" s="251" customFormat="1"/>
    <row r="3461" s="251" customFormat="1"/>
    <row r="3462" s="251" customFormat="1"/>
    <row r="3463" s="251" customFormat="1"/>
    <row r="3464" s="251" customFormat="1"/>
    <row r="3465" s="251" customFormat="1"/>
    <row r="3466" s="251" customFormat="1"/>
    <row r="3467" s="251" customFormat="1"/>
    <row r="3468" s="251" customFormat="1"/>
    <row r="3469" s="251" customFormat="1"/>
    <row r="3470" s="251" customFormat="1"/>
    <row r="3471" s="251" customFormat="1"/>
    <row r="3472" s="251" customFormat="1"/>
    <row r="3473" s="251" customFormat="1"/>
    <row r="3474" s="251" customFormat="1"/>
    <row r="3475" s="251" customFormat="1"/>
    <row r="3476" s="251" customFormat="1"/>
    <row r="3477" s="251" customFormat="1"/>
    <row r="3478" s="251" customFormat="1"/>
    <row r="3479" s="251" customFormat="1"/>
    <row r="3480" s="251" customFormat="1"/>
    <row r="3481" s="251" customFormat="1"/>
    <row r="3482" s="251" customFormat="1"/>
    <row r="3483" s="251" customFormat="1"/>
    <row r="3484" s="251" customFormat="1"/>
    <row r="3485" s="251" customFormat="1"/>
    <row r="3486" s="251" customFormat="1"/>
    <row r="3487" s="251" customFormat="1"/>
    <row r="3488" s="251" customFormat="1"/>
    <row r="3489" s="251" customFormat="1"/>
    <row r="3490" s="251" customFormat="1"/>
    <row r="3491" s="251" customFormat="1"/>
    <row r="3492" s="251" customFormat="1"/>
    <row r="3493" s="251" customFormat="1"/>
    <row r="3494" s="251" customFormat="1"/>
    <row r="3495" s="251" customFormat="1"/>
    <row r="3496" s="251" customFormat="1"/>
    <row r="3497" s="251" customFormat="1"/>
    <row r="3498" s="251" customFormat="1"/>
    <row r="3499" s="251" customFormat="1"/>
    <row r="3500" s="251" customFormat="1"/>
    <row r="3501" s="251" customFormat="1"/>
    <row r="3502" s="251" customFormat="1"/>
    <row r="3503" s="251" customFormat="1"/>
    <row r="3504" s="251" customFormat="1"/>
    <row r="3505" s="251" customFormat="1"/>
    <row r="3506" s="251" customFormat="1"/>
    <row r="3507" s="251" customFormat="1"/>
    <row r="3508" s="251" customFormat="1"/>
    <row r="3509" s="251" customFormat="1"/>
    <row r="3510" s="251" customFormat="1"/>
    <row r="3511" s="251" customFormat="1"/>
    <row r="3512" s="251" customFormat="1"/>
    <row r="3513" s="251" customFormat="1"/>
    <row r="3514" s="251" customFormat="1"/>
    <row r="3515" s="251" customFormat="1"/>
    <row r="3516" s="251" customFormat="1"/>
    <row r="3517" s="251" customFormat="1"/>
    <row r="3518" s="251" customFormat="1"/>
    <row r="3519" s="251" customFormat="1"/>
    <row r="3520" s="251" customFormat="1"/>
    <row r="3521" s="251" customFormat="1"/>
    <row r="3522" s="251" customFormat="1"/>
    <row r="3523" s="251" customFormat="1"/>
    <row r="3524" s="251" customFormat="1"/>
    <row r="3525" s="251" customFormat="1"/>
    <row r="3526" s="251" customFormat="1"/>
    <row r="3527" s="251" customFormat="1"/>
    <row r="3528" s="251" customFormat="1"/>
    <row r="3529" s="251" customFormat="1"/>
    <row r="3530" s="251" customFormat="1"/>
    <row r="3531" s="251" customFormat="1"/>
    <row r="3532" s="251" customFormat="1"/>
    <row r="3533" s="251" customFormat="1"/>
    <row r="3534" s="251" customFormat="1"/>
    <row r="3535" s="251" customFormat="1"/>
    <row r="3536" s="251" customFormat="1"/>
    <row r="3537" s="251" customFormat="1"/>
    <row r="3538" s="251" customFormat="1"/>
    <row r="3539" s="251" customFormat="1"/>
    <row r="3540" s="251" customFormat="1"/>
    <row r="3541" s="251" customFormat="1"/>
    <row r="3542" s="251" customFormat="1"/>
    <row r="3543" s="251" customFormat="1"/>
    <row r="3544" s="251" customFormat="1"/>
    <row r="3545" s="251" customFormat="1"/>
    <row r="3546" s="251" customFormat="1"/>
    <row r="3547" s="251" customFormat="1"/>
    <row r="3548" s="251" customFormat="1"/>
    <row r="3549" s="251" customFormat="1"/>
    <row r="3550" s="251" customFormat="1"/>
    <row r="3551" s="251" customFormat="1"/>
    <row r="3552" s="251" customFormat="1"/>
    <row r="3553" s="251" customFormat="1"/>
    <row r="3554" s="251" customFormat="1"/>
    <row r="3555" s="251" customFormat="1"/>
    <row r="3556" s="251" customFormat="1"/>
    <row r="3557" s="251" customFormat="1"/>
    <row r="3558" s="251" customFormat="1"/>
    <row r="3559" s="251" customFormat="1"/>
    <row r="3560" s="251" customFormat="1"/>
    <row r="3561" s="251" customFormat="1"/>
    <row r="3562" s="251" customFormat="1"/>
    <row r="3563" s="251" customFormat="1"/>
    <row r="3564" s="251" customFormat="1"/>
    <row r="3565" s="251" customFormat="1"/>
    <row r="3566" s="251" customFormat="1"/>
    <row r="3567" s="251" customFormat="1"/>
    <row r="3568" s="251" customFormat="1"/>
    <row r="3569" s="251" customFormat="1"/>
    <row r="3570" s="251" customFormat="1"/>
    <row r="3571" s="251" customFormat="1"/>
    <row r="3572" s="251" customFormat="1"/>
    <row r="3573" s="251" customFormat="1"/>
    <row r="3574" s="251" customFormat="1"/>
    <row r="3575" s="251" customFormat="1"/>
    <row r="3576" s="251" customFormat="1"/>
    <row r="3577" s="251" customFormat="1"/>
    <row r="3578" s="251" customFormat="1"/>
    <row r="3579" s="251" customFormat="1"/>
    <row r="3580" s="251" customFormat="1"/>
    <row r="3581" s="251" customFormat="1"/>
    <row r="3582" s="251" customFormat="1"/>
    <row r="3583" s="251" customFormat="1"/>
    <row r="3584" s="251" customFormat="1"/>
    <row r="3585" s="251" customFormat="1"/>
    <row r="3586" s="251" customFormat="1"/>
    <row r="3587" s="251" customFormat="1"/>
    <row r="3588" s="251" customFormat="1"/>
    <row r="3589" s="251" customFormat="1"/>
    <row r="3590" s="251" customFormat="1"/>
    <row r="3591" s="251" customFormat="1"/>
    <row r="3592" s="251" customFormat="1"/>
    <row r="3593" s="251" customFormat="1"/>
    <row r="3594" s="251" customFormat="1"/>
    <row r="3595" s="251" customFormat="1"/>
    <row r="3596" s="251" customFormat="1"/>
    <row r="3597" s="251" customFormat="1"/>
    <row r="3598" s="251" customFormat="1"/>
    <row r="3599" s="251" customFormat="1"/>
    <row r="3600" s="251" customFormat="1"/>
    <row r="3601" s="251" customFormat="1"/>
    <row r="3602" s="251" customFormat="1"/>
    <row r="3603" s="251" customFormat="1"/>
    <row r="3604" s="251" customFormat="1"/>
    <row r="3605" s="251" customFormat="1"/>
    <row r="3606" s="251" customFormat="1"/>
    <row r="3607" s="251" customFormat="1"/>
    <row r="3608" s="251" customFormat="1"/>
    <row r="3609" s="251" customFormat="1"/>
    <row r="3610" s="251" customFormat="1"/>
    <row r="3611" s="251" customFormat="1"/>
    <row r="3612" s="251" customFormat="1"/>
    <row r="3613" s="251" customFormat="1"/>
    <row r="3614" s="251" customFormat="1"/>
    <row r="3615" s="251" customFormat="1"/>
    <row r="3616" s="251" customFormat="1"/>
    <row r="3617" s="251" customFormat="1"/>
    <row r="3618" s="251" customFormat="1"/>
    <row r="3619" s="251" customFormat="1"/>
    <row r="3620" s="251" customFormat="1"/>
    <row r="3621" s="251" customFormat="1"/>
    <row r="3622" s="251" customFormat="1"/>
    <row r="3623" s="251" customFormat="1"/>
    <row r="3624" s="251" customFormat="1"/>
    <row r="3625" s="251" customFormat="1"/>
    <row r="3626" s="251" customFormat="1"/>
    <row r="3627" s="251" customFormat="1"/>
    <row r="3628" s="251" customFormat="1"/>
    <row r="3629" s="251" customFormat="1"/>
    <row r="3630" s="251" customFormat="1"/>
    <row r="3631" s="251" customFormat="1"/>
    <row r="3632" s="251" customFormat="1"/>
    <row r="3633" s="251" customFormat="1"/>
    <row r="3634" s="251" customFormat="1"/>
    <row r="3635" s="251" customFormat="1"/>
    <row r="3636" s="251" customFormat="1"/>
    <row r="3637" s="251" customFormat="1"/>
    <row r="3638" s="251" customFormat="1"/>
    <row r="3639" s="251" customFormat="1"/>
    <row r="3640" s="251" customFormat="1"/>
    <row r="3641" s="251" customFormat="1"/>
    <row r="3642" s="251" customFormat="1"/>
    <row r="3643" s="251" customFormat="1"/>
    <row r="3644" s="251" customFormat="1"/>
    <row r="3645" s="251" customFormat="1"/>
    <row r="3646" s="251" customFormat="1"/>
    <row r="3647" s="251" customFormat="1"/>
    <row r="3648" s="251" customFormat="1"/>
    <row r="3649" s="251" customFormat="1"/>
    <row r="3650" s="251" customFormat="1"/>
    <row r="3651" s="251" customFormat="1"/>
    <row r="3652" s="251" customFormat="1"/>
    <row r="3653" s="251" customFormat="1"/>
    <row r="3654" s="251" customFormat="1"/>
    <row r="3655" s="251" customFormat="1"/>
    <row r="3656" s="251" customFormat="1"/>
    <row r="3657" s="251" customFormat="1"/>
    <row r="3658" s="251" customFormat="1"/>
    <row r="3659" s="251" customFormat="1"/>
    <row r="3660" s="251" customFormat="1"/>
    <row r="3661" s="251" customFormat="1"/>
    <row r="3662" s="251" customFormat="1"/>
    <row r="3663" s="251" customFormat="1"/>
    <row r="3664" s="251" customFormat="1"/>
    <row r="3665" s="251" customFormat="1"/>
    <row r="3666" s="251" customFormat="1"/>
    <row r="3667" s="251" customFormat="1"/>
    <row r="3668" s="251" customFormat="1"/>
    <row r="3669" s="251" customFormat="1"/>
    <row r="3670" s="251" customFormat="1"/>
    <row r="3671" s="251" customFormat="1"/>
    <row r="3672" s="251" customFormat="1"/>
    <row r="3673" s="251" customFormat="1"/>
    <row r="3674" s="251" customFormat="1"/>
    <row r="3675" s="251" customFormat="1"/>
    <row r="3676" s="251" customFormat="1"/>
    <row r="3677" s="251" customFormat="1"/>
    <row r="3678" s="251" customFormat="1"/>
    <row r="3679" s="251" customFormat="1"/>
    <row r="3680" s="251" customFormat="1"/>
    <row r="3681" s="251" customFormat="1"/>
    <row r="3682" s="251" customFormat="1"/>
    <row r="3683" s="251" customFormat="1"/>
    <row r="3684" s="251" customFormat="1"/>
    <row r="3685" s="251" customFormat="1"/>
    <row r="3686" s="251" customFormat="1"/>
    <row r="3687" s="251" customFormat="1"/>
    <row r="3688" s="251" customFormat="1"/>
    <row r="3689" s="251" customFormat="1"/>
    <row r="3690" s="251" customFormat="1"/>
    <row r="3691" s="251" customFormat="1"/>
    <row r="3692" s="251" customFormat="1"/>
    <row r="3693" s="251" customFormat="1"/>
    <row r="3694" s="251" customFormat="1"/>
    <row r="3695" s="251" customFormat="1"/>
    <row r="3696" s="251" customFormat="1"/>
    <row r="3697" s="251" customFormat="1"/>
    <row r="3698" s="251" customFormat="1"/>
    <row r="3699" s="251" customFormat="1"/>
    <row r="3700" s="251" customFormat="1"/>
    <row r="3701" s="251" customFormat="1"/>
    <row r="3702" s="251" customFormat="1"/>
    <row r="3703" s="251" customFormat="1"/>
    <row r="3704" s="251" customFormat="1"/>
    <row r="3705" s="251" customFormat="1"/>
    <row r="3706" s="251" customFormat="1"/>
    <row r="3707" s="251" customFormat="1"/>
    <row r="3708" s="251" customFormat="1"/>
    <row r="3709" s="251" customFormat="1"/>
    <row r="3710" s="251" customFormat="1"/>
    <row r="3711" s="251" customFormat="1"/>
    <row r="3712" s="251" customFormat="1"/>
    <row r="3713" s="251" customFormat="1"/>
    <row r="3714" s="251" customFormat="1"/>
    <row r="3715" s="251" customFormat="1"/>
    <row r="3716" s="251" customFormat="1"/>
    <row r="3717" s="251" customFormat="1"/>
    <row r="3718" s="251" customFormat="1"/>
    <row r="3719" s="251" customFormat="1"/>
    <row r="3720" s="251" customFormat="1"/>
    <row r="3721" s="251" customFormat="1"/>
    <row r="3722" s="251" customFormat="1"/>
    <row r="3723" s="251" customFormat="1"/>
    <row r="3724" s="251" customFormat="1"/>
    <row r="3725" s="251" customFormat="1"/>
    <row r="3726" s="251" customFormat="1"/>
    <row r="3727" s="251" customFormat="1"/>
    <row r="3728" s="251" customFormat="1"/>
    <row r="3729" s="251" customFormat="1"/>
    <row r="3730" s="251" customFormat="1"/>
    <row r="3731" s="251" customFormat="1"/>
    <row r="3732" s="251" customFormat="1"/>
    <row r="3733" s="251" customFormat="1"/>
    <row r="3734" s="251" customFormat="1"/>
    <row r="3735" s="251" customFormat="1"/>
    <row r="3736" s="251" customFormat="1"/>
    <row r="3737" s="251" customFormat="1"/>
    <row r="3738" s="251" customFormat="1"/>
    <row r="3739" s="251" customFormat="1"/>
    <row r="3740" s="251" customFormat="1"/>
    <row r="3741" s="251" customFormat="1"/>
    <row r="3742" s="251" customFormat="1"/>
    <row r="3743" s="251" customFormat="1"/>
    <row r="3744" s="251" customFormat="1"/>
    <row r="3745" s="251" customFormat="1"/>
    <row r="3746" s="251" customFormat="1"/>
    <row r="3747" s="251" customFormat="1"/>
    <row r="3748" s="251" customFormat="1"/>
    <row r="3749" s="251" customFormat="1"/>
    <row r="3750" s="251" customFormat="1"/>
    <row r="3751" s="251" customFormat="1"/>
    <row r="3752" s="251" customFormat="1"/>
    <row r="3753" s="251" customFormat="1"/>
    <row r="3754" s="251" customFormat="1"/>
    <row r="3755" s="251" customFormat="1"/>
    <row r="3756" s="251" customFormat="1"/>
    <row r="3757" s="251" customFormat="1"/>
    <row r="3758" s="251" customFormat="1"/>
    <row r="3759" s="251" customFormat="1"/>
    <row r="3760" s="251" customFormat="1"/>
    <row r="3761" s="251" customFormat="1"/>
    <row r="3762" s="251" customFormat="1"/>
    <row r="3763" s="251" customFormat="1"/>
    <row r="3764" s="251" customFormat="1"/>
    <row r="3765" s="251" customFormat="1"/>
    <row r="3766" s="251" customFormat="1"/>
    <row r="3767" s="251" customFormat="1"/>
    <row r="3768" s="251" customFormat="1"/>
    <row r="3769" s="251" customFormat="1"/>
    <row r="3770" s="251" customFormat="1"/>
    <row r="3771" s="251" customFormat="1"/>
    <row r="3772" s="251" customFormat="1"/>
    <row r="3773" s="251" customFormat="1"/>
    <row r="3774" s="251" customFormat="1"/>
    <row r="3775" s="251" customFormat="1"/>
    <row r="3776" s="251" customFormat="1"/>
    <row r="3777" s="251" customFormat="1"/>
    <row r="3778" s="251" customFormat="1"/>
    <row r="3779" s="251" customFormat="1"/>
    <row r="3780" s="251" customFormat="1"/>
    <row r="3781" s="251" customFormat="1"/>
    <row r="3782" s="251" customFormat="1"/>
    <row r="3783" s="251" customFormat="1"/>
    <row r="3784" s="251" customFormat="1"/>
    <row r="3785" s="251" customFormat="1"/>
    <row r="3786" s="251" customFormat="1"/>
    <row r="3787" s="251" customFormat="1"/>
    <row r="3788" s="251" customFormat="1"/>
    <row r="3789" s="251" customFormat="1"/>
    <row r="3790" s="251" customFormat="1"/>
    <row r="3791" s="251" customFormat="1"/>
    <row r="3792" s="251" customFormat="1"/>
    <row r="3793" s="251" customFormat="1"/>
    <row r="3794" s="251" customFormat="1"/>
    <row r="3795" s="251" customFormat="1"/>
    <row r="3796" s="251" customFormat="1"/>
    <row r="3797" s="251" customFormat="1"/>
    <row r="3798" s="251" customFormat="1"/>
    <row r="3799" s="251" customFormat="1"/>
    <row r="3800" s="251" customFormat="1"/>
    <row r="3801" s="251" customFormat="1"/>
    <row r="3802" s="251" customFormat="1"/>
    <row r="3803" s="251" customFormat="1"/>
    <row r="3804" s="251" customFormat="1"/>
    <row r="3805" s="251" customFormat="1"/>
    <row r="3806" s="251" customFormat="1"/>
    <row r="3807" s="251" customFormat="1"/>
    <row r="3808" s="251" customFormat="1"/>
    <row r="3809" s="251" customFormat="1"/>
    <row r="3810" s="251" customFormat="1"/>
    <row r="3811" s="251" customFormat="1"/>
    <row r="3812" s="251" customFormat="1"/>
    <row r="3813" s="251" customFormat="1"/>
    <row r="3814" s="251" customFormat="1"/>
    <row r="3815" s="251" customFormat="1"/>
    <row r="3816" s="251" customFormat="1"/>
    <row r="3817" s="251" customFormat="1"/>
    <row r="3818" s="251" customFormat="1"/>
    <row r="3819" s="251" customFormat="1"/>
    <row r="3820" s="251" customFormat="1"/>
    <row r="3821" s="251" customFormat="1"/>
    <row r="3822" s="251" customFormat="1"/>
    <row r="3823" s="251" customFormat="1"/>
    <row r="3824" s="251" customFormat="1"/>
    <row r="3825" s="251" customFormat="1"/>
    <row r="3826" s="251" customFormat="1"/>
    <row r="3827" s="251" customFormat="1"/>
    <row r="3828" s="251" customFormat="1"/>
    <row r="3829" s="251" customFormat="1"/>
    <row r="3830" s="251" customFormat="1"/>
    <row r="3831" s="251" customFormat="1"/>
    <row r="3832" s="251" customFormat="1"/>
    <row r="3833" s="251" customFormat="1"/>
    <row r="3834" s="251" customFormat="1"/>
    <row r="3835" s="251" customFormat="1"/>
    <row r="3836" s="251" customFormat="1"/>
    <row r="3837" s="251" customFormat="1"/>
    <row r="3838" s="251" customFormat="1"/>
    <row r="3839" s="251" customFormat="1"/>
    <row r="3840" s="251" customFormat="1"/>
    <row r="3841" s="251" customFormat="1"/>
    <row r="3842" s="251" customFormat="1"/>
    <row r="3843" s="251" customFormat="1"/>
    <row r="3844" s="251" customFormat="1"/>
    <row r="3845" s="251" customFormat="1"/>
    <row r="3846" s="251" customFormat="1"/>
    <row r="3847" s="251" customFormat="1"/>
    <row r="3848" s="251" customFormat="1"/>
    <row r="3849" s="251" customFormat="1"/>
    <row r="3850" s="251" customFormat="1"/>
    <row r="3851" s="251" customFormat="1"/>
    <row r="3852" s="251" customFormat="1"/>
    <row r="3853" s="251" customFormat="1"/>
    <row r="3854" s="251" customFormat="1"/>
    <row r="3855" s="251" customFormat="1"/>
    <row r="3856" s="251" customFormat="1"/>
    <row r="3857" s="251" customFormat="1"/>
    <row r="3858" s="251" customFormat="1"/>
    <row r="3859" s="251" customFormat="1"/>
    <row r="3860" s="251" customFormat="1"/>
    <row r="3861" s="251" customFormat="1"/>
    <row r="3862" s="251" customFormat="1"/>
    <row r="3863" s="251" customFormat="1"/>
    <row r="3864" s="251" customFormat="1"/>
    <row r="3865" s="251" customFormat="1"/>
    <row r="3866" s="251" customFormat="1"/>
    <row r="3867" s="251" customFormat="1"/>
    <row r="3868" s="251" customFormat="1"/>
    <row r="3869" s="251" customFormat="1"/>
    <row r="3870" s="251" customFormat="1"/>
    <row r="3871" s="251" customFormat="1"/>
    <row r="3872" s="251" customFormat="1"/>
    <row r="3873" s="251" customFormat="1"/>
    <row r="3874" s="251" customFormat="1"/>
    <row r="3875" s="251" customFormat="1"/>
    <row r="3876" s="251" customFormat="1"/>
    <row r="3877" s="251" customFormat="1"/>
    <row r="3878" s="251" customFormat="1"/>
    <row r="3879" s="251" customFormat="1"/>
    <row r="3880" s="251" customFormat="1"/>
    <row r="3881" s="251" customFormat="1"/>
    <row r="3882" s="251" customFormat="1"/>
    <row r="3883" s="251" customFormat="1"/>
    <row r="3884" s="251" customFormat="1"/>
    <row r="3885" s="251" customFormat="1"/>
    <row r="3886" s="251" customFormat="1"/>
    <row r="3887" s="251" customFormat="1"/>
    <row r="3888" s="251" customFormat="1"/>
    <row r="3889" s="251" customFormat="1"/>
    <row r="3890" s="251" customFormat="1"/>
    <row r="3891" s="251" customFormat="1"/>
    <row r="3892" s="251" customFormat="1"/>
    <row r="3893" s="251" customFormat="1"/>
    <row r="3894" s="251" customFormat="1"/>
    <row r="3895" s="251" customFormat="1"/>
    <row r="3896" s="251" customFormat="1"/>
    <row r="3897" s="251" customFormat="1"/>
    <row r="3898" s="251" customFormat="1"/>
    <row r="3899" s="251" customFormat="1"/>
    <row r="3900" s="251" customFormat="1"/>
    <row r="3901" s="251" customFormat="1"/>
    <row r="3902" s="251" customFormat="1"/>
    <row r="3903" s="251" customFormat="1"/>
    <row r="3904" s="251" customFormat="1"/>
    <row r="3905" s="251" customFormat="1"/>
    <row r="3906" s="251" customFormat="1"/>
    <row r="3907" s="251" customFormat="1"/>
    <row r="3908" s="251" customFormat="1"/>
    <row r="3909" s="251" customFormat="1"/>
    <row r="3910" s="251" customFormat="1"/>
    <row r="3911" s="251" customFormat="1"/>
    <row r="3912" s="251" customFormat="1"/>
    <row r="3913" s="251" customFormat="1"/>
    <row r="3914" s="251" customFormat="1"/>
    <row r="3915" s="251" customFormat="1"/>
    <row r="3916" s="251" customFormat="1"/>
    <row r="3917" s="251" customFormat="1"/>
    <row r="3918" s="251" customFormat="1"/>
    <row r="3919" s="251" customFormat="1"/>
    <row r="3920" s="251" customFormat="1"/>
    <row r="3921" s="251" customFormat="1"/>
    <row r="3922" s="251" customFormat="1"/>
    <row r="3923" s="251" customFormat="1"/>
    <row r="3924" s="251" customFormat="1"/>
    <row r="3925" s="251" customFormat="1"/>
    <row r="3926" s="251" customFormat="1"/>
    <row r="3927" s="251" customFormat="1"/>
    <row r="3928" s="251" customFormat="1"/>
    <row r="3929" s="251" customFormat="1"/>
    <row r="3930" s="251" customFormat="1"/>
    <row r="3931" s="251" customFormat="1"/>
    <row r="3932" s="251" customFormat="1"/>
    <row r="3933" s="251" customFormat="1"/>
    <row r="3934" s="251" customFormat="1"/>
    <row r="3935" s="251" customFormat="1"/>
    <row r="3936" s="251" customFormat="1"/>
    <row r="3937" s="251" customFormat="1"/>
    <row r="3938" s="251" customFormat="1"/>
    <row r="3939" s="251" customFormat="1"/>
    <row r="3940" s="251" customFormat="1"/>
    <row r="3941" s="251" customFormat="1"/>
    <row r="3942" s="251" customFormat="1"/>
    <row r="3943" s="251" customFormat="1"/>
    <row r="3944" s="251" customFormat="1"/>
    <row r="3945" s="251" customFormat="1"/>
    <row r="3946" s="251" customFormat="1"/>
    <row r="3947" s="251" customFormat="1"/>
    <row r="3948" s="251" customFormat="1"/>
    <row r="3949" s="251" customFormat="1"/>
    <row r="3950" s="251" customFormat="1"/>
    <row r="3951" s="251" customFormat="1"/>
    <row r="3952" s="251" customFormat="1"/>
    <row r="3953" s="251" customFormat="1"/>
    <row r="3954" s="251" customFormat="1"/>
    <row r="3955" s="251" customFormat="1"/>
    <row r="3956" s="251" customFormat="1"/>
    <row r="3957" s="251" customFormat="1"/>
    <row r="3958" s="251" customFormat="1"/>
    <row r="3959" s="251" customFormat="1"/>
    <row r="3960" s="251" customFormat="1"/>
    <row r="3961" s="251" customFormat="1"/>
    <row r="3962" s="251" customFormat="1"/>
    <row r="3963" s="251" customFormat="1"/>
    <row r="3964" s="251" customFormat="1"/>
    <row r="3965" s="251" customFormat="1"/>
    <row r="3966" s="251" customFormat="1"/>
    <row r="3967" s="251" customFormat="1"/>
    <row r="3968" s="251" customFormat="1"/>
    <row r="3969" s="251" customFormat="1"/>
    <row r="3970" s="251" customFormat="1"/>
    <row r="3971" s="251" customFormat="1"/>
    <row r="3972" s="251" customFormat="1"/>
    <row r="3973" s="251" customFormat="1"/>
    <row r="3974" s="251" customFormat="1"/>
    <row r="3975" s="251" customFormat="1"/>
    <row r="3976" s="251" customFormat="1"/>
    <row r="3977" s="251" customFormat="1"/>
    <row r="3978" s="251" customFormat="1"/>
    <row r="3979" s="251" customFormat="1"/>
    <row r="3980" s="251" customFormat="1"/>
    <row r="3981" s="251" customFormat="1"/>
    <row r="3982" s="251" customFormat="1"/>
    <row r="3983" s="251" customFormat="1"/>
    <row r="3984" s="251" customFormat="1"/>
    <row r="3985" s="251" customFormat="1"/>
    <row r="3986" s="251" customFormat="1"/>
    <row r="3987" s="251" customFormat="1"/>
    <row r="3988" s="251" customFormat="1"/>
    <row r="3989" s="251" customFormat="1"/>
    <row r="3990" s="251" customFormat="1"/>
    <row r="3991" s="251" customFormat="1"/>
    <row r="3992" s="251" customFormat="1"/>
    <row r="3993" s="251" customFormat="1"/>
    <row r="3994" s="251" customFormat="1"/>
    <row r="3995" s="251" customFormat="1"/>
    <row r="3996" s="251" customFormat="1"/>
    <row r="3997" s="251" customFormat="1"/>
    <row r="3998" s="251" customFormat="1"/>
    <row r="3999" s="251" customFormat="1"/>
    <row r="4000" s="251" customFormat="1"/>
    <row r="4001" s="251" customFormat="1"/>
    <row r="4002" s="251" customFormat="1"/>
    <row r="4003" s="251" customFormat="1"/>
    <row r="4004" s="251" customFormat="1"/>
    <row r="4005" s="251" customFormat="1"/>
    <row r="4006" s="251" customFormat="1"/>
    <row r="4007" s="251" customFormat="1"/>
    <row r="4008" s="251" customFormat="1"/>
    <row r="4009" s="251" customFormat="1"/>
    <row r="4010" s="251" customFormat="1"/>
    <row r="4011" s="251" customFormat="1"/>
    <row r="4012" s="251" customFormat="1"/>
    <row r="4013" s="251" customFormat="1"/>
    <row r="4014" s="251" customFormat="1"/>
    <row r="4015" s="251" customFormat="1"/>
    <row r="4016" s="251" customFormat="1"/>
    <row r="4017" s="251" customFormat="1"/>
    <row r="4018" s="251" customFormat="1"/>
    <row r="4019" s="251" customFormat="1"/>
    <row r="4020" s="251" customFormat="1"/>
    <row r="4021" s="251" customFormat="1"/>
    <row r="4022" s="251" customFormat="1"/>
    <row r="4023" s="251" customFormat="1"/>
    <row r="4024" s="251" customFormat="1"/>
    <row r="4025" s="251" customFormat="1"/>
    <row r="4026" s="251" customFormat="1"/>
    <row r="4027" s="251" customFormat="1"/>
    <row r="4028" s="251" customFormat="1"/>
    <row r="4029" s="251" customFormat="1"/>
    <row r="4030" s="251" customFormat="1"/>
    <row r="4031" s="251" customFormat="1"/>
    <row r="4032" s="251" customFormat="1"/>
    <row r="4033" s="251" customFormat="1"/>
    <row r="4034" s="251" customFormat="1"/>
    <row r="4035" s="251" customFormat="1"/>
    <row r="4036" s="251" customFormat="1"/>
    <row r="4037" s="251" customFormat="1"/>
    <row r="4038" s="251" customFormat="1"/>
    <row r="4039" s="251" customFormat="1"/>
    <row r="4040" s="251" customFormat="1"/>
    <row r="4041" s="251" customFormat="1"/>
    <row r="4042" s="251" customFormat="1"/>
    <row r="4043" s="251" customFormat="1"/>
    <row r="4044" s="251" customFormat="1"/>
    <row r="4045" s="251" customFormat="1"/>
    <row r="4046" s="251" customFormat="1"/>
    <row r="4047" s="251" customFormat="1"/>
    <row r="4048" s="251" customFormat="1"/>
    <row r="4049" s="251" customFormat="1"/>
    <row r="4050" s="251" customFormat="1"/>
    <row r="4051" s="251" customFormat="1"/>
    <row r="4052" s="251" customFormat="1"/>
    <row r="4053" s="251" customFormat="1"/>
    <row r="4054" s="251" customFormat="1"/>
    <row r="4055" s="251" customFormat="1"/>
    <row r="4056" s="251" customFormat="1"/>
    <row r="4057" s="251" customFormat="1"/>
    <row r="4058" s="251" customFormat="1"/>
    <row r="4059" s="251" customFormat="1"/>
    <row r="4060" s="251" customFormat="1"/>
    <row r="4061" s="251" customFormat="1"/>
    <row r="4062" s="251" customFormat="1"/>
    <row r="4063" s="251" customFormat="1"/>
    <row r="4064" s="251" customFormat="1"/>
    <row r="4065" s="251" customFormat="1"/>
    <row r="4066" s="251" customFormat="1"/>
    <row r="4067" s="251" customFormat="1"/>
    <row r="4068" s="251" customFormat="1"/>
    <row r="4069" s="251" customFormat="1"/>
    <row r="4070" s="251" customFormat="1"/>
    <row r="4071" s="251" customFormat="1"/>
    <row r="4072" s="251" customFormat="1"/>
    <row r="4073" s="251" customFormat="1"/>
    <row r="4074" s="251" customFormat="1"/>
    <row r="4075" s="251" customFormat="1"/>
    <row r="4076" s="251" customFormat="1"/>
    <row r="4077" s="251" customFormat="1"/>
    <row r="4078" s="251" customFormat="1"/>
    <row r="4079" s="251" customFormat="1"/>
    <row r="4080" s="251" customFormat="1"/>
    <row r="4081" s="251" customFormat="1"/>
    <row r="4082" s="251" customFormat="1"/>
    <row r="4083" s="251" customFormat="1"/>
    <row r="4084" s="251" customFormat="1"/>
    <row r="4085" s="251" customFormat="1"/>
    <row r="4086" s="251" customFormat="1"/>
    <row r="4087" s="251" customFormat="1"/>
    <row r="4088" s="251" customFormat="1"/>
    <row r="4089" s="251" customFormat="1"/>
    <row r="4090" s="251" customFormat="1"/>
    <row r="4091" s="251" customFormat="1"/>
    <row r="4092" s="251" customFormat="1"/>
    <row r="4093" s="251" customFormat="1"/>
    <row r="4094" s="251" customFormat="1"/>
    <row r="4095" s="251" customFormat="1"/>
    <row r="4096" s="251" customFormat="1"/>
    <row r="4097" s="251" customFormat="1"/>
    <row r="4098" s="251" customFormat="1"/>
    <row r="4099" s="251" customFormat="1"/>
    <row r="4100" s="251" customFormat="1"/>
    <row r="4101" s="251" customFormat="1"/>
    <row r="4102" s="251" customFormat="1"/>
    <row r="4103" s="251" customFormat="1"/>
    <row r="4104" s="251" customFormat="1"/>
    <row r="4105" s="251" customFormat="1"/>
    <row r="4106" s="251" customFormat="1"/>
    <row r="4107" s="251" customFormat="1"/>
    <row r="4108" s="251" customFormat="1"/>
    <row r="4109" s="251" customFormat="1"/>
    <row r="4110" s="251" customFormat="1"/>
    <row r="4111" s="251" customFormat="1"/>
    <row r="4112" s="251" customFormat="1"/>
    <row r="4113" s="251" customFormat="1"/>
    <row r="4114" s="251" customFormat="1"/>
    <row r="4115" s="251" customFormat="1"/>
    <row r="4116" s="251" customFormat="1"/>
    <row r="4117" s="251" customFormat="1"/>
    <row r="4118" s="251" customFormat="1"/>
    <row r="4119" s="251" customFormat="1"/>
    <row r="4120" s="251" customFormat="1"/>
    <row r="4121" s="251" customFormat="1"/>
    <row r="4122" s="251" customFormat="1"/>
    <row r="4123" s="251" customFormat="1"/>
    <row r="4124" s="251" customFormat="1"/>
    <row r="4125" s="251" customFormat="1"/>
    <row r="4126" s="251" customFormat="1"/>
    <row r="4127" s="251" customFormat="1"/>
    <row r="4128" s="251" customFormat="1"/>
    <row r="4129" s="251" customFormat="1"/>
    <row r="4130" s="251" customFormat="1"/>
    <row r="4131" s="251" customFormat="1"/>
    <row r="4132" s="251" customFormat="1"/>
    <row r="4133" s="251" customFormat="1"/>
    <row r="4134" s="251" customFormat="1"/>
    <row r="4135" s="251" customFormat="1"/>
    <row r="4136" s="251" customFormat="1"/>
    <row r="4137" s="251" customFormat="1"/>
    <row r="4138" s="251" customFormat="1"/>
    <row r="4139" s="251" customFormat="1"/>
    <row r="4140" s="251" customFormat="1"/>
    <row r="4141" s="251" customFormat="1"/>
    <row r="4142" s="251" customFormat="1"/>
    <row r="4143" s="251" customFormat="1"/>
    <row r="4144" s="251" customFormat="1"/>
    <row r="4145" s="251" customFormat="1"/>
    <row r="4146" s="251" customFormat="1"/>
    <row r="4147" s="251" customFormat="1"/>
    <row r="4148" s="251" customFormat="1"/>
    <row r="4149" s="251" customFormat="1"/>
    <row r="4150" s="251" customFormat="1"/>
    <row r="4151" s="251" customFormat="1"/>
    <row r="4152" s="251" customFormat="1"/>
    <row r="4153" s="251" customFormat="1"/>
    <row r="4154" s="251" customFormat="1"/>
    <row r="4155" s="251" customFormat="1"/>
    <row r="4156" s="251" customFormat="1"/>
    <row r="4157" s="251" customFormat="1"/>
    <row r="4158" s="251" customFormat="1"/>
    <row r="4159" s="251" customFormat="1"/>
    <row r="4160" s="251" customFormat="1"/>
    <row r="4161" s="251" customFormat="1"/>
    <row r="4162" s="251" customFormat="1"/>
    <row r="4163" s="251" customFormat="1"/>
    <row r="4164" s="251" customFormat="1"/>
    <row r="4165" s="251" customFormat="1"/>
    <row r="4166" s="251" customFormat="1"/>
    <row r="4167" s="251" customFormat="1"/>
    <row r="4168" s="251" customFormat="1"/>
    <row r="4169" s="251" customFormat="1"/>
    <row r="4170" s="251" customFormat="1"/>
    <row r="4171" s="251" customFormat="1"/>
    <row r="4172" s="251" customFormat="1"/>
    <row r="4173" s="251" customFormat="1"/>
    <row r="4174" s="251" customFormat="1"/>
    <row r="4175" s="251" customFormat="1"/>
    <row r="4176" s="251" customFormat="1"/>
    <row r="4177" s="251" customFormat="1"/>
    <row r="4178" s="251" customFormat="1"/>
    <row r="4179" s="251" customFormat="1"/>
    <row r="4180" s="251" customFormat="1"/>
    <row r="4181" s="251" customFormat="1"/>
    <row r="4182" s="251" customFormat="1"/>
    <row r="4183" s="251" customFormat="1"/>
    <row r="4184" s="251" customFormat="1"/>
    <row r="4185" s="251" customFormat="1"/>
    <row r="4186" s="251" customFormat="1"/>
    <row r="4187" s="251" customFormat="1"/>
    <row r="4188" s="251" customFormat="1"/>
    <row r="4189" s="251" customFormat="1"/>
    <row r="4190" s="251" customFormat="1"/>
    <row r="4191" s="251" customFormat="1"/>
    <row r="4192" s="251" customFormat="1"/>
    <row r="4193" s="251" customFormat="1"/>
    <row r="4194" s="251" customFormat="1"/>
    <row r="4195" s="251" customFormat="1"/>
    <row r="4196" s="251" customFormat="1"/>
    <row r="4197" s="251" customFormat="1"/>
    <row r="4198" s="251" customFormat="1"/>
    <row r="4199" s="251" customFormat="1"/>
    <row r="4200" s="251" customFormat="1"/>
    <row r="4201" s="251" customFormat="1"/>
    <row r="4202" s="251" customFormat="1"/>
    <row r="4203" s="251" customFormat="1"/>
    <row r="4204" s="251" customFormat="1"/>
    <row r="4205" s="251" customFormat="1"/>
    <row r="4206" s="251" customFormat="1"/>
    <row r="4207" s="251" customFormat="1"/>
    <row r="4208" s="251" customFormat="1"/>
    <row r="4209" s="251" customFormat="1"/>
    <row r="4210" s="251" customFormat="1"/>
    <row r="4211" s="251" customFormat="1"/>
    <row r="4212" s="251" customFormat="1"/>
    <row r="4213" s="251" customFormat="1"/>
    <row r="4214" s="251" customFormat="1"/>
    <row r="4215" s="251" customFormat="1"/>
    <row r="4216" s="251" customFormat="1"/>
    <row r="4217" s="251" customFormat="1"/>
    <row r="4218" s="251" customFormat="1"/>
    <row r="4219" s="251" customFormat="1"/>
    <row r="4220" s="251" customFormat="1"/>
    <row r="4221" s="251" customFormat="1"/>
    <row r="4222" s="251" customFormat="1"/>
    <row r="4223" s="251" customFormat="1"/>
    <row r="4224" s="251" customFormat="1"/>
    <row r="4225" s="251" customFormat="1"/>
    <row r="4226" s="251" customFormat="1"/>
    <row r="4227" s="251" customFormat="1"/>
    <row r="4228" s="251" customFormat="1"/>
    <row r="4229" s="251" customFormat="1"/>
    <row r="4230" s="251" customFormat="1"/>
    <row r="4231" s="251" customFormat="1"/>
    <row r="4232" s="251" customFormat="1"/>
    <row r="4233" s="251" customFormat="1"/>
    <row r="4234" s="251" customFormat="1"/>
    <row r="4235" s="251" customFormat="1"/>
    <row r="4236" s="251" customFormat="1"/>
    <row r="4237" s="251" customFormat="1"/>
    <row r="4238" s="251" customFormat="1"/>
    <row r="4239" s="251" customFormat="1"/>
    <row r="4240" s="251" customFormat="1"/>
    <row r="4241" s="251" customFormat="1"/>
    <row r="4242" s="251" customFormat="1"/>
    <row r="4243" s="251" customFormat="1"/>
    <row r="4244" s="251" customFormat="1"/>
    <row r="4245" s="251" customFormat="1"/>
    <row r="4246" s="251" customFormat="1"/>
    <row r="4247" s="251" customFormat="1"/>
    <row r="4248" s="251" customFormat="1"/>
    <row r="4249" s="251" customFormat="1"/>
    <row r="4250" s="251" customFormat="1"/>
    <row r="4251" s="251" customFormat="1"/>
    <row r="4252" s="251" customFormat="1"/>
    <row r="4253" s="251" customFormat="1"/>
    <row r="4254" s="251" customFormat="1"/>
    <row r="4255" s="251" customFormat="1"/>
    <row r="4256" s="251" customFormat="1"/>
    <row r="4257" s="251" customFormat="1"/>
    <row r="4258" s="251" customFormat="1"/>
    <row r="4259" s="251" customFormat="1"/>
    <row r="4260" s="251" customFormat="1"/>
    <row r="4261" s="251" customFormat="1"/>
    <row r="4262" s="251" customFormat="1"/>
    <row r="4263" s="251" customFormat="1"/>
    <row r="4264" s="251" customFormat="1"/>
    <row r="4265" s="251" customFormat="1"/>
    <row r="4266" s="251" customFormat="1"/>
    <row r="4267" s="251" customFormat="1"/>
    <row r="4268" s="251" customFormat="1"/>
    <row r="4269" s="251" customFormat="1"/>
    <row r="4270" s="251" customFormat="1"/>
    <row r="4271" s="251" customFormat="1"/>
    <row r="4272" s="251" customFormat="1"/>
    <row r="4273" s="251" customFormat="1"/>
    <row r="4274" s="251" customFormat="1"/>
    <row r="4275" s="251" customFormat="1"/>
    <row r="4276" s="251" customFormat="1"/>
    <row r="4277" s="251" customFormat="1"/>
    <row r="4278" s="251" customFormat="1"/>
    <row r="4279" s="251" customFormat="1"/>
    <row r="4280" s="251" customFormat="1"/>
    <row r="4281" s="251" customFormat="1"/>
    <row r="4282" s="251" customFormat="1"/>
    <row r="4283" s="251" customFormat="1"/>
    <row r="4284" s="251" customFormat="1"/>
    <row r="4285" s="251" customFormat="1"/>
    <row r="4286" s="251" customFormat="1"/>
    <row r="4287" s="251" customFormat="1"/>
    <row r="4288" s="251" customFormat="1"/>
    <row r="4289" s="251" customFormat="1"/>
    <row r="4290" s="251" customFormat="1"/>
    <row r="4291" s="251" customFormat="1"/>
    <row r="4292" s="251" customFormat="1"/>
    <row r="4293" s="251" customFormat="1"/>
    <row r="4294" s="251" customFormat="1"/>
    <row r="4295" s="251" customFormat="1"/>
    <row r="4296" s="251" customFormat="1"/>
    <row r="4297" s="251" customFormat="1"/>
    <row r="4298" s="251" customFormat="1"/>
    <row r="4299" s="251" customFormat="1"/>
    <row r="4300" s="251" customFormat="1"/>
    <row r="4301" s="251" customFormat="1"/>
    <row r="4302" s="251" customFormat="1"/>
    <row r="4303" s="251" customFormat="1"/>
    <row r="4304" s="251" customFormat="1"/>
    <row r="4305" s="251" customFormat="1"/>
    <row r="4306" s="251" customFormat="1"/>
    <row r="4307" s="251" customFormat="1"/>
    <row r="4308" s="251" customFormat="1"/>
    <row r="4309" s="251" customFormat="1"/>
    <row r="4310" s="251" customFormat="1"/>
    <row r="4311" s="251" customFormat="1"/>
    <row r="4312" s="251" customFormat="1"/>
    <row r="4313" s="251" customFormat="1"/>
    <row r="4314" s="251" customFormat="1"/>
    <row r="4315" s="251" customFormat="1"/>
    <row r="4316" s="251" customFormat="1"/>
    <row r="4317" s="251" customFormat="1"/>
    <row r="4318" s="251" customFormat="1"/>
    <row r="4319" s="251" customFormat="1"/>
    <row r="4320" s="251" customFormat="1"/>
    <row r="4321" s="251" customFormat="1"/>
    <row r="4322" s="251" customFormat="1"/>
    <row r="4323" s="251" customFormat="1"/>
    <row r="4324" s="251" customFormat="1"/>
    <row r="4325" s="251" customFormat="1"/>
    <row r="4326" s="251" customFormat="1"/>
    <row r="4327" s="251" customFormat="1"/>
    <row r="4328" s="251" customFormat="1"/>
    <row r="4329" s="251" customFormat="1"/>
    <row r="4330" s="251" customFormat="1"/>
    <row r="4331" s="251" customFormat="1"/>
    <row r="4332" s="251" customFormat="1"/>
    <row r="4333" s="251" customFormat="1"/>
    <row r="4334" s="251" customFormat="1"/>
    <row r="4335" s="251" customFormat="1"/>
    <row r="4336" s="251" customFormat="1"/>
    <row r="4337" s="251" customFormat="1"/>
    <row r="4338" s="251" customFormat="1"/>
    <row r="4339" s="251" customFormat="1"/>
    <row r="4340" s="251" customFormat="1"/>
    <row r="4341" s="251" customFormat="1"/>
    <row r="4342" s="251" customFormat="1"/>
    <row r="4343" s="251" customFormat="1"/>
    <row r="4344" s="251" customFormat="1"/>
    <row r="4345" s="251" customFormat="1"/>
    <row r="4346" s="251" customFormat="1"/>
    <row r="4347" s="251" customFormat="1"/>
    <row r="4348" s="251" customFormat="1"/>
    <row r="4349" s="251" customFormat="1"/>
    <row r="4350" s="251" customFormat="1"/>
    <row r="4351" s="251" customFormat="1"/>
    <row r="4352" s="251" customFormat="1"/>
    <row r="4353" s="251" customFormat="1"/>
    <row r="4354" s="251" customFormat="1"/>
    <row r="4355" s="251" customFormat="1"/>
    <row r="4356" s="251" customFormat="1"/>
    <row r="4357" s="251" customFormat="1"/>
    <row r="4358" s="251" customFormat="1"/>
    <row r="4359" s="251" customFormat="1"/>
    <row r="4360" s="251" customFormat="1"/>
    <row r="4361" s="251" customFormat="1"/>
    <row r="4362" s="251" customFormat="1"/>
    <row r="4363" s="251" customFormat="1"/>
    <row r="4364" s="251" customFormat="1"/>
    <row r="4365" s="251" customFormat="1"/>
    <row r="4366" s="251" customFormat="1"/>
    <row r="4367" s="251" customFormat="1"/>
    <row r="4368" s="251" customFormat="1"/>
    <row r="4369" s="251" customFormat="1"/>
    <row r="4370" s="251" customFormat="1"/>
    <row r="4371" s="251" customFormat="1"/>
    <row r="4372" s="251" customFormat="1"/>
    <row r="4373" s="251" customFormat="1"/>
    <row r="4374" s="251" customFormat="1"/>
    <row r="4375" s="251" customFormat="1"/>
    <row r="4376" s="251" customFormat="1"/>
    <row r="4377" s="251" customFormat="1"/>
    <row r="4378" s="251" customFormat="1"/>
    <row r="4379" s="251" customFormat="1"/>
    <row r="4380" s="251" customFormat="1"/>
    <row r="4381" s="251" customFormat="1"/>
    <row r="4382" s="251" customFormat="1"/>
    <row r="4383" s="251" customFormat="1"/>
    <row r="4384" s="251" customFormat="1"/>
    <row r="4385" s="251" customFormat="1"/>
    <row r="4386" s="251" customFormat="1"/>
    <row r="4387" s="251" customFormat="1"/>
    <row r="4388" s="251" customFormat="1"/>
    <row r="4389" s="251" customFormat="1"/>
    <row r="4390" s="251" customFormat="1"/>
    <row r="4391" s="251" customFormat="1"/>
    <row r="4392" s="251" customFormat="1"/>
    <row r="4393" s="251" customFormat="1"/>
    <row r="4394" s="251" customFormat="1"/>
    <row r="4395" s="251" customFormat="1"/>
    <row r="4396" s="251" customFormat="1"/>
    <row r="4397" s="251" customFormat="1"/>
    <row r="4398" s="251" customFormat="1"/>
    <row r="4399" s="251" customFormat="1"/>
    <row r="4400" s="251" customFormat="1"/>
    <row r="4401" s="251" customFormat="1"/>
    <row r="4402" s="251" customFormat="1"/>
    <row r="4403" s="251" customFormat="1"/>
    <row r="4404" s="251" customFormat="1"/>
    <row r="4405" s="251" customFormat="1"/>
    <row r="4406" s="251" customFormat="1"/>
    <row r="4407" s="251" customFormat="1"/>
    <row r="4408" s="251" customFormat="1"/>
    <row r="4409" s="251" customFormat="1"/>
    <row r="4410" s="251" customFormat="1"/>
    <row r="4411" s="251" customFormat="1"/>
    <row r="4412" s="251" customFormat="1"/>
    <row r="4413" s="251" customFormat="1"/>
    <row r="4414" s="251" customFormat="1"/>
    <row r="4415" s="251" customFormat="1"/>
    <row r="4416" s="251" customFormat="1"/>
    <row r="4417" s="251" customFormat="1"/>
    <row r="4418" s="251" customFormat="1"/>
    <row r="4419" s="251" customFormat="1"/>
    <row r="4420" s="251" customFormat="1"/>
    <row r="4421" s="251" customFormat="1"/>
    <row r="4422" s="251" customFormat="1"/>
    <row r="4423" s="251" customFormat="1"/>
    <row r="4424" s="251" customFormat="1"/>
    <row r="4425" s="251" customFormat="1"/>
    <row r="4426" s="251" customFormat="1"/>
    <row r="4427" s="251" customFormat="1"/>
    <row r="4428" s="251" customFormat="1"/>
    <row r="4429" s="251" customFormat="1"/>
    <row r="4430" s="251" customFormat="1"/>
    <row r="4431" s="251" customFormat="1"/>
    <row r="4432" s="251" customFormat="1"/>
    <row r="4433" s="251" customFormat="1"/>
    <row r="4434" s="251" customFormat="1"/>
    <row r="4435" s="251" customFormat="1"/>
    <row r="4436" s="251" customFormat="1"/>
    <row r="4437" s="251" customFormat="1"/>
    <row r="4438" s="251" customFormat="1"/>
    <row r="4439" s="251" customFormat="1"/>
    <row r="4440" s="251" customFormat="1"/>
    <row r="4441" s="251" customFormat="1"/>
    <row r="4442" s="251" customFormat="1"/>
    <row r="4443" s="251" customFormat="1"/>
    <row r="4444" s="251" customFormat="1"/>
    <row r="4445" s="251" customFormat="1"/>
    <row r="4446" s="251" customFormat="1"/>
    <row r="4447" s="251" customFormat="1"/>
    <row r="4448" s="251" customFormat="1"/>
    <row r="4449" s="251" customFormat="1"/>
    <row r="4450" s="251" customFormat="1"/>
    <row r="4451" s="251" customFormat="1"/>
    <row r="4452" s="251" customFormat="1"/>
    <row r="4453" s="251" customFormat="1"/>
    <row r="4454" s="251" customFormat="1"/>
    <row r="4455" s="251" customFormat="1"/>
    <row r="4456" s="251" customFormat="1"/>
    <row r="4457" s="251" customFormat="1"/>
    <row r="4458" s="251" customFormat="1"/>
    <row r="4459" s="251" customFormat="1"/>
    <row r="4460" s="251" customFormat="1"/>
    <row r="4461" s="251" customFormat="1"/>
    <row r="4462" s="251" customFormat="1"/>
    <row r="4463" s="251" customFormat="1"/>
    <row r="4464" s="251" customFormat="1"/>
    <row r="4465" s="251" customFormat="1"/>
    <row r="4466" s="251" customFormat="1"/>
    <row r="4467" s="251" customFormat="1"/>
    <row r="4468" s="251" customFormat="1"/>
    <row r="4469" s="251" customFormat="1"/>
    <row r="4470" s="251" customFormat="1"/>
    <row r="4471" s="251" customFormat="1"/>
    <row r="4472" s="251" customFormat="1"/>
    <row r="4473" s="251" customFormat="1"/>
    <row r="4474" s="251" customFormat="1"/>
    <row r="4475" s="251" customFormat="1"/>
    <row r="4476" s="251" customFormat="1"/>
    <row r="4477" s="251" customFormat="1"/>
    <row r="4478" s="251" customFormat="1"/>
    <row r="4479" s="251" customFormat="1"/>
    <row r="4480" s="251" customFormat="1"/>
    <row r="4481" s="251" customFormat="1"/>
    <row r="4482" s="251" customFormat="1"/>
    <row r="4483" s="251" customFormat="1"/>
    <row r="4484" s="251" customFormat="1"/>
    <row r="4485" s="251" customFormat="1"/>
    <row r="4486" s="251" customFormat="1"/>
    <row r="4487" s="251" customFormat="1"/>
    <row r="4488" s="251" customFormat="1"/>
    <row r="4489" s="251" customFormat="1"/>
    <row r="4490" s="251" customFormat="1"/>
    <row r="4491" s="251" customFormat="1"/>
    <row r="4492" s="251" customFormat="1"/>
    <row r="4493" s="251" customFormat="1"/>
    <row r="4494" s="251" customFormat="1"/>
    <row r="4495" s="251" customFormat="1"/>
    <row r="4496" s="251" customFormat="1"/>
    <row r="4497" s="251" customFormat="1"/>
    <row r="4498" s="251" customFormat="1"/>
    <row r="4499" s="251" customFormat="1"/>
    <row r="4500" s="251" customFormat="1"/>
    <row r="4501" s="251" customFormat="1"/>
    <row r="4502" s="251" customFormat="1"/>
    <row r="4503" s="251" customFormat="1"/>
    <row r="4504" s="251" customFormat="1"/>
    <row r="4505" s="251" customFormat="1"/>
    <row r="4506" s="251" customFormat="1"/>
    <row r="4507" s="251" customFormat="1"/>
    <row r="4508" s="251" customFormat="1"/>
    <row r="4509" s="251" customFormat="1"/>
    <row r="4510" s="251" customFormat="1"/>
    <row r="4511" s="251" customFormat="1"/>
    <row r="4512" s="251" customFormat="1"/>
    <row r="4513" s="251" customFormat="1"/>
    <row r="4514" s="251" customFormat="1"/>
    <row r="4515" s="251" customFormat="1"/>
    <row r="4516" s="251" customFormat="1"/>
    <row r="4517" s="251" customFormat="1"/>
    <row r="4518" s="251" customFormat="1"/>
    <row r="4519" s="251" customFormat="1"/>
    <row r="4520" s="251" customFormat="1"/>
    <row r="4521" s="251" customFormat="1"/>
    <row r="4522" s="251" customFormat="1"/>
    <row r="4523" s="251" customFormat="1"/>
    <row r="4524" s="251" customFormat="1"/>
    <row r="4525" s="251" customFormat="1"/>
    <row r="4526" s="251" customFormat="1"/>
    <row r="4527" s="251" customFormat="1"/>
    <row r="4528" s="251" customFormat="1"/>
    <row r="4529" s="251" customFormat="1"/>
    <row r="4530" s="251" customFormat="1"/>
    <row r="4531" s="251" customFormat="1"/>
    <row r="4532" s="251" customFormat="1"/>
    <row r="4533" s="251" customFormat="1"/>
    <row r="4534" s="251" customFormat="1"/>
    <row r="4535" s="251" customFormat="1"/>
    <row r="4536" s="251" customFormat="1"/>
    <row r="4537" s="251" customFormat="1"/>
    <row r="4538" s="251" customFormat="1"/>
    <row r="4539" s="251" customFormat="1"/>
    <row r="4540" s="251" customFormat="1"/>
    <row r="4541" s="251" customFormat="1"/>
    <row r="4542" s="251" customFormat="1"/>
    <row r="4543" s="251" customFormat="1"/>
    <row r="4544" s="251" customFormat="1"/>
    <row r="4545" s="251" customFormat="1"/>
    <row r="4546" s="251" customFormat="1"/>
    <row r="4547" s="251" customFormat="1"/>
    <row r="4548" s="251" customFormat="1"/>
    <row r="4549" s="251" customFormat="1"/>
    <row r="4550" s="251" customFormat="1"/>
    <row r="4551" s="251" customFormat="1"/>
    <row r="4552" s="251" customFormat="1"/>
    <row r="4553" s="251" customFormat="1"/>
    <row r="4554" s="251" customFormat="1"/>
    <row r="4555" s="251" customFormat="1"/>
    <row r="4556" s="251" customFormat="1"/>
    <row r="4557" s="251" customFormat="1"/>
    <row r="4558" s="251" customFormat="1"/>
    <row r="4559" s="251" customFormat="1"/>
    <row r="4560" s="251" customFormat="1"/>
    <row r="4561" s="251" customFormat="1"/>
    <row r="4562" s="251" customFormat="1"/>
    <row r="4563" s="251" customFormat="1"/>
    <row r="4564" s="251" customFormat="1"/>
    <row r="4565" s="251" customFormat="1"/>
    <row r="4566" s="251" customFormat="1"/>
    <row r="4567" s="251" customFormat="1"/>
    <row r="4568" s="251" customFormat="1"/>
    <row r="4569" s="251" customFormat="1"/>
    <row r="4570" s="251" customFormat="1"/>
    <row r="4571" s="251" customFormat="1"/>
    <row r="4572" s="251" customFormat="1"/>
    <row r="4573" s="251" customFormat="1"/>
    <row r="4574" s="251" customFormat="1"/>
    <row r="4575" s="251" customFormat="1"/>
    <row r="4576" s="251" customFormat="1"/>
    <row r="4577" s="251" customFormat="1"/>
    <row r="4578" s="251" customFormat="1"/>
    <row r="4579" s="251" customFormat="1"/>
    <row r="4580" s="251" customFormat="1"/>
    <row r="4581" s="251" customFormat="1"/>
    <row r="4582" s="251" customFormat="1"/>
    <row r="4583" s="251" customFormat="1"/>
    <row r="4584" s="251" customFormat="1"/>
    <row r="4585" s="251" customFormat="1"/>
    <row r="4586" s="251" customFormat="1"/>
    <row r="4587" s="251" customFormat="1"/>
    <row r="4588" s="251" customFormat="1"/>
    <row r="4589" s="251" customFormat="1"/>
    <row r="4590" s="251" customFormat="1"/>
    <row r="4591" s="251" customFormat="1"/>
    <row r="4592" s="251" customFormat="1"/>
    <row r="4593" s="251" customFormat="1"/>
    <row r="4594" s="251" customFormat="1"/>
    <row r="4595" s="251" customFormat="1"/>
    <row r="4596" s="251" customFormat="1"/>
    <row r="4597" s="251" customFormat="1"/>
    <row r="4598" s="251" customFormat="1"/>
    <row r="4599" s="251" customFormat="1"/>
    <row r="4600" s="251" customFormat="1"/>
    <row r="4601" s="251" customFormat="1"/>
    <row r="4602" s="251" customFormat="1"/>
    <row r="4603" s="251" customFormat="1"/>
    <row r="4604" s="251" customFormat="1"/>
    <row r="4605" s="251" customFormat="1"/>
    <row r="4606" s="251" customFormat="1"/>
    <row r="4607" s="251" customFormat="1"/>
    <row r="4608" s="251" customFormat="1"/>
    <row r="4609" s="251" customFormat="1"/>
    <row r="4610" s="251" customFormat="1"/>
    <row r="4611" s="251" customFormat="1"/>
    <row r="4612" s="251" customFormat="1"/>
    <row r="4613" s="251" customFormat="1"/>
    <row r="4614" s="251" customFormat="1"/>
    <row r="4615" s="251" customFormat="1"/>
    <row r="4616" s="251" customFormat="1"/>
    <row r="4617" s="251" customFormat="1"/>
    <row r="4618" s="251" customFormat="1"/>
    <row r="4619" s="251" customFormat="1"/>
    <row r="4620" s="251" customFormat="1"/>
    <row r="4621" s="251" customFormat="1"/>
    <row r="4622" s="251" customFormat="1"/>
    <row r="4623" s="251" customFormat="1"/>
    <row r="4624" s="251" customFormat="1"/>
    <row r="4625" s="251" customFormat="1"/>
    <row r="4626" s="251" customFormat="1"/>
    <row r="4627" s="251" customFormat="1"/>
    <row r="4628" s="251" customFormat="1"/>
    <row r="4629" s="251" customFormat="1"/>
    <row r="4630" s="251" customFormat="1"/>
    <row r="4631" s="251" customFormat="1"/>
    <row r="4632" s="251" customFormat="1"/>
    <row r="4633" s="251" customFormat="1"/>
    <row r="4634" s="251" customFormat="1"/>
    <row r="4635" s="251" customFormat="1"/>
    <row r="4636" s="251" customFormat="1"/>
    <row r="4637" s="251" customFormat="1"/>
    <row r="4638" s="251" customFormat="1"/>
    <row r="4639" s="251" customFormat="1"/>
    <row r="4640" s="251" customFormat="1"/>
    <row r="4641" s="251" customFormat="1"/>
    <row r="4642" s="251" customFormat="1"/>
    <row r="4643" s="251" customFormat="1"/>
    <row r="4644" s="251" customFormat="1"/>
    <row r="4645" s="251" customFormat="1"/>
    <row r="4646" s="251" customFormat="1"/>
    <row r="4647" s="251" customFormat="1"/>
    <row r="4648" s="251" customFormat="1"/>
    <row r="4649" s="251" customFormat="1"/>
    <row r="4650" s="251" customFormat="1"/>
    <row r="4651" s="251" customFormat="1"/>
    <row r="4652" s="251" customFormat="1"/>
    <row r="4653" s="251" customFormat="1"/>
    <row r="4654" s="251" customFormat="1"/>
    <row r="4655" s="251" customFormat="1"/>
    <row r="4656" s="251" customFormat="1"/>
    <row r="4657" s="251" customFormat="1"/>
    <row r="4658" s="251" customFormat="1"/>
    <row r="4659" s="251" customFormat="1"/>
    <row r="4660" s="251" customFormat="1"/>
    <row r="4661" s="251" customFormat="1"/>
    <row r="4662" s="251" customFormat="1"/>
    <row r="4663" s="251" customFormat="1"/>
    <row r="4664" s="251" customFormat="1"/>
    <row r="4665" s="251" customFormat="1"/>
    <row r="4666" s="251" customFormat="1"/>
    <row r="4667" s="251" customFormat="1"/>
    <row r="4668" s="251" customFormat="1"/>
    <row r="4669" s="251" customFormat="1"/>
    <row r="4670" s="251" customFormat="1"/>
    <row r="4671" s="251" customFormat="1"/>
    <row r="4672" s="251" customFormat="1"/>
    <row r="4673" s="251" customFormat="1"/>
    <row r="4674" s="251" customFormat="1"/>
    <row r="4675" s="251" customFormat="1"/>
    <row r="4676" s="251" customFormat="1"/>
    <row r="4677" s="251" customFormat="1"/>
    <row r="4678" s="251" customFormat="1"/>
    <row r="4679" s="251" customFormat="1"/>
    <row r="4680" s="251" customFormat="1"/>
    <row r="4681" s="251" customFormat="1"/>
    <row r="4682" s="251" customFormat="1"/>
    <row r="4683" s="251" customFormat="1"/>
    <row r="4684" s="251" customFormat="1"/>
    <row r="4685" s="251" customFormat="1"/>
    <row r="4686" s="251" customFormat="1"/>
    <row r="4687" s="251" customFormat="1"/>
    <row r="4688" s="251" customFormat="1"/>
    <row r="4689" s="251" customFormat="1"/>
    <row r="4690" s="251" customFormat="1"/>
    <row r="4691" s="251" customFormat="1"/>
    <row r="4692" s="251" customFormat="1"/>
    <row r="4693" s="251" customFormat="1"/>
    <row r="4694" s="251" customFormat="1"/>
    <row r="4695" s="251" customFormat="1"/>
    <row r="4696" s="251" customFormat="1"/>
    <row r="4697" s="251" customFormat="1"/>
    <row r="4698" s="251" customFormat="1"/>
    <row r="4699" s="251" customFormat="1"/>
    <row r="4700" s="251" customFormat="1"/>
    <row r="4701" s="251" customFormat="1"/>
    <row r="4702" s="251" customFormat="1"/>
    <row r="4703" s="251" customFormat="1"/>
    <row r="4704" s="251" customFormat="1"/>
    <row r="4705" s="251" customFormat="1"/>
    <row r="4706" s="251" customFormat="1"/>
    <row r="4707" s="251" customFormat="1"/>
    <row r="4708" s="251" customFormat="1"/>
    <row r="4709" s="251" customFormat="1"/>
    <row r="4710" s="251" customFormat="1"/>
    <row r="4711" s="251" customFormat="1"/>
    <row r="4712" s="251" customFormat="1"/>
    <row r="4713" s="251" customFormat="1"/>
    <row r="4714" s="251" customFormat="1"/>
    <row r="4715" s="251" customFormat="1"/>
    <row r="4716" s="251" customFormat="1"/>
    <row r="4717" s="251" customFormat="1"/>
    <row r="4718" s="251" customFormat="1"/>
    <row r="4719" s="251" customFormat="1"/>
    <row r="4720" s="251" customFormat="1"/>
    <row r="4721" s="251" customFormat="1"/>
    <row r="4722" s="251" customFormat="1"/>
    <row r="4723" s="251" customFormat="1"/>
    <row r="4724" s="251" customFormat="1"/>
    <row r="4725" s="251" customFormat="1"/>
    <row r="4726" s="251" customFormat="1"/>
    <row r="4727" s="251" customFormat="1"/>
    <row r="4728" s="251" customFormat="1"/>
    <row r="4729" s="251" customFormat="1"/>
    <row r="4730" s="251" customFormat="1"/>
    <row r="4731" s="251" customFormat="1"/>
    <row r="4732" s="251" customFormat="1"/>
    <row r="4733" s="251" customFormat="1"/>
    <row r="4734" s="251" customFormat="1"/>
    <row r="4735" s="251" customFormat="1"/>
    <row r="4736" s="251" customFormat="1"/>
    <row r="4737" s="251" customFormat="1"/>
    <row r="4738" s="251" customFormat="1"/>
    <row r="4739" s="251" customFormat="1"/>
    <row r="4740" s="251" customFormat="1"/>
    <row r="4741" s="251" customFormat="1"/>
    <row r="4742" s="251" customFormat="1"/>
    <row r="4743" s="251" customFormat="1"/>
    <row r="4744" s="251" customFormat="1"/>
    <row r="4745" s="251" customFormat="1"/>
    <row r="4746" s="251" customFormat="1"/>
    <row r="4747" s="251" customFormat="1"/>
    <row r="4748" s="251" customFormat="1"/>
    <row r="4749" s="251" customFormat="1"/>
    <row r="4750" s="251" customFormat="1"/>
    <row r="4751" s="251" customFormat="1"/>
    <row r="4752" s="251" customFormat="1"/>
    <row r="4753" s="251" customFormat="1"/>
    <row r="4754" s="251" customFormat="1"/>
    <row r="4755" s="251" customFormat="1"/>
    <row r="4756" s="251" customFormat="1"/>
    <row r="4757" s="251" customFormat="1"/>
    <row r="4758" s="251" customFormat="1"/>
    <row r="4759" s="251" customFormat="1"/>
    <row r="4760" s="251" customFormat="1"/>
    <row r="4761" s="251" customFormat="1"/>
    <row r="4762" s="251" customFormat="1"/>
    <row r="4763" s="251" customFormat="1"/>
    <row r="4764" s="251" customFormat="1"/>
    <row r="4765" s="251" customFormat="1"/>
    <row r="4766" s="251" customFormat="1"/>
    <row r="4767" s="251" customFormat="1"/>
    <row r="4768" s="251" customFormat="1"/>
    <row r="4769" s="251" customFormat="1"/>
    <row r="4770" s="251" customFormat="1"/>
    <row r="4771" s="251" customFormat="1"/>
    <row r="4772" s="251" customFormat="1"/>
    <row r="4773" s="251" customFormat="1"/>
    <row r="4774" s="251" customFormat="1"/>
    <row r="4775" s="251" customFormat="1"/>
    <row r="4776" s="251" customFormat="1"/>
    <row r="4777" s="251" customFormat="1"/>
    <row r="4778" s="251" customFormat="1"/>
    <row r="4779" s="251" customFormat="1"/>
    <row r="4780" s="251" customFormat="1"/>
    <row r="4781" s="251" customFormat="1"/>
    <row r="4782" s="251" customFormat="1"/>
    <row r="4783" s="251" customFormat="1"/>
    <row r="4784" s="251" customFormat="1"/>
    <row r="4785" s="251" customFormat="1"/>
    <row r="4786" s="251" customFormat="1"/>
    <row r="4787" s="251" customFormat="1"/>
    <row r="4788" s="251" customFormat="1"/>
    <row r="4789" s="251" customFormat="1"/>
    <row r="4790" s="251" customFormat="1"/>
    <row r="4791" s="251" customFormat="1"/>
    <row r="4792" s="251" customFormat="1"/>
    <row r="4793" s="251" customFormat="1"/>
    <row r="4794" s="251" customFormat="1"/>
    <row r="4795" s="251" customFormat="1"/>
    <row r="4796" s="251" customFormat="1"/>
    <row r="4797" s="251" customFormat="1"/>
    <row r="4798" s="251" customFormat="1"/>
    <row r="4799" s="251" customFormat="1"/>
    <row r="4800" s="251" customFormat="1"/>
    <row r="4801" s="251" customFormat="1"/>
    <row r="4802" s="251" customFormat="1"/>
    <row r="4803" s="251" customFormat="1"/>
    <row r="4804" s="251" customFormat="1"/>
    <row r="4805" s="251" customFormat="1"/>
    <row r="4806" s="251" customFormat="1"/>
    <row r="4807" s="251" customFormat="1"/>
    <row r="4808" s="251" customFormat="1"/>
    <row r="4809" s="251" customFormat="1"/>
    <row r="4810" s="251" customFormat="1"/>
    <row r="4811" s="251" customFormat="1"/>
    <row r="4812" s="251" customFormat="1"/>
    <row r="4813" s="251" customFormat="1"/>
    <row r="4814" s="251" customFormat="1"/>
    <row r="4815" s="251" customFormat="1"/>
    <row r="4816" s="251" customFormat="1"/>
    <row r="4817" s="251" customFormat="1"/>
    <row r="4818" s="251" customFormat="1"/>
    <row r="4819" s="251" customFormat="1"/>
    <row r="4820" s="251" customFormat="1"/>
    <row r="4821" s="251" customFormat="1"/>
    <row r="4822" s="251" customFormat="1"/>
    <row r="4823" s="251" customFormat="1"/>
    <row r="4824" s="251" customFormat="1"/>
    <row r="4825" s="251" customFormat="1"/>
    <row r="4826" s="251" customFormat="1"/>
    <row r="4827" s="251" customFormat="1"/>
    <row r="4828" s="251" customFormat="1"/>
    <row r="4829" s="251" customFormat="1"/>
    <row r="4830" s="251" customFormat="1"/>
    <row r="4831" s="251" customFormat="1"/>
    <row r="4832" s="251" customFormat="1"/>
    <row r="4833" s="251" customFormat="1"/>
    <row r="4834" s="251" customFormat="1"/>
    <row r="4835" s="251" customFormat="1"/>
    <row r="4836" s="251" customFormat="1"/>
    <row r="4837" s="251" customFormat="1"/>
    <row r="4838" s="251" customFormat="1"/>
    <row r="4839" s="251" customFormat="1"/>
    <row r="4840" s="251" customFormat="1"/>
    <row r="4841" s="251" customFormat="1"/>
    <row r="4842" s="251" customFormat="1"/>
    <row r="4843" s="251" customFormat="1"/>
    <row r="4844" s="251" customFormat="1"/>
    <row r="4845" s="251" customFormat="1"/>
    <row r="4846" s="251" customFormat="1"/>
    <row r="4847" s="251" customFormat="1"/>
    <row r="4848" s="251" customFormat="1"/>
    <row r="4849" s="251" customFormat="1"/>
    <row r="4850" s="251" customFormat="1"/>
    <row r="4851" s="251" customFormat="1"/>
    <row r="4852" s="251" customFormat="1"/>
    <row r="4853" s="251" customFormat="1"/>
    <row r="4854" s="251" customFormat="1"/>
    <row r="4855" s="251" customFormat="1"/>
    <row r="4856" s="251" customFormat="1"/>
    <row r="4857" s="251" customFormat="1"/>
    <row r="4858" s="251" customFormat="1"/>
    <row r="4859" s="251" customFormat="1"/>
    <row r="4860" s="251" customFormat="1"/>
    <row r="4861" s="251" customFormat="1"/>
    <row r="4862" s="251" customFormat="1"/>
    <row r="4863" s="251" customFormat="1"/>
    <row r="4864" s="251" customFormat="1"/>
    <row r="4865" s="251" customFormat="1"/>
    <row r="4866" s="251" customFormat="1"/>
    <row r="4867" s="251" customFormat="1"/>
    <row r="4868" s="251" customFormat="1"/>
    <row r="4869" s="251" customFormat="1"/>
    <row r="4870" s="251" customFormat="1"/>
    <row r="4871" s="251" customFormat="1"/>
    <row r="4872" s="251" customFormat="1"/>
    <row r="4873" s="251" customFormat="1"/>
    <row r="4874" s="251" customFormat="1"/>
    <row r="4875" s="251" customFormat="1"/>
    <row r="4876" s="251" customFormat="1"/>
    <row r="4877" s="251" customFormat="1"/>
    <row r="4878" s="251" customFormat="1"/>
    <row r="4879" s="251" customFormat="1"/>
    <row r="4880" s="251" customFormat="1"/>
    <row r="4881" s="251" customFormat="1"/>
    <row r="4882" s="251" customFormat="1"/>
    <row r="4883" s="251" customFormat="1"/>
    <row r="4884" s="251" customFormat="1"/>
    <row r="4885" s="251" customFormat="1"/>
    <row r="4886" s="251" customFormat="1"/>
    <row r="4887" s="251" customFormat="1"/>
    <row r="4888" s="251" customFormat="1"/>
    <row r="4889" s="251" customFormat="1"/>
    <row r="4890" s="251" customFormat="1"/>
    <row r="4891" s="251" customFormat="1"/>
    <row r="4892" s="251" customFormat="1"/>
    <row r="4893" s="251" customFormat="1"/>
    <row r="4894" s="251" customFormat="1"/>
    <row r="4895" s="251" customFormat="1"/>
    <row r="4896" s="251" customFormat="1"/>
    <row r="4897" s="251" customFormat="1"/>
    <row r="4898" s="251" customFormat="1"/>
    <row r="4899" s="251" customFormat="1"/>
    <row r="4900" s="251" customFormat="1"/>
    <row r="4901" s="251" customFormat="1"/>
    <row r="4902" s="251" customFormat="1"/>
    <row r="4903" s="251" customFormat="1"/>
    <row r="4904" s="251" customFormat="1"/>
    <row r="4905" s="251" customFormat="1"/>
    <row r="4906" s="251" customFormat="1"/>
    <row r="4907" s="251" customFormat="1"/>
    <row r="4908" s="251" customFormat="1"/>
    <row r="4909" s="251" customFormat="1"/>
    <row r="4910" s="251" customFormat="1"/>
    <row r="4911" s="251" customFormat="1"/>
    <row r="4912" s="251" customFormat="1"/>
    <row r="4913" s="251" customFormat="1"/>
    <row r="4914" s="251" customFormat="1"/>
    <row r="4915" s="251" customFormat="1"/>
    <row r="4916" s="251" customFormat="1"/>
    <row r="4917" s="251" customFormat="1"/>
    <row r="4918" s="251" customFormat="1"/>
    <row r="4919" s="251" customFormat="1"/>
    <row r="4920" s="251" customFormat="1"/>
    <row r="4921" s="251" customFormat="1"/>
    <row r="4922" s="251" customFormat="1"/>
    <row r="4923" s="251" customFormat="1"/>
    <row r="4924" s="251" customFormat="1"/>
    <row r="4925" s="251" customFormat="1"/>
    <row r="4926" s="251" customFormat="1"/>
    <row r="4927" s="251" customFormat="1"/>
    <row r="4928" s="251" customFormat="1"/>
    <row r="4929" s="251" customFormat="1"/>
    <row r="4930" s="251" customFormat="1"/>
    <row r="4931" s="251" customFormat="1"/>
    <row r="4932" s="251" customFormat="1"/>
    <row r="4933" s="251" customFormat="1"/>
    <row r="4934" s="251" customFormat="1"/>
    <row r="4935" s="251" customFormat="1"/>
    <row r="4936" s="251" customFormat="1"/>
    <row r="4937" s="251" customFormat="1"/>
    <row r="4938" s="251" customFormat="1"/>
    <row r="4939" s="251" customFormat="1"/>
    <row r="4940" s="251" customFormat="1"/>
    <row r="4941" s="251" customFormat="1"/>
    <row r="4942" s="251" customFormat="1"/>
    <row r="4943" s="251" customFormat="1"/>
    <row r="4944" s="251" customFormat="1"/>
    <row r="4945" s="251" customFormat="1"/>
    <row r="4946" s="251" customFormat="1"/>
    <row r="4947" s="251" customFormat="1"/>
    <row r="4948" s="251" customFormat="1"/>
    <row r="4949" s="251" customFormat="1"/>
    <row r="4950" s="251" customFormat="1"/>
    <row r="4951" s="251" customFormat="1"/>
    <row r="4952" s="251" customFormat="1"/>
    <row r="4953" s="251" customFormat="1"/>
    <row r="4954" s="251" customFormat="1"/>
    <row r="4955" s="251" customFormat="1"/>
    <row r="4956" s="251" customFormat="1"/>
    <row r="4957" s="251" customFormat="1"/>
    <row r="4958" s="251" customFormat="1"/>
    <row r="4959" s="251" customFormat="1"/>
    <row r="4960" s="251" customFormat="1"/>
    <row r="4961" s="251" customFormat="1"/>
    <row r="4962" s="251" customFormat="1"/>
    <row r="4963" s="251" customFormat="1"/>
    <row r="4964" s="251" customFormat="1"/>
    <row r="4965" s="251" customFormat="1"/>
    <row r="4966" s="251" customFormat="1"/>
    <row r="4967" s="251" customFormat="1"/>
    <row r="4968" s="251" customFormat="1"/>
    <row r="4969" s="251" customFormat="1"/>
    <row r="4970" s="251" customFormat="1"/>
    <row r="4971" s="251" customFormat="1"/>
    <row r="4972" s="251" customFormat="1"/>
    <row r="4973" s="251" customFormat="1"/>
    <row r="4974" s="251" customFormat="1"/>
    <row r="4975" s="251" customFormat="1"/>
    <row r="4976" s="251" customFormat="1"/>
    <row r="4977" s="251" customFormat="1"/>
    <row r="4978" s="251" customFormat="1"/>
    <row r="4979" s="251" customFormat="1"/>
    <row r="4980" s="251" customFormat="1"/>
    <row r="4981" s="251" customFormat="1"/>
    <row r="4982" s="251" customFormat="1"/>
    <row r="4983" s="251" customFormat="1"/>
    <row r="4984" s="251" customFormat="1"/>
    <row r="4985" s="251" customFormat="1"/>
    <row r="4986" s="251" customFormat="1"/>
    <row r="4987" s="251" customFormat="1"/>
    <row r="4988" s="251" customFormat="1"/>
    <row r="4989" s="251" customFormat="1"/>
    <row r="4990" s="251" customFormat="1"/>
    <row r="4991" s="251" customFormat="1"/>
    <row r="4992" s="251" customFormat="1"/>
    <row r="4993" s="251" customFormat="1"/>
    <row r="4994" s="251" customFormat="1"/>
    <row r="4995" s="251" customFormat="1"/>
    <row r="4996" s="251" customFormat="1"/>
    <row r="4997" s="251" customFormat="1"/>
    <row r="4998" s="251" customFormat="1"/>
    <row r="4999" s="251" customFormat="1"/>
    <row r="5000" s="251" customFormat="1"/>
    <row r="5001" s="251" customFormat="1"/>
    <row r="5002" s="251" customFormat="1"/>
    <row r="5003" s="251" customFormat="1"/>
    <row r="5004" s="251" customFormat="1"/>
    <row r="5005" s="251" customFormat="1"/>
    <row r="5006" s="251" customFormat="1"/>
    <row r="5007" s="251" customFormat="1"/>
    <row r="5008" s="251" customFormat="1"/>
    <row r="5009" s="251" customFormat="1"/>
    <row r="5010" s="251" customFormat="1"/>
    <row r="5011" s="251" customFormat="1"/>
    <row r="5012" s="251" customFormat="1"/>
    <row r="5013" s="251" customFormat="1"/>
    <row r="5014" s="251" customFormat="1"/>
    <row r="5015" s="251" customFormat="1"/>
    <row r="5016" s="251" customFormat="1"/>
    <row r="5017" s="251" customFormat="1"/>
    <row r="5018" s="251" customFormat="1"/>
    <row r="5019" s="251" customFormat="1"/>
    <row r="5020" s="251" customFormat="1"/>
    <row r="5021" s="251" customFormat="1"/>
    <row r="5022" s="251" customFormat="1"/>
    <row r="5023" s="251" customFormat="1"/>
    <row r="5024" s="251" customFormat="1"/>
    <row r="5025" s="251" customFormat="1"/>
    <row r="5026" s="251" customFormat="1"/>
    <row r="5027" s="251" customFormat="1"/>
    <row r="5028" s="251" customFormat="1"/>
    <row r="5029" s="251" customFormat="1"/>
    <row r="5030" s="251" customFormat="1"/>
    <row r="5031" s="251" customFormat="1"/>
    <row r="5032" s="251" customFormat="1"/>
    <row r="5033" s="251" customFormat="1"/>
    <row r="5034" s="251" customFormat="1"/>
    <row r="5035" s="251" customFormat="1"/>
    <row r="5036" s="251" customFormat="1"/>
    <row r="5037" s="251" customFormat="1"/>
    <row r="5038" s="251" customFormat="1"/>
    <row r="5039" s="251" customFormat="1"/>
    <row r="5040" s="251" customFormat="1"/>
    <row r="5041" s="251" customFormat="1"/>
    <row r="5042" s="251" customFormat="1"/>
    <row r="5043" s="251" customFormat="1"/>
    <row r="5044" s="251" customFormat="1"/>
    <row r="5045" s="251" customFormat="1"/>
    <row r="5046" s="251" customFormat="1"/>
    <row r="5047" s="251" customFormat="1"/>
    <row r="5048" s="251" customFormat="1"/>
    <row r="5049" s="251" customFormat="1"/>
    <row r="5050" s="251" customFormat="1"/>
    <row r="5051" s="251" customFormat="1"/>
    <row r="5052" s="251" customFormat="1"/>
    <row r="5053" s="251" customFormat="1"/>
    <row r="5054" s="251" customFormat="1"/>
    <row r="5055" s="251" customFormat="1"/>
    <row r="5056" s="251" customFormat="1"/>
    <row r="5057" s="251" customFormat="1"/>
    <row r="5058" s="251" customFormat="1"/>
    <row r="5059" s="251" customFormat="1"/>
    <row r="5060" s="251" customFormat="1"/>
    <row r="5061" s="251" customFormat="1"/>
    <row r="5062" s="251" customFormat="1"/>
    <row r="5063" s="251" customFormat="1"/>
    <row r="5064" s="251" customFormat="1"/>
    <row r="5065" s="251" customFormat="1"/>
    <row r="5066" s="251" customFormat="1"/>
    <row r="5067" s="251" customFormat="1"/>
    <row r="5068" s="251" customFormat="1"/>
    <row r="5069" s="251" customFormat="1"/>
    <row r="5070" s="251" customFormat="1"/>
    <row r="5071" s="251" customFormat="1"/>
    <row r="5072" s="251" customFormat="1"/>
    <row r="5073" s="251" customFormat="1"/>
    <row r="5074" s="251" customFormat="1"/>
    <row r="5075" s="251" customFormat="1"/>
    <row r="5076" s="251" customFormat="1"/>
    <row r="5077" s="251" customFormat="1"/>
    <row r="5078" s="251" customFormat="1"/>
    <row r="5079" s="251" customFormat="1"/>
    <row r="5080" s="251" customFormat="1"/>
    <row r="5081" s="251" customFormat="1"/>
    <row r="5082" s="251" customFormat="1"/>
    <row r="5083" s="251" customFormat="1"/>
    <row r="5084" s="251" customFormat="1"/>
    <row r="5085" s="251" customFormat="1"/>
    <row r="5086" s="251" customFormat="1"/>
    <row r="5087" s="251" customFormat="1"/>
    <row r="5088" s="251" customFormat="1"/>
    <row r="5089" s="251" customFormat="1"/>
    <row r="5090" s="251" customFormat="1"/>
    <row r="5091" s="251" customFormat="1"/>
    <row r="5092" s="251" customFormat="1"/>
    <row r="5093" s="251" customFormat="1"/>
    <row r="5094" s="251" customFormat="1"/>
    <row r="5095" s="251" customFormat="1"/>
    <row r="5096" s="251" customFormat="1"/>
    <row r="5097" s="251" customFormat="1"/>
    <row r="5098" s="251" customFormat="1"/>
    <row r="5099" s="251" customFormat="1"/>
    <row r="5100" s="251" customFormat="1"/>
    <row r="5101" s="251" customFormat="1"/>
    <row r="5102" s="251" customFormat="1"/>
    <row r="5103" s="251" customFormat="1"/>
    <row r="5104" s="251" customFormat="1"/>
    <row r="5105" s="251" customFormat="1"/>
    <row r="5106" s="251" customFormat="1"/>
    <row r="5107" s="251" customFormat="1"/>
    <row r="5108" s="251" customFormat="1"/>
    <row r="5109" s="251" customFormat="1"/>
    <row r="5110" s="251" customFormat="1"/>
    <row r="5111" s="251" customFormat="1"/>
    <row r="5112" s="251" customFormat="1"/>
    <row r="5113" s="251" customFormat="1"/>
    <row r="5114" s="251" customFormat="1"/>
    <row r="5115" s="251" customFormat="1"/>
    <row r="5116" s="251" customFormat="1"/>
    <row r="5117" s="251" customFormat="1"/>
    <row r="5118" s="251" customFormat="1"/>
    <row r="5119" s="251" customFormat="1"/>
    <row r="5120" s="251" customFormat="1"/>
    <row r="5121" s="251" customFormat="1"/>
    <row r="5122" s="251" customFormat="1"/>
    <row r="5123" s="251" customFormat="1"/>
    <row r="5124" s="251" customFormat="1"/>
    <row r="5125" s="251" customFormat="1"/>
    <row r="5126" s="251" customFormat="1"/>
    <row r="5127" s="251" customFormat="1"/>
    <row r="5128" s="251" customFormat="1"/>
    <row r="5129" s="251" customFormat="1"/>
    <row r="5130" s="251" customFormat="1"/>
    <row r="5131" s="251" customFormat="1"/>
    <row r="5132" s="251" customFormat="1"/>
    <row r="5133" s="251" customFormat="1"/>
    <row r="5134" s="251" customFormat="1"/>
    <row r="5135" s="251" customFormat="1"/>
    <row r="5136" s="251" customFormat="1"/>
    <row r="5137" s="251" customFormat="1"/>
    <row r="5138" s="251" customFormat="1"/>
    <row r="5139" s="251" customFormat="1"/>
    <row r="5140" s="251" customFormat="1"/>
    <row r="5141" s="251" customFormat="1"/>
    <row r="5142" s="251" customFormat="1"/>
    <row r="5143" s="251" customFormat="1"/>
    <row r="5144" s="251" customFormat="1"/>
    <row r="5145" s="251" customFormat="1"/>
    <row r="5146" s="251" customFormat="1"/>
    <row r="5147" s="251" customFormat="1"/>
    <row r="5148" s="251" customFormat="1"/>
    <row r="5149" s="251" customFormat="1"/>
    <row r="5150" s="251" customFormat="1"/>
    <row r="5151" s="251" customFormat="1"/>
    <row r="5152" s="251" customFormat="1"/>
    <row r="5153" s="251" customFormat="1"/>
    <row r="5154" s="251" customFormat="1"/>
    <row r="5155" s="251" customFormat="1"/>
    <row r="5156" s="251" customFormat="1"/>
    <row r="5157" s="251" customFormat="1"/>
    <row r="5158" s="251" customFormat="1"/>
    <row r="5159" s="251" customFormat="1"/>
    <row r="5160" s="251" customFormat="1"/>
    <row r="5161" s="251" customFormat="1"/>
    <row r="5162" s="251" customFormat="1"/>
    <row r="5163" s="251" customFormat="1"/>
    <row r="5164" s="251" customFormat="1"/>
    <row r="5165" s="251" customFormat="1"/>
    <row r="5166" s="251" customFormat="1"/>
    <row r="5167" s="251" customFormat="1"/>
    <row r="5168" s="251" customFormat="1"/>
    <row r="5169" s="251" customFormat="1"/>
    <row r="5170" s="251" customFormat="1"/>
    <row r="5171" s="251" customFormat="1"/>
    <row r="5172" s="251" customFormat="1"/>
    <row r="5173" s="251" customFormat="1"/>
    <row r="5174" s="251" customFormat="1"/>
    <row r="5175" s="251" customFormat="1"/>
    <row r="5176" s="251" customFormat="1"/>
    <row r="5177" s="251" customFormat="1"/>
    <row r="5178" s="251" customFormat="1"/>
    <row r="5179" s="251" customFormat="1"/>
    <row r="5180" s="251" customFormat="1"/>
    <row r="5181" s="251" customFormat="1"/>
    <row r="5182" s="251" customFormat="1"/>
    <row r="5183" s="251" customFormat="1"/>
    <row r="5184" s="251" customFormat="1"/>
    <row r="5185" s="251" customFormat="1"/>
    <row r="5186" s="251" customFormat="1"/>
    <row r="5187" s="251" customFormat="1"/>
    <row r="5188" s="251" customFormat="1"/>
    <row r="5189" s="251" customFormat="1"/>
    <row r="5190" s="251" customFormat="1"/>
    <row r="5191" s="251" customFormat="1"/>
    <row r="5192" s="251" customFormat="1"/>
    <row r="5193" s="251" customFormat="1"/>
    <row r="5194" s="251" customFormat="1"/>
    <row r="5195" s="251" customFormat="1"/>
    <row r="5196" s="251" customFormat="1"/>
    <row r="5197" s="251" customFormat="1"/>
    <row r="5198" s="251" customFormat="1"/>
    <row r="5199" s="251" customFormat="1"/>
    <row r="5200" s="251" customFormat="1"/>
    <row r="5201" s="251" customFormat="1"/>
    <row r="5202" s="251" customFormat="1"/>
    <row r="5203" s="251" customFormat="1"/>
    <row r="5204" s="251" customFormat="1"/>
    <row r="5205" s="251" customFormat="1"/>
    <row r="5206" s="251" customFormat="1"/>
    <row r="5207" s="251" customFormat="1"/>
    <row r="5208" s="251" customFormat="1"/>
    <row r="5209" s="251" customFormat="1"/>
    <row r="5210" s="251" customFormat="1"/>
    <row r="5211" s="251" customFormat="1"/>
    <row r="5212" s="251" customFormat="1"/>
    <row r="5213" s="251" customFormat="1"/>
    <row r="5214" s="251" customFormat="1"/>
    <row r="5215" s="251" customFormat="1"/>
    <row r="5216" s="251" customFormat="1"/>
    <row r="5217" s="251" customFormat="1"/>
    <row r="5218" s="251" customFormat="1"/>
    <row r="5219" s="251" customFormat="1"/>
    <row r="5220" s="251" customFormat="1"/>
    <row r="5221" s="251" customFormat="1"/>
    <row r="5222" s="251" customFormat="1"/>
    <row r="5223" s="251" customFormat="1"/>
    <row r="5224" s="251" customFormat="1"/>
    <row r="5225" s="251" customFormat="1"/>
    <row r="5226" s="251" customFormat="1"/>
    <row r="5227" s="251" customFormat="1"/>
    <row r="5228" s="251" customFormat="1"/>
    <row r="5229" s="251" customFormat="1"/>
    <row r="5230" s="251" customFormat="1"/>
    <row r="5231" s="251" customFormat="1"/>
    <row r="5232" s="251" customFormat="1"/>
    <row r="5233" s="251" customFormat="1"/>
    <row r="5234" s="251" customFormat="1"/>
    <row r="5235" s="251" customFormat="1"/>
    <row r="5236" s="251" customFormat="1"/>
    <row r="5237" s="251" customFormat="1"/>
    <row r="5238" s="251" customFormat="1"/>
    <row r="5239" s="251" customFormat="1"/>
    <row r="5240" s="251" customFormat="1"/>
    <row r="5241" s="251" customFormat="1"/>
    <row r="5242" s="251" customFormat="1"/>
    <row r="5243" s="251" customFormat="1"/>
    <row r="5244" s="251" customFormat="1"/>
    <row r="5245" s="251" customFormat="1"/>
    <row r="5246" s="251" customFormat="1"/>
    <row r="5247" s="251" customFormat="1"/>
    <row r="5248" s="251" customFormat="1"/>
    <row r="5249" s="251" customFormat="1"/>
    <row r="5250" s="251" customFormat="1"/>
    <row r="5251" s="251" customFormat="1"/>
    <row r="5252" s="251" customFormat="1"/>
    <row r="5253" s="251" customFormat="1"/>
    <row r="5254" s="251" customFormat="1"/>
    <row r="5255" s="251" customFormat="1"/>
    <row r="5256" s="251" customFormat="1"/>
    <row r="5257" s="251" customFormat="1"/>
    <row r="5258" s="251" customFormat="1"/>
    <row r="5259" s="251" customFormat="1"/>
    <row r="5260" s="251" customFormat="1"/>
    <row r="5261" s="251" customFormat="1"/>
    <row r="5262" s="251" customFormat="1"/>
    <row r="5263" s="251" customFormat="1"/>
    <row r="5264" s="251" customFormat="1"/>
    <row r="5265" s="251" customFormat="1"/>
    <row r="5266" s="251" customFormat="1"/>
    <row r="5267" s="251" customFormat="1"/>
    <row r="5268" s="251" customFormat="1"/>
    <row r="5269" s="251" customFormat="1"/>
    <row r="5270" s="251" customFormat="1"/>
    <row r="5271" s="251" customFormat="1"/>
    <row r="5272" s="251" customFormat="1"/>
    <row r="5273" s="251" customFormat="1"/>
    <row r="5274" s="251" customFormat="1"/>
    <row r="5275" s="251" customFormat="1"/>
    <row r="5276" s="251" customFormat="1"/>
    <row r="5277" s="251" customFormat="1"/>
    <row r="5278" s="251" customFormat="1"/>
    <row r="5279" s="251" customFormat="1"/>
    <row r="5280" s="251" customFormat="1"/>
    <row r="5281" s="251" customFormat="1"/>
    <row r="5282" s="251" customFormat="1"/>
    <row r="5283" s="251" customFormat="1"/>
    <row r="5284" s="251" customFormat="1"/>
    <row r="5285" s="251" customFormat="1"/>
    <row r="5286" s="251" customFormat="1"/>
    <row r="5287" s="251" customFormat="1"/>
    <row r="5288" s="251" customFormat="1"/>
    <row r="5289" s="251" customFormat="1"/>
    <row r="5290" s="251" customFormat="1"/>
    <row r="5291" s="251" customFormat="1"/>
    <row r="5292" s="251" customFormat="1"/>
    <row r="5293" s="251" customFormat="1"/>
    <row r="5294" s="251" customFormat="1"/>
    <row r="5295" s="251" customFormat="1"/>
    <row r="5296" s="251" customFormat="1"/>
    <row r="5297" s="251" customFormat="1"/>
    <row r="5298" s="251" customFormat="1"/>
    <row r="5299" s="251" customFormat="1"/>
    <row r="5300" s="251" customFormat="1"/>
    <row r="5301" s="251" customFormat="1"/>
    <row r="5302" s="251" customFormat="1"/>
    <row r="5303" s="251" customFormat="1"/>
    <row r="5304" s="251" customFormat="1"/>
    <row r="5305" s="251" customFormat="1"/>
    <row r="5306" s="251" customFormat="1"/>
    <row r="5307" s="251" customFormat="1"/>
    <row r="5308" s="251" customFormat="1"/>
    <row r="5309" s="251" customFormat="1"/>
    <row r="5310" s="251" customFormat="1"/>
    <row r="5311" s="251" customFormat="1"/>
    <row r="5312" s="251" customFormat="1"/>
    <row r="5313" s="251" customFormat="1"/>
    <row r="5314" s="251" customFormat="1"/>
    <row r="5315" s="251" customFormat="1"/>
    <row r="5316" s="251" customFormat="1"/>
    <row r="5317" s="251" customFormat="1"/>
    <row r="5318" s="251" customFormat="1"/>
    <row r="5319" s="251" customFormat="1"/>
    <row r="5320" s="251" customFormat="1"/>
    <row r="5321" s="251" customFormat="1"/>
    <row r="5322" s="251" customFormat="1"/>
    <row r="5323" s="251" customFormat="1"/>
    <row r="5324" s="251" customFormat="1"/>
    <row r="5325" s="251" customFormat="1"/>
    <row r="5326" s="251" customFormat="1"/>
    <row r="5327" s="251" customFormat="1"/>
    <row r="5328" s="251" customFormat="1"/>
    <row r="5329" s="251" customFormat="1"/>
    <row r="5330" s="251" customFormat="1"/>
    <row r="5331" s="251" customFormat="1"/>
    <row r="5332" s="251" customFormat="1"/>
    <row r="5333" s="251" customFormat="1"/>
    <row r="5334" s="251" customFormat="1"/>
    <row r="5335" s="251" customFormat="1"/>
    <row r="5336" s="251" customFormat="1"/>
    <row r="5337" s="251" customFormat="1"/>
    <row r="5338" s="251" customFormat="1"/>
    <row r="5339" s="251" customFormat="1"/>
    <row r="5340" s="251" customFormat="1"/>
    <row r="5341" s="251" customFormat="1"/>
    <row r="5342" s="251" customFormat="1"/>
    <row r="5343" s="251" customFormat="1"/>
    <row r="5344" s="251" customFormat="1"/>
    <row r="5345" s="251" customFormat="1"/>
    <row r="5346" s="251" customFormat="1"/>
    <row r="5347" s="251" customFormat="1"/>
    <row r="5348" s="251" customFormat="1"/>
    <row r="5349" s="251" customFormat="1"/>
    <row r="5350" s="251" customFormat="1"/>
    <row r="5351" s="251" customFormat="1"/>
    <row r="5352" s="251" customFormat="1"/>
    <row r="5353" s="251" customFormat="1"/>
    <row r="5354" s="251" customFormat="1"/>
    <row r="5355" s="251" customFormat="1"/>
    <row r="5356" s="251" customFormat="1"/>
    <row r="5357" s="251" customFormat="1"/>
    <row r="5358" s="251" customFormat="1"/>
    <row r="5359" s="251" customFormat="1"/>
    <row r="5360" s="251" customFormat="1"/>
    <row r="5361" s="251" customFormat="1"/>
    <row r="5362" s="251" customFormat="1"/>
    <row r="5363" s="251" customFormat="1"/>
    <row r="5364" s="251" customFormat="1"/>
    <row r="5365" s="251" customFormat="1"/>
    <row r="5366" s="251" customFormat="1"/>
    <row r="5367" s="251" customFormat="1"/>
    <row r="5368" s="251" customFormat="1"/>
    <row r="5369" s="251" customFormat="1"/>
    <row r="5370" s="251" customFormat="1"/>
    <row r="5371" s="251" customFormat="1"/>
    <row r="5372" s="251" customFormat="1"/>
    <row r="5373" s="251" customFormat="1"/>
    <row r="5374" s="251" customFormat="1"/>
    <row r="5375" s="251" customFormat="1"/>
    <row r="5376" s="251" customFormat="1"/>
    <row r="5377" s="251" customFormat="1"/>
    <row r="5378" s="251" customFormat="1"/>
    <row r="5379" s="251" customFormat="1"/>
    <row r="5380" s="251" customFormat="1"/>
    <row r="5381" s="251" customFormat="1"/>
    <row r="5382" s="251" customFormat="1"/>
    <row r="5383" s="251" customFormat="1"/>
    <row r="5384" s="251" customFormat="1"/>
    <row r="5385" s="251" customFormat="1"/>
    <row r="5386" s="251" customFormat="1"/>
    <row r="5387" s="251" customFormat="1"/>
    <row r="5388" s="251" customFormat="1"/>
    <row r="5389" s="251" customFormat="1"/>
    <row r="5390" s="251" customFormat="1"/>
    <row r="5391" s="251" customFormat="1"/>
    <row r="5392" s="251" customFormat="1"/>
    <row r="5393" s="251" customFormat="1"/>
    <row r="5394" s="251" customFormat="1"/>
    <row r="5395" s="251" customFormat="1"/>
    <row r="5396" s="251" customFormat="1"/>
    <row r="5397" s="251" customFormat="1"/>
    <row r="5398" s="251" customFormat="1"/>
    <row r="5399" s="251" customFormat="1"/>
    <row r="5400" s="251" customFormat="1"/>
    <row r="5401" s="251" customFormat="1"/>
    <row r="5402" s="251" customFormat="1"/>
    <row r="5403" s="251" customFormat="1"/>
    <row r="5404" s="251" customFormat="1"/>
    <row r="5405" s="251" customFormat="1"/>
    <row r="5406" s="251" customFormat="1"/>
    <row r="5407" s="251" customFormat="1"/>
    <row r="5408" s="251" customFormat="1"/>
    <row r="5409" s="251" customFormat="1"/>
    <row r="5410" s="251" customFormat="1"/>
    <row r="5411" s="251" customFormat="1"/>
    <row r="5412" s="251" customFormat="1"/>
    <row r="5413" s="251" customFormat="1"/>
    <row r="5414" s="251" customFormat="1"/>
    <row r="5415" s="251" customFormat="1"/>
    <row r="5416" s="251" customFormat="1"/>
    <row r="5417" s="251" customFormat="1"/>
    <row r="5418" s="251" customFormat="1"/>
    <row r="5419" s="251" customFormat="1"/>
    <row r="5420" s="251" customFormat="1"/>
    <row r="5421" s="251" customFormat="1"/>
    <row r="5422" s="251" customFormat="1"/>
    <row r="5423" s="251" customFormat="1"/>
    <row r="5424" s="251" customFormat="1"/>
    <row r="5425" s="251" customFormat="1"/>
    <row r="5426" s="251" customFormat="1"/>
    <row r="5427" s="251" customFormat="1"/>
    <row r="5428" s="251" customFormat="1"/>
    <row r="5429" s="251" customFormat="1"/>
    <row r="5430" s="251" customFormat="1"/>
    <row r="5431" s="251" customFormat="1"/>
    <row r="5432" s="251" customFormat="1"/>
    <row r="5433" s="251" customFormat="1"/>
    <row r="5434" s="251" customFormat="1"/>
    <row r="5435" s="251" customFormat="1"/>
    <row r="5436" s="251" customFormat="1"/>
    <row r="5437" s="251" customFormat="1"/>
    <row r="5438" s="251" customFormat="1"/>
    <row r="5439" s="251" customFormat="1"/>
    <row r="5440" s="251" customFormat="1"/>
    <row r="5441" s="251" customFormat="1"/>
    <row r="5442" s="251" customFormat="1"/>
    <row r="5443" s="251" customFormat="1"/>
    <row r="5444" s="251" customFormat="1"/>
    <row r="5445" s="251" customFormat="1"/>
    <row r="5446" s="251" customFormat="1"/>
    <row r="5447" s="251" customFormat="1"/>
    <row r="5448" s="251" customFormat="1"/>
    <row r="5449" s="251" customFormat="1"/>
    <row r="5450" s="251" customFormat="1"/>
    <row r="5451" s="251" customFormat="1"/>
    <row r="5452" s="251" customFormat="1"/>
    <row r="5453" s="251" customFormat="1"/>
    <row r="5454" s="251" customFormat="1"/>
    <row r="5455" s="251" customFormat="1"/>
    <row r="5456" s="251" customFormat="1"/>
    <row r="5457" s="251" customFormat="1"/>
    <row r="5458" s="251" customFormat="1"/>
    <row r="5459" s="251" customFormat="1"/>
    <row r="5460" s="251" customFormat="1"/>
    <row r="5461" s="251" customFormat="1"/>
    <row r="5462" s="251" customFormat="1"/>
    <row r="5463" s="251" customFormat="1"/>
    <row r="5464" s="251" customFormat="1"/>
    <row r="5465" s="251" customFormat="1"/>
    <row r="5466" s="251" customFormat="1"/>
    <row r="5467" s="251" customFormat="1"/>
    <row r="5468" s="251" customFormat="1"/>
    <row r="5469" s="251" customFormat="1"/>
    <row r="5470" s="251" customFormat="1"/>
    <row r="5471" s="251" customFormat="1"/>
    <row r="5472" s="251" customFormat="1"/>
    <row r="5473" s="251" customFormat="1"/>
    <row r="5474" s="251" customFormat="1"/>
    <row r="5475" s="251" customFormat="1"/>
    <row r="5476" s="251" customFormat="1"/>
    <row r="5477" s="251" customFormat="1"/>
    <row r="5478" s="251" customFormat="1"/>
    <row r="5479" s="251" customFormat="1"/>
    <row r="5480" s="251" customFormat="1"/>
    <row r="5481" s="251" customFormat="1"/>
    <row r="5482" s="251" customFormat="1"/>
    <row r="5483" s="251" customFormat="1"/>
    <row r="5484" s="251" customFormat="1"/>
    <row r="5485" s="251" customFormat="1"/>
    <row r="5486" s="251" customFormat="1"/>
    <row r="5487" s="251" customFormat="1"/>
    <row r="5488" s="251" customFormat="1"/>
    <row r="5489" s="251" customFormat="1"/>
    <row r="5490" s="251" customFormat="1"/>
    <row r="5491" s="251" customFormat="1"/>
    <row r="5492" s="251" customFormat="1"/>
    <row r="5493" s="251" customFormat="1"/>
    <row r="5494" s="251" customFormat="1"/>
    <row r="5495" s="251" customFormat="1"/>
    <row r="5496" s="251" customFormat="1"/>
    <row r="5497" s="251" customFormat="1"/>
    <row r="5498" s="251" customFormat="1"/>
    <row r="5499" s="251" customFormat="1"/>
    <row r="5500" s="251" customFormat="1"/>
    <row r="5501" s="251" customFormat="1"/>
    <row r="5502" s="251" customFormat="1"/>
    <row r="5503" s="251" customFormat="1"/>
    <row r="5504" s="251" customFormat="1"/>
    <row r="5505" s="251" customFormat="1"/>
    <row r="5506" s="251" customFormat="1"/>
    <row r="5507" s="251" customFormat="1"/>
    <row r="5508" s="251" customFormat="1"/>
    <row r="5509" s="251" customFormat="1"/>
    <row r="5510" s="251" customFormat="1"/>
    <row r="5511" s="251" customFormat="1"/>
    <row r="5512" s="251" customFormat="1"/>
    <row r="5513" s="251" customFormat="1"/>
    <row r="5514" s="251" customFormat="1"/>
    <row r="5515" s="251" customFormat="1"/>
    <row r="5516" s="251" customFormat="1"/>
    <row r="5517" s="251" customFormat="1"/>
    <row r="5518" s="251" customFormat="1"/>
    <row r="5519" s="251" customFormat="1"/>
    <row r="5520" s="251" customFormat="1"/>
    <row r="5521" s="251" customFormat="1"/>
    <row r="5522" s="251" customFormat="1"/>
    <row r="5523" s="251" customFormat="1"/>
    <row r="5524" s="251" customFormat="1"/>
    <row r="5525" s="251" customFormat="1"/>
    <row r="5526" s="251" customFormat="1"/>
    <row r="5527" s="251" customFormat="1"/>
    <row r="5528" s="251" customFormat="1"/>
    <row r="5529" s="251" customFormat="1"/>
    <row r="5530" s="251" customFormat="1"/>
    <row r="5531" s="251" customFormat="1"/>
    <row r="5532" s="251" customFormat="1"/>
    <row r="5533" s="251" customFormat="1"/>
    <row r="5534" s="251" customFormat="1"/>
    <row r="5535" s="251" customFormat="1"/>
    <row r="5536" s="251" customFormat="1"/>
    <row r="5537" s="251" customFormat="1"/>
    <row r="5538" s="251" customFormat="1"/>
    <row r="5539" s="251" customFormat="1"/>
    <row r="5540" s="251" customFormat="1"/>
    <row r="5541" s="251" customFormat="1"/>
    <row r="5542" s="251" customFormat="1"/>
    <row r="5543" s="251" customFormat="1"/>
    <row r="5544" s="251" customFormat="1"/>
    <row r="5545" s="251" customFormat="1"/>
    <row r="5546" s="251" customFormat="1"/>
    <row r="5547" s="251" customFormat="1"/>
    <row r="5548" s="251" customFormat="1"/>
    <row r="5549" s="251" customFormat="1"/>
    <row r="5550" s="251" customFormat="1"/>
    <row r="5551" s="251" customFormat="1"/>
    <row r="5552" s="251" customFormat="1"/>
    <row r="5553" s="251" customFormat="1"/>
    <row r="5554" s="251" customFormat="1"/>
    <row r="5555" s="251" customFormat="1"/>
    <row r="5556" s="251" customFormat="1"/>
    <row r="5557" s="251" customFormat="1"/>
    <row r="5558" s="251" customFormat="1"/>
    <row r="5559" s="251" customFormat="1"/>
    <row r="5560" s="251" customFormat="1"/>
    <row r="5561" s="251" customFormat="1"/>
    <row r="5562" s="251" customFormat="1"/>
    <row r="5563" s="251" customFormat="1"/>
    <row r="5564" s="251" customFormat="1"/>
    <row r="5565" s="251" customFormat="1"/>
    <row r="5566" s="251" customFormat="1"/>
    <row r="5567" s="251" customFormat="1"/>
    <row r="5568" s="251" customFormat="1"/>
    <row r="5569" s="251" customFormat="1"/>
    <row r="5570" s="251" customFormat="1"/>
    <row r="5571" s="251" customFormat="1"/>
    <row r="5572" s="251" customFormat="1"/>
    <row r="5573" s="251" customFormat="1"/>
    <row r="5574" s="251" customFormat="1"/>
    <row r="5575" s="251" customFormat="1"/>
    <row r="5576" s="251" customFormat="1"/>
    <row r="5577" s="251" customFormat="1"/>
    <row r="5578" s="251" customFormat="1"/>
    <row r="5579" s="251" customFormat="1"/>
    <row r="5580" s="251" customFormat="1"/>
    <row r="5581" s="251" customFormat="1"/>
    <row r="5582" s="251" customFormat="1"/>
    <row r="5583" s="251" customFormat="1"/>
    <row r="5584" s="251" customFormat="1"/>
    <row r="5585" s="251" customFormat="1"/>
    <row r="5586" s="251" customFormat="1"/>
    <row r="5587" s="251" customFormat="1"/>
    <row r="5588" s="251" customFormat="1"/>
    <row r="5589" s="251" customFormat="1"/>
    <row r="5590" s="251" customFormat="1"/>
    <row r="5591" s="251" customFormat="1"/>
    <row r="5592" s="251" customFormat="1"/>
    <row r="5593" s="251" customFormat="1"/>
    <row r="5594" s="251" customFormat="1"/>
    <row r="5595" s="251" customFormat="1"/>
    <row r="5596" s="251" customFormat="1"/>
    <row r="5597" s="251" customFormat="1"/>
    <row r="5598" s="251" customFormat="1"/>
    <row r="5599" s="251" customFormat="1"/>
    <row r="5600" s="251" customFormat="1"/>
    <row r="5601" s="251" customFormat="1"/>
    <row r="5602" s="251" customFormat="1"/>
    <row r="5603" s="251" customFormat="1"/>
    <row r="5604" s="251" customFormat="1"/>
    <row r="5605" s="251" customFormat="1"/>
    <row r="5606" s="251" customFormat="1"/>
    <row r="5607" s="251" customFormat="1"/>
    <row r="5608" s="251" customFormat="1"/>
    <row r="5609" s="251" customFormat="1"/>
    <row r="5610" s="251" customFormat="1"/>
    <row r="5611" s="251" customFormat="1"/>
    <row r="5612" s="251" customFormat="1"/>
    <row r="5613" s="251" customFormat="1"/>
    <row r="5614" s="251" customFormat="1"/>
    <row r="5615" s="251" customFormat="1"/>
    <row r="5616" s="251" customFormat="1"/>
    <row r="5617" s="251" customFormat="1"/>
    <row r="5618" s="251" customFormat="1"/>
    <row r="5619" s="251" customFormat="1"/>
    <row r="5620" s="251" customFormat="1"/>
    <row r="5621" s="251" customFormat="1"/>
    <row r="5622" s="251" customFormat="1"/>
    <row r="5623" s="251" customFormat="1"/>
    <row r="5624" s="251" customFormat="1"/>
    <row r="5625" s="251" customFormat="1"/>
    <row r="5626" s="251" customFormat="1"/>
    <row r="5627" s="251" customFormat="1"/>
    <row r="5628" s="251" customFormat="1"/>
    <row r="5629" s="251" customFormat="1"/>
    <row r="5630" s="251" customFormat="1"/>
    <row r="5631" s="251" customFormat="1"/>
    <row r="5632" s="251" customFormat="1"/>
    <row r="5633" s="251" customFormat="1"/>
    <row r="5634" s="251" customFormat="1"/>
    <row r="5635" s="251" customFormat="1"/>
    <row r="5636" s="251" customFormat="1"/>
    <row r="5637" s="251" customFormat="1"/>
    <row r="5638" s="251" customFormat="1"/>
    <row r="5639" s="251" customFormat="1"/>
    <row r="5640" s="251" customFormat="1"/>
    <row r="5641" s="251" customFormat="1"/>
    <row r="5642" s="251" customFormat="1"/>
    <row r="5643" s="251" customFormat="1"/>
    <row r="5644" s="251" customFormat="1"/>
    <row r="5645" s="251" customFormat="1"/>
    <row r="5646" s="251" customFormat="1"/>
    <row r="5647" s="251" customFormat="1"/>
    <row r="5648" s="251" customFormat="1"/>
    <row r="5649" s="251" customFormat="1"/>
    <row r="5650" s="251" customFormat="1"/>
    <row r="5651" s="251" customFormat="1"/>
    <row r="5652" s="251" customFormat="1"/>
    <row r="5653" s="251" customFormat="1"/>
    <row r="5654" s="251" customFormat="1"/>
    <row r="5655" s="251" customFormat="1"/>
    <row r="5656" s="251" customFormat="1"/>
    <row r="5657" s="251" customFormat="1"/>
    <row r="5658" s="251" customFormat="1"/>
    <row r="5659" s="251" customFormat="1"/>
    <row r="5660" s="251" customFormat="1"/>
    <row r="5661" s="251" customFormat="1"/>
    <row r="5662" s="251" customFormat="1"/>
    <row r="5663" s="251" customFormat="1"/>
    <row r="5664" s="251" customFormat="1"/>
    <row r="5665" s="251" customFormat="1"/>
    <row r="5666" s="251" customFormat="1"/>
    <row r="5667" s="251" customFormat="1"/>
    <row r="5668" s="251" customFormat="1"/>
    <row r="5669" s="251" customFormat="1"/>
    <row r="5670" s="251" customFormat="1"/>
    <row r="5671" s="251" customFormat="1"/>
    <row r="5672" s="251" customFormat="1"/>
    <row r="5673" s="251" customFormat="1"/>
    <row r="5674" s="251" customFormat="1"/>
    <row r="5675" s="251" customFormat="1"/>
    <row r="5676" s="251" customFormat="1"/>
    <row r="5677" s="251" customFormat="1"/>
    <row r="5678" s="251" customFormat="1"/>
    <row r="5679" s="251" customFormat="1"/>
    <row r="5680" s="251" customFormat="1"/>
    <row r="5681" s="251" customFormat="1"/>
    <row r="5682" s="251" customFormat="1"/>
    <row r="5683" s="251" customFormat="1"/>
    <row r="5684" s="251" customFormat="1"/>
    <row r="5685" s="251" customFormat="1"/>
    <row r="5686" s="251" customFormat="1"/>
    <row r="5687" s="251" customFormat="1"/>
    <row r="5688" s="251" customFormat="1"/>
    <row r="5689" s="251" customFormat="1"/>
    <row r="5690" s="251" customFormat="1"/>
    <row r="5691" s="251" customFormat="1"/>
    <row r="5692" s="251" customFormat="1"/>
    <row r="5693" s="251" customFormat="1"/>
    <row r="5694" s="251" customFormat="1"/>
    <row r="5695" s="251" customFormat="1"/>
    <row r="5696" s="251" customFormat="1"/>
    <row r="5697" s="251" customFormat="1"/>
    <row r="5698" s="251" customFormat="1"/>
    <row r="5699" s="251" customFormat="1"/>
    <row r="5700" s="251" customFormat="1"/>
    <row r="5701" s="251" customFormat="1"/>
    <row r="5702" s="251" customFormat="1"/>
    <row r="5703" s="251" customFormat="1"/>
    <row r="5704" s="251" customFormat="1"/>
    <row r="5705" s="251" customFormat="1"/>
    <row r="5706" s="251" customFormat="1"/>
    <row r="5707" s="251" customFormat="1"/>
    <row r="5708" s="251" customFormat="1"/>
    <row r="5709" s="251" customFormat="1"/>
    <row r="5710" s="251" customFormat="1"/>
    <row r="5711" s="251" customFormat="1"/>
    <row r="5712" s="251" customFormat="1"/>
    <row r="5713" s="251" customFormat="1"/>
    <row r="5714" s="251" customFormat="1"/>
    <row r="5715" s="251" customFormat="1"/>
    <row r="5716" s="251" customFormat="1"/>
    <row r="5717" s="251" customFormat="1"/>
    <row r="5718" s="251" customFormat="1"/>
    <row r="5719" s="251" customFormat="1"/>
    <row r="5720" s="251" customFormat="1"/>
    <row r="5721" s="251" customFormat="1"/>
    <row r="5722" s="251" customFormat="1"/>
    <row r="5723" s="251" customFormat="1"/>
    <row r="5724" s="251" customFormat="1"/>
    <row r="5725" s="251" customFormat="1"/>
    <row r="5726" s="251" customFormat="1"/>
    <row r="5727" s="251" customFormat="1"/>
    <row r="5728" s="251" customFormat="1"/>
    <row r="5729" s="251" customFormat="1"/>
    <row r="5730" s="251" customFormat="1"/>
    <row r="5731" s="251" customFormat="1"/>
    <row r="5732" s="251" customFormat="1"/>
    <row r="5733" s="251" customFormat="1"/>
    <row r="5734" s="251" customFormat="1"/>
    <row r="5735" s="251" customFormat="1"/>
    <row r="5736" s="251" customFormat="1"/>
    <row r="5737" s="251" customFormat="1"/>
    <row r="5738" s="251" customFormat="1"/>
    <row r="5739" s="251" customFormat="1"/>
    <row r="5740" s="251" customFormat="1"/>
    <row r="5741" s="251" customFormat="1"/>
    <row r="5742" s="251" customFormat="1"/>
    <row r="5743" s="251" customFormat="1"/>
    <row r="5744" s="251" customFormat="1"/>
    <row r="5745" s="251" customFormat="1"/>
    <row r="5746" s="251" customFormat="1"/>
    <row r="5747" s="251" customFormat="1"/>
    <row r="5748" s="251" customFormat="1"/>
    <row r="5749" s="251" customFormat="1"/>
    <row r="5750" s="251" customFormat="1"/>
    <row r="5751" s="251" customFormat="1"/>
    <row r="5752" s="251" customFormat="1"/>
    <row r="5753" s="251" customFormat="1"/>
    <row r="5754" s="251" customFormat="1"/>
    <row r="5755" s="251" customFormat="1"/>
    <row r="5756" s="251" customFormat="1"/>
    <row r="5757" s="251" customFormat="1"/>
    <row r="5758" s="251" customFormat="1"/>
    <row r="5759" s="251" customFormat="1"/>
    <row r="5760" s="251" customFormat="1"/>
    <row r="5761" s="251" customFormat="1"/>
    <row r="5762" s="251" customFormat="1"/>
    <row r="5763" s="251" customFormat="1"/>
    <row r="5764" s="251" customFormat="1"/>
    <row r="5765" s="251" customFormat="1"/>
    <row r="5766" s="251" customFormat="1"/>
    <row r="5767" s="251" customFormat="1"/>
    <row r="5768" s="251" customFormat="1"/>
    <row r="5769" s="251" customFormat="1"/>
    <row r="5770" s="251" customFormat="1"/>
    <row r="5771" s="251" customFormat="1"/>
    <row r="5772" s="251" customFormat="1"/>
    <row r="5773" s="251" customFormat="1"/>
    <row r="5774" s="251" customFormat="1"/>
    <row r="5775" s="251" customFormat="1"/>
    <row r="5776" s="251" customFormat="1"/>
    <row r="5777" s="251" customFormat="1"/>
    <row r="5778" s="251" customFormat="1"/>
    <row r="5779" s="251" customFormat="1"/>
    <row r="5780" s="251" customFormat="1"/>
    <row r="5781" s="251" customFormat="1"/>
    <row r="5782" s="251" customFormat="1"/>
    <row r="5783" s="251" customFormat="1"/>
    <row r="5784" s="251" customFormat="1"/>
    <row r="5785" s="251" customFormat="1"/>
    <row r="5786" s="251" customFormat="1"/>
    <row r="5787" s="251" customFormat="1"/>
    <row r="5788" s="251" customFormat="1"/>
    <row r="5789" s="251" customFormat="1"/>
    <row r="5790" s="251" customFormat="1"/>
    <row r="5791" s="251" customFormat="1"/>
    <row r="5792" s="251" customFormat="1"/>
    <row r="5793" s="251" customFormat="1"/>
    <row r="5794" s="251" customFormat="1"/>
    <row r="5795" s="251" customFormat="1"/>
    <row r="5796" s="251" customFormat="1"/>
    <row r="5797" s="251" customFormat="1"/>
    <row r="5798" s="251" customFormat="1"/>
    <row r="5799" s="251" customFormat="1"/>
    <row r="5800" s="251" customFormat="1"/>
    <row r="5801" s="251" customFormat="1"/>
    <row r="5802" s="251" customFormat="1"/>
    <row r="5803" s="251" customFormat="1"/>
    <row r="5804" s="251" customFormat="1"/>
    <row r="5805" s="251" customFormat="1"/>
    <row r="5806" s="251" customFormat="1"/>
    <row r="5807" s="251" customFormat="1"/>
    <row r="5808" s="251" customFormat="1"/>
    <row r="5809" s="251" customFormat="1"/>
    <row r="5810" s="251" customFormat="1"/>
    <row r="5811" s="251" customFormat="1"/>
    <row r="5812" s="251" customFormat="1"/>
    <row r="5813" s="251" customFormat="1"/>
    <row r="5814" s="251" customFormat="1"/>
    <row r="5815" s="251" customFormat="1"/>
    <row r="5816" s="251" customFormat="1"/>
    <row r="5817" s="251" customFormat="1"/>
    <row r="5818" s="251" customFormat="1"/>
    <row r="5819" s="251" customFormat="1"/>
    <row r="5820" s="251" customFormat="1"/>
    <row r="5821" s="251" customFormat="1"/>
    <row r="5822" s="251" customFormat="1"/>
    <row r="5823" s="251" customFormat="1"/>
    <row r="5824" s="251" customFormat="1"/>
    <row r="5825" s="251" customFormat="1"/>
    <row r="5826" s="251" customFormat="1"/>
    <row r="5827" s="251" customFormat="1"/>
    <row r="5828" s="251" customFormat="1"/>
    <row r="5829" s="251" customFormat="1"/>
    <row r="5830" s="251" customFormat="1"/>
    <row r="5831" s="251" customFormat="1"/>
    <row r="5832" s="251" customFormat="1"/>
    <row r="5833" s="251" customFormat="1"/>
    <row r="5834" s="251" customFormat="1"/>
    <row r="5835" s="251" customFormat="1"/>
    <row r="5836" s="251" customFormat="1"/>
    <row r="5837" s="251" customFormat="1"/>
    <row r="5838" s="251" customFormat="1"/>
    <row r="5839" s="251" customFormat="1"/>
    <row r="5840" s="251" customFormat="1"/>
    <row r="5841" s="251" customFormat="1"/>
    <row r="5842" s="251" customFormat="1"/>
    <row r="5843" s="251" customFormat="1"/>
    <row r="5844" s="251" customFormat="1"/>
    <row r="5845" s="251" customFormat="1"/>
    <row r="5846" s="251" customFormat="1"/>
    <row r="5847" s="251" customFormat="1"/>
    <row r="5848" s="251" customFormat="1"/>
    <row r="5849" s="251" customFormat="1"/>
    <row r="5850" s="251" customFormat="1"/>
    <row r="5851" s="251" customFormat="1"/>
    <row r="5852" s="251" customFormat="1"/>
    <row r="5853" s="251" customFormat="1"/>
    <row r="5854" s="251" customFormat="1"/>
    <row r="5855" s="251" customFormat="1"/>
    <row r="5856" s="251" customFormat="1"/>
    <row r="5857" s="251" customFormat="1"/>
    <row r="5858" s="251" customFormat="1"/>
    <row r="5859" s="251" customFormat="1"/>
    <row r="5860" s="251" customFormat="1"/>
    <row r="5861" s="251" customFormat="1"/>
    <row r="5862" s="251" customFormat="1"/>
    <row r="5863" s="251" customFormat="1"/>
    <row r="5864" s="251" customFormat="1"/>
    <row r="5865" s="251" customFormat="1"/>
    <row r="5866" s="251" customFormat="1"/>
    <row r="5867" s="251" customFormat="1"/>
    <row r="5868" s="251" customFormat="1"/>
    <row r="5869" s="251" customFormat="1"/>
    <row r="5870" s="251" customFormat="1"/>
    <row r="5871" s="251" customFormat="1"/>
    <row r="5872" s="251" customFormat="1"/>
    <row r="5873" s="251" customFormat="1"/>
    <row r="5874" s="251" customFormat="1"/>
    <row r="5875" s="251" customFormat="1"/>
    <row r="5876" s="251" customFormat="1"/>
    <row r="5877" s="251" customFormat="1"/>
    <row r="5878" s="251" customFormat="1"/>
    <row r="5879" s="251" customFormat="1"/>
    <row r="5880" s="251" customFormat="1"/>
    <row r="5881" s="251" customFormat="1"/>
    <row r="5882" s="251" customFormat="1"/>
    <row r="5883" s="251" customFormat="1"/>
    <row r="5884" s="251" customFormat="1"/>
    <row r="5885" s="251" customFormat="1"/>
    <row r="5886" s="251" customFormat="1"/>
    <row r="5887" s="251" customFormat="1"/>
    <row r="5888" s="251" customFormat="1"/>
    <row r="5889" s="251" customFormat="1"/>
    <row r="5890" s="251" customFormat="1"/>
    <row r="5891" s="251" customFormat="1"/>
    <row r="5892" s="251" customFormat="1"/>
    <row r="5893" s="251" customFormat="1"/>
    <row r="5894" s="251" customFormat="1"/>
    <row r="5895" s="251" customFormat="1"/>
    <row r="5896" s="251" customFormat="1"/>
    <row r="5897" s="251" customFormat="1"/>
    <row r="5898" s="251" customFormat="1"/>
    <row r="5899" s="251" customFormat="1"/>
    <row r="5900" s="251" customFormat="1"/>
    <row r="5901" s="251" customFormat="1"/>
    <row r="5902" s="251" customFormat="1"/>
    <row r="5903" s="251" customFormat="1"/>
    <row r="5904" s="251" customFormat="1"/>
    <row r="5905" s="251" customFormat="1"/>
    <row r="5906" s="251" customFormat="1"/>
    <row r="5907" s="251" customFormat="1"/>
    <row r="5908" s="251" customFormat="1"/>
    <row r="5909" s="251" customFormat="1"/>
    <row r="5910" s="251" customFormat="1"/>
    <row r="5911" s="251" customFormat="1"/>
    <row r="5912" s="251" customFormat="1"/>
    <row r="5913" s="251" customFormat="1"/>
    <row r="5914" s="251" customFormat="1"/>
    <row r="5915" s="251" customFormat="1"/>
    <row r="5916" s="251" customFormat="1"/>
    <row r="5917" s="251" customFormat="1"/>
    <row r="5918" s="251" customFormat="1"/>
    <row r="5919" s="251" customFormat="1"/>
    <row r="5920" s="251" customFormat="1"/>
    <row r="5921" s="251" customFormat="1"/>
    <row r="5922" s="251" customFormat="1"/>
    <row r="5923" s="251" customFormat="1"/>
    <row r="5924" s="251" customFormat="1"/>
    <row r="5925" s="251" customFormat="1"/>
    <row r="5926" s="251" customFormat="1"/>
    <row r="5927" s="251" customFormat="1"/>
    <row r="5928" s="251" customFormat="1"/>
    <row r="5929" s="251" customFormat="1"/>
    <row r="5930" s="251" customFormat="1"/>
    <row r="5931" s="251" customFormat="1"/>
    <row r="5932" s="251" customFormat="1"/>
    <row r="5933" s="251" customFormat="1"/>
    <row r="5934" s="251" customFormat="1"/>
    <row r="5935" s="251" customFormat="1"/>
    <row r="5936" s="251" customFormat="1"/>
    <row r="5937" s="251" customFormat="1"/>
    <row r="5938" s="251" customFormat="1"/>
    <row r="5939" s="251" customFormat="1"/>
    <row r="5940" s="251" customFormat="1"/>
    <row r="5941" s="251" customFormat="1"/>
    <row r="5942" s="251" customFormat="1"/>
    <row r="5943" s="251" customFormat="1"/>
    <row r="5944" s="251" customFormat="1"/>
    <row r="5945" s="251" customFormat="1"/>
    <row r="5946" s="251" customFormat="1"/>
    <row r="5947" s="251" customFormat="1"/>
    <row r="5948" s="251" customFormat="1"/>
    <row r="5949" s="251" customFormat="1"/>
    <row r="5950" s="251" customFormat="1"/>
    <row r="5951" s="251" customFormat="1"/>
    <row r="5952" s="251" customFormat="1"/>
    <row r="5953" s="251" customFormat="1"/>
    <row r="5954" s="251" customFormat="1"/>
    <row r="5955" s="251" customFormat="1"/>
    <row r="5956" s="251" customFormat="1"/>
    <row r="5957" s="251" customFormat="1"/>
    <row r="5958" s="251" customFormat="1"/>
    <row r="5959" s="251" customFormat="1"/>
    <row r="5960" s="251" customFormat="1"/>
    <row r="5961" s="251" customFormat="1"/>
    <row r="5962" s="251" customFormat="1"/>
    <row r="5963" s="251" customFormat="1"/>
    <row r="5964" s="251" customFormat="1"/>
    <row r="5965" s="251" customFormat="1"/>
    <row r="5966" s="251" customFormat="1"/>
    <row r="5967" s="251" customFormat="1"/>
    <row r="5968" s="251" customFormat="1"/>
    <row r="5969" s="251" customFormat="1"/>
    <row r="5970" s="251" customFormat="1"/>
    <row r="5971" s="251" customFormat="1"/>
    <row r="5972" s="251" customFormat="1"/>
    <row r="5973" s="251" customFormat="1"/>
    <row r="5974" s="251" customFormat="1"/>
    <row r="5975" s="251" customFormat="1"/>
    <row r="5976" s="251" customFormat="1"/>
    <row r="5977" s="251" customFormat="1"/>
    <row r="5978" s="251" customFormat="1"/>
    <row r="5979" s="251" customFormat="1"/>
    <row r="5980" s="251" customFormat="1"/>
    <row r="5981" s="251" customFormat="1"/>
    <row r="5982" s="251" customFormat="1"/>
    <row r="5983" s="251" customFormat="1"/>
    <row r="5984" s="251" customFormat="1"/>
    <row r="5985" s="251" customFormat="1"/>
    <row r="5986" s="251" customFormat="1"/>
    <row r="5987" s="251" customFormat="1"/>
    <row r="5988" s="251" customFormat="1"/>
    <row r="5989" s="251" customFormat="1"/>
    <row r="5990" s="251" customFormat="1"/>
    <row r="5991" s="251" customFormat="1"/>
    <row r="5992" s="251" customFormat="1"/>
    <row r="5993" s="251" customFormat="1"/>
    <row r="5994" s="251" customFormat="1"/>
    <row r="5995" s="251" customFormat="1"/>
    <row r="5996" s="251" customFormat="1"/>
    <row r="5997" s="251" customFormat="1"/>
    <row r="5998" s="251" customFormat="1"/>
    <row r="5999" s="251" customFormat="1"/>
    <row r="6000" s="251" customFormat="1"/>
    <row r="6001" s="251" customFormat="1"/>
    <row r="6002" s="251" customFormat="1"/>
    <row r="6003" s="251" customFormat="1"/>
    <row r="6004" s="251" customFormat="1"/>
    <row r="6005" s="251" customFormat="1"/>
    <row r="6006" s="251" customFormat="1"/>
    <row r="6007" s="251" customFormat="1"/>
    <row r="6008" s="251" customFormat="1"/>
    <row r="6009" s="251" customFormat="1"/>
    <row r="6010" s="251" customFormat="1"/>
    <row r="6011" s="251" customFormat="1"/>
    <row r="6012" s="251" customFormat="1"/>
    <row r="6013" s="251" customFormat="1"/>
    <row r="6014" s="251" customFormat="1"/>
    <row r="6015" s="251" customFormat="1"/>
    <row r="6016" s="251" customFormat="1"/>
    <row r="6017" s="251" customFormat="1"/>
    <row r="6018" s="251" customFormat="1"/>
    <row r="6019" s="251" customFormat="1"/>
    <row r="6020" s="251" customFormat="1"/>
    <row r="6021" s="251" customFormat="1"/>
    <row r="6022" s="251" customFormat="1"/>
    <row r="6023" s="251" customFormat="1"/>
    <row r="6024" s="251" customFormat="1"/>
    <row r="6025" s="251" customFormat="1"/>
    <row r="6026" s="251" customFormat="1"/>
    <row r="6027" s="251" customFormat="1"/>
    <row r="6028" s="251" customFormat="1"/>
    <row r="6029" s="251" customFormat="1"/>
    <row r="6030" s="251" customFormat="1"/>
    <row r="6031" s="251" customFormat="1"/>
    <row r="6032" s="251" customFormat="1"/>
    <row r="6033" s="251" customFormat="1"/>
    <row r="6034" s="251" customFormat="1"/>
    <row r="6035" s="251" customFormat="1"/>
    <row r="6036" s="251" customFormat="1"/>
    <row r="6037" s="251" customFormat="1"/>
    <row r="6038" s="251" customFormat="1"/>
    <row r="6039" s="251" customFormat="1"/>
    <row r="6040" s="251" customFormat="1"/>
    <row r="6041" s="251" customFormat="1"/>
    <row r="6042" s="251" customFormat="1"/>
    <row r="6043" s="251" customFormat="1"/>
    <row r="6044" s="251" customFormat="1"/>
    <row r="6045" s="251" customFormat="1"/>
    <row r="6046" s="251" customFormat="1"/>
    <row r="6047" s="251" customFormat="1"/>
    <row r="6048" s="251" customFormat="1"/>
    <row r="6049" s="251" customFormat="1"/>
    <row r="6050" s="251" customFormat="1"/>
    <row r="6051" s="251" customFormat="1"/>
    <row r="6052" s="251" customFormat="1"/>
    <row r="6053" s="251" customFormat="1"/>
    <row r="6054" s="251" customFormat="1"/>
    <row r="6055" s="251" customFormat="1"/>
    <row r="6056" s="251" customFormat="1"/>
    <row r="6057" s="251" customFormat="1"/>
    <row r="6058" s="251" customFormat="1"/>
    <row r="6059" s="251" customFormat="1"/>
    <row r="6060" s="251" customFormat="1"/>
    <row r="6061" s="251" customFormat="1"/>
    <row r="6062" s="251" customFormat="1"/>
    <row r="6063" s="251" customFormat="1"/>
    <row r="6064" s="251" customFormat="1"/>
    <row r="6065" s="251" customFormat="1"/>
    <row r="6066" s="251" customFormat="1"/>
    <row r="6067" s="251" customFormat="1"/>
    <row r="6068" s="251" customFormat="1"/>
    <row r="6069" s="251" customFormat="1"/>
    <row r="6070" s="251" customFormat="1"/>
    <row r="6071" s="251" customFormat="1"/>
    <row r="6072" s="251" customFormat="1"/>
    <row r="6073" s="251" customFormat="1"/>
    <row r="6074" s="251" customFormat="1"/>
    <row r="6075" s="251" customFormat="1"/>
    <row r="6076" s="251" customFormat="1"/>
    <row r="6077" s="251" customFormat="1"/>
    <row r="6078" s="251" customFormat="1"/>
    <row r="6079" s="251" customFormat="1"/>
    <row r="6080" s="251" customFormat="1"/>
    <row r="6081" s="251" customFormat="1"/>
    <row r="6082" s="251" customFormat="1"/>
    <row r="6083" s="251" customFormat="1"/>
    <row r="6084" s="251" customFormat="1"/>
    <row r="6085" s="251" customFormat="1"/>
    <row r="6086" s="251" customFormat="1"/>
    <row r="6087" s="251" customFormat="1"/>
    <row r="6088" s="251" customFormat="1"/>
    <row r="6089" s="251" customFormat="1"/>
    <row r="6090" s="251" customFormat="1"/>
    <row r="6091" s="251" customFormat="1"/>
    <row r="6092" s="251" customFormat="1"/>
    <row r="6093" s="251" customFormat="1"/>
    <row r="6094" s="251" customFormat="1"/>
    <row r="6095" s="251" customFormat="1"/>
    <row r="6096" s="251" customFormat="1"/>
    <row r="6097" s="251" customFormat="1"/>
    <row r="6098" s="251" customFormat="1"/>
    <row r="6099" s="251" customFormat="1"/>
    <row r="6100" s="251" customFormat="1"/>
    <row r="6101" s="251" customFormat="1"/>
    <row r="6102" s="251" customFormat="1"/>
    <row r="6103" s="251" customFormat="1"/>
    <row r="6104" s="251" customFormat="1"/>
    <row r="6105" s="251" customFormat="1"/>
    <row r="6106" s="251" customFormat="1"/>
    <row r="6107" s="251" customFormat="1"/>
    <row r="6108" s="251" customFormat="1"/>
    <row r="6109" s="251" customFormat="1"/>
    <row r="6110" s="251" customFormat="1"/>
    <row r="6111" s="251" customFormat="1"/>
    <row r="6112" s="251" customFormat="1"/>
    <row r="6113" s="251" customFormat="1"/>
    <row r="6114" s="251" customFormat="1"/>
    <row r="6115" s="251" customFormat="1"/>
    <row r="6116" s="251" customFormat="1"/>
    <row r="6117" s="251" customFormat="1"/>
    <row r="6118" s="251" customFormat="1"/>
    <row r="6119" s="251" customFormat="1"/>
    <row r="6120" s="251" customFormat="1"/>
    <row r="6121" s="251" customFormat="1"/>
    <row r="6122" s="251" customFormat="1"/>
    <row r="6123" s="251" customFormat="1"/>
    <row r="6124" s="251" customFormat="1"/>
    <row r="6125" s="251" customFormat="1"/>
    <row r="6126" s="251" customFormat="1"/>
    <row r="6127" s="251" customFormat="1"/>
    <row r="6128" s="251" customFormat="1"/>
    <row r="6129" s="251" customFormat="1"/>
    <row r="6130" s="251" customFormat="1"/>
    <row r="6131" s="251" customFormat="1"/>
    <row r="6132" s="251" customFormat="1"/>
    <row r="6133" s="251" customFormat="1"/>
    <row r="6134" s="251" customFormat="1"/>
    <row r="6135" s="251" customFormat="1"/>
    <row r="6136" s="251" customFormat="1"/>
    <row r="6137" s="251" customFormat="1"/>
    <row r="6138" s="251" customFormat="1"/>
    <row r="6139" s="251" customFormat="1"/>
    <row r="6140" s="251" customFormat="1"/>
    <row r="6141" s="251" customFormat="1"/>
    <row r="6142" s="251" customFormat="1"/>
    <row r="6143" s="251" customFormat="1"/>
    <row r="6144" s="251" customFormat="1"/>
    <row r="6145" s="251" customFormat="1"/>
    <row r="6146" s="251" customFormat="1"/>
    <row r="6147" s="251" customFormat="1"/>
    <row r="6148" s="251" customFormat="1"/>
    <row r="6149" s="251" customFormat="1"/>
    <row r="6150" s="251" customFormat="1"/>
    <row r="6151" s="251" customFormat="1"/>
    <row r="6152" s="251" customFormat="1"/>
    <row r="6153" s="251" customFormat="1"/>
    <row r="6154" s="251" customFormat="1"/>
    <row r="6155" s="251" customFormat="1"/>
    <row r="6156" s="251" customFormat="1"/>
    <row r="6157" s="251" customFormat="1"/>
    <row r="6158" s="251" customFormat="1"/>
    <row r="6159" s="251" customFormat="1"/>
    <row r="6160" s="251" customFormat="1"/>
    <row r="6161" s="251" customFormat="1"/>
    <row r="6162" s="251" customFormat="1"/>
    <row r="6163" s="251" customFormat="1"/>
    <row r="6164" s="251" customFormat="1"/>
    <row r="6165" s="251" customFormat="1"/>
    <row r="6166" s="251" customFormat="1"/>
    <row r="6167" s="251" customFormat="1"/>
    <row r="6168" s="251" customFormat="1"/>
    <row r="6169" s="251" customFormat="1"/>
    <row r="6170" s="251" customFormat="1"/>
    <row r="6171" s="251" customFormat="1"/>
    <row r="6172" s="251" customFormat="1"/>
    <row r="6173" s="251" customFormat="1"/>
    <row r="6174" s="251" customFormat="1"/>
    <row r="6175" s="251" customFormat="1"/>
    <row r="6176" s="251" customFormat="1"/>
    <row r="6177" s="251" customFormat="1"/>
    <row r="6178" s="251" customFormat="1"/>
    <row r="6179" s="251" customFormat="1"/>
    <row r="6180" s="251" customFormat="1"/>
    <row r="6181" s="251" customFormat="1"/>
    <row r="6182" s="251" customFormat="1"/>
    <row r="6183" s="251" customFormat="1"/>
    <row r="6184" s="251" customFormat="1"/>
    <row r="6185" s="251" customFormat="1"/>
    <row r="6186" s="251" customFormat="1"/>
    <row r="6187" s="251" customFormat="1"/>
    <row r="6188" s="251" customFormat="1"/>
    <row r="6189" s="251" customFormat="1"/>
    <row r="6190" s="251" customFormat="1"/>
    <row r="6191" s="251" customFormat="1"/>
    <row r="6192" s="251" customFormat="1"/>
    <row r="6193" s="251" customFormat="1"/>
    <row r="6194" s="251" customFormat="1"/>
    <row r="6195" s="251" customFormat="1"/>
    <row r="6196" s="251" customFormat="1"/>
    <row r="6197" s="251" customFormat="1"/>
    <row r="6198" s="251" customFormat="1"/>
    <row r="6199" s="251" customFormat="1"/>
    <row r="6200" s="251" customFormat="1"/>
    <row r="6201" s="251" customFormat="1"/>
    <row r="6202" s="251" customFormat="1"/>
    <row r="6203" s="251" customFormat="1"/>
    <row r="6204" s="251" customFormat="1"/>
    <row r="6205" s="251" customFormat="1"/>
    <row r="6206" s="251" customFormat="1"/>
    <row r="6207" s="251" customFormat="1"/>
    <row r="6208" s="251" customFormat="1"/>
    <row r="6209" s="251" customFormat="1"/>
    <row r="6210" s="251" customFormat="1"/>
    <row r="6211" s="251" customFormat="1"/>
    <row r="6212" s="251" customFormat="1"/>
    <row r="6213" s="251" customFormat="1"/>
    <row r="6214" s="251" customFormat="1"/>
    <row r="6215" s="251" customFormat="1"/>
    <row r="6216" s="251" customFormat="1"/>
    <row r="6217" s="251" customFormat="1"/>
    <row r="6218" s="251" customFormat="1"/>
    <row r="6219" s="251" customFormat="1"/>
    <row r="6220" s="251" customFormat="1"/>
    <row r="6221" s="251" customFormat="1"/>
    <row r="6222" s="251" customFormat="1"/>
    <row r="6223" s="251" customFormat="1"/>
    <row r="6224" s="251" customFormat="1"/>
    <row r="6225" s="251" customFormat="1"/>
    <row r="6226" s="251" customFormat="1"/>
    <row r="6227" s="251" customFormat="1"/>
    <row r="6228" s="251" customFormat="1"/>
    <row r="6229" s="251" customFormat="1"/>
    <row r="6230" s="251" customFormat="1"/>
    <row r="6231" s="251" customFormat="1"/>
    <row r="6232" s="251" customFormat="1"/>
    <row r="6233" s="251" customFormat="1"/>
    <row r="6234" s="251" customFormat="1"/>
    <row r="6235" s="251" customFormat="1"/>
    <row r="6236" s="251" customFormat="1"/>
    <row r="6237" s="251" customFormat="1"/>
    <row r="6238" s="251" customFormat="1"/>
    <row r="6239" s="251" customFormat="1"/>
    <row r="6240" s="251" customFormat="1"/>
    <row r="6241" s="251" customFormat="1"/>
    <row r="6242" s="251" customFormat="1"/>
    <row r="6243" s="251" customFormat="1"/>
    <row r="6244" s="251" customFormat="1"/>
    <row r="6245" s="251" customFormat="1"/>
    <row r="6246" s="251" customFormat="1"/>
    <row r="6247" s="251" customFormat="1"/>
    <row r="6248" s="251" customFormat="1"/>
    <row r="6249" s="251" customFormat="1"/>
    <row r="6250" s="251" customFormat="1"/>
    <row r="6251" s="251" customFormat="1"/>
    <row r="6252" s="251" customFormat="1"/>
    <row r="6253" s="251" customFormat="1"/>
    <row r="6254" s="251" customFormat="1"/>
    <row r="6255" s="251" customFormat="1"/>
    <row r="6256" s="251" customFormat="1"/>
    <row r="6257" s="251" customFormat="1"/>
    <row r="6258" s="251" customFormat="1"/>
    <row r="6259" s="251" customFormat="1"/>
    <row r="6260" s="251" customFormat="1"/>
    <row r="6261" s="251" customFormat="1"/>
    <row r="6262" s="251" customFormat="1"/>
    <row r="6263" s="251" customFormat="1"/>
    <row r="6264" s="251" customFormat="1"/>
    <row r="6265" s="251" customFormat="1"/>
    <row r="6266" s="251" customFormat="1"/>
    <row r="6267" s="251" customFormat="1"/>
    <row r="6268" s="251" customFormat="1"/>
    <row r="6269" s="251" customFormat="1"/>
    <row r="6270" s="251" customFormat="1"/>
    <row r="6271" s="251" customFormat="1"/>
    <row r="6272" s="251" customFormat="1"/>
    <row r="6273" s="251" customFormat="1"/>
    <row r="6274" s="251" customFormat="1"/>
    <row r="6275" s="251" customFormat="1"/>
    <row r="6276" s="251" customFormat="1"/>
    <row r="6277" s="251" customFormat="1"/>
    <row r="6278" s="251" customFormat="1"/>
    <row r="6279" s="251" customFormat="1"/>
    <row r="6280" s="251" customFormat="1"/>
    <row r="6281" s="251" customFormat="1"/>
    <row r="6282" s="251" customFormat="1"/>
    <row r="6283" s="251" customFormat="1"/>
    <row r="6284" s="251" customFormat="1"/>
    <row r="6285" s="251" customFormat="1"/>
    <row r="6286" s="251" customFormat="1"/>
    <row r="6287" s="251" customFormat="1"/>
    <row r="6288" s="251" customFormat="1"/>
    <row r="6289" s="251" customFormat="1"/>
    <row r="6290" s="251" customFormat="1"/>
    <row r="6291" s="251" customFormat="1"/>
    <row r="6292" s="251" customFormat="1"/>
    <row r="6293" s="251" customFormat="1"/>
    <row r="6294" s="251" customFormat="1"/>
    <row r="6295" s="251" customFormat="1"/>
    <row r="6296" s="251" customFormat="1"/>
    <row r="6297" s="251" customFormat="1"/>
    <row r="6298" s="251" customFormat="1"/>
    <row r="6299" s="251" customFormat="1"/>
    <row r="6300" s="251" customFormat="1"/>
    <row r="6301" s="251" customFormat="1"/>
    <row r="6302" s="251" customFormat="1"/>
    <row r="6303" s="251" customFormat="1"/>
    <row r="6304" s="251" customFormat="1"/>
    <row r="6305" s="251" customFormat="1"/>
    <row r="6306" s="251" customFormat="1"/>
    <row r="6307" s="251" customFormat="1"/>
    <row r="6308" s="251" customFormat="1"/>
    <row r="6309" s="251" customFormat="1"/>
    <row r="6310" s="251" customFormat="1"/>
    <row r="6311" s="251" customFormat="1"/>
    <row r="6312" s="251" customFormat="1"/>
    <row r="6313" s="251" customFormat="1"/>
    <row r="6314" s="251" customFormat="1"/>
    <row r="6315" s="251" customFormat="1"/>
    <row r="6316" s="251" customFormat="1"/>
    <row r="6317" s="251" customFormat="1"/>
    <row r="6318" s="251" customFormat="1"/>
    <row r="6319" s="251" customFormat="1"/>
    <row r="6320" s="251" customFormat="1"/>
    <row r="6321" s="251" customFormat="1"/>
    <row r="6322" s="251" customFormat="1"/>
    <row r="6323" s="251" customFormat="1"/>
    <row r="6324" s="251" customFormat="1"/>
    <row r="6325" s="251" customFormat="1"/>
    <row r="6326" s="251" customFormat="1"/>
    <row r="6327" s="251" customFormat="1"/>
    <row r="6328" s="251" customFormat="1"/>
    <row r="6329" s="251" customFormat="1"/>
    <row r="6330" s="251" customFormat="1"/>
    <row r="6331" s="251" customFormat="1"/>
    <row r="6332" s="251" customFormat="1"/>
    <row r="6333" s="251" customFormat="1"/>
    <row r="6334" s="251" customFormat="1"/>
    <row r="6335" s="251" customFormat="1"/>
    <row r="6336" s="251" customFormat="1"/>
    <row r="6337" s="251" customFormat="1"/>
    <row r="6338" s="251" customFormat="1"/>
    <row r="6339" s="251" customFormat="1"/>
    <row r="6340" s="251" customFormat="1"/>
    <row r="6341" s="251" customFormat="1"/>
    <row r="6342" s="251" customFormat="1"/>
    <row r="6343" s="251" customFormat="1"/>
    <row r="6344" s="251" customFormat="1"/>
    <row r="6345" s="251" customFormat="1"/>
    <row r="6346" s="251" customFormat="1"/>
    <row r="6347" s="251" customFormat="1"/>
    <row r="6348" s="251" customFormat="1"/>
    <row r="6349" s="251" customFormat="1"/>
    <row r="6350" s="251" customFormat="1"/>
    <row r="6351" s="251" customFormat="1"/>
    <row r="6352" s="251" customFormat="1"/>
    <row r="6353" s="251" customFormat="1"/>
    <row r="6354" s="251" customFormat="1"/>
    <row r="6355" s="251" customFormat="1"/>
    <row r="6356" s="251" customFormat="1"/>
    <row r="6357" s="251" customFormat="1"/>
    <row r="6358" s="251" customFormat="1"/>
    <row r="6359" s="251" customFormat="1"/>
    <row r="6360" s="251" customFormat="1"/>
    <row r="6361" s="251" customFormat="1"/>
    <row r="6362" s="251" customFormat="1"/>
    <row r="6363" s="251" customFormat="1"/>
    <row r="6364" s="251" customFormat="1"/>
    <row r="6365" s="251" customFormat="1"/>
    <row r="6366" s="251" customFormat="1"/>
    <row r="6367" s="251" customFormat="1"/>
    <row r="6368" s="251" customFormat="1"/>
    <row r="6369" s="251" customFormat="1"/>
    <row r="6370" s="251" customFormat="1"/>
    <row r="6371" s="251" customFormat="1"/>
    <row r="6372" s="251" customFormat="1"/>
    <row r="6373" s="251" customFormat="1"/>
    <row r="6374" s="251" customFormat="1"/>
    <row r="6375" s="251" customFormat="1"/>
    <row r="6376" s="251" customFormat="1"/>
    <row r="6377" s="251" customFormat="1"/>
    <row r="6378" s="251" customFormat="1"/>
    <row r="6379" s="251" customFormat="1"/>
    <row r="6380" s="251" customFormat="1"/>
    <row r="6381" s="251" customFormat="1"/>
    <row r="6382" s="251" customFormat="1"/>
    <row r="6383" s="251" customFormat="1"/>
    <row r="6384" s="251" customFormat="1"/>
    <row r="6385" s="251" customFormat="1"/>
    <row r="6386" s="251" customFormat="1"/>
    <row r="6387" s="251" customFormat="1"/>
    <row r="6388" s="251" customFormat="1"/>
    <row r="6389" s="251" customFormat="1"/>
    <row r="6390" s="251" customFormat="1"/>
    <row r="6391" s="251" customFormat="1"/>
    <row r="6392" s="251" customFormat="1"/>
    <row r="6393" s="251" customFormat="1"/>
    <row r="6394" s="251" customFormat="1"/>
    <row r="6395" s="251" customFormat="1"/>
    <row r="6396" s="251" customFormat="1"/>
    <row r="6397" s="251" customFormat="1"/>
    <row r="6398" s="251" customFormat="1"/>
    <row r="6399" s="251" customFormat="1"/>
    <row r="6400" s="251" customFormat="1"/>
    <row r="6401" s="251" customFormat="1"/>
    <row r="6402" s="251" customFormat="1"/>
    <row r="6403" s="251" customFormat="1"/>
    <row r="6404" s="251" customFormat="1"/>
    <row r="6405" s="251" customFormat="1"/>
    <row r="6406" s="251" customFormat="1"/>
    <row r="6407" s="251" customFormat="1"/>
    <row r="6408" s="251" customFormat="1"/>
    <row r="6409" s="251" customFormat="1"/>
    <row r="6410" s="251" customFormat="1"/>
    <row r="6411" s="251" customFormat="1"/>
    <row r="6412" s="251" customFormat="1"/>
    <row r="6413" s="251" customFormat="1"/>
    <row r="6414" s="251" customFormat="1"/>
    <row r="6415" s="251" customFormat="1"/>
    <row r="6416" s="251" customFormat="1"/>
    <row r="6417" s="251" customFormat="1"/>
    <row r="6418" s="251" customFormat="1"/>
    <row r="6419" s="251" customFormat="1"/>
    <row r="6420" s="251" customFormat="1"/>
    <row r="6421" s="251" customFormat="1"/>
    <row r="6422" s="251" customFormat="1"/>
    <row r="6423" s="251" customFormat="1"/>
    <row r="6424" s="251" customFormat="1"/>
    <row r="6425" s="251" customFormat="1"/>
    <row r="6426" s="251" customFormat="1"/>
    <row r="6427" s="251" customFormat="1"/>
    <row r="6428" s="251" customFormat="1"/>
    <row r="6429" s="251" customFormat="1"/>
    <row r="6430" s="251" customFormat="1"/>
    <row r="6431" s="251" customFormat="1"/>
    <row r="6432" s="251" customFormat="1"/>
    <row r="6433" s="251" customFormat="1"/>
    <row r="6434" s="251" customFormat="1"/>
    <row r="6435" s="251" customFormat="1"/>
    <row r="6436" s="251" customFormat="1"/>
    <row r="6437" s="251" customFormat="1"/>
    <row r="6438" s="251" customFormat="1"/>
    <row r="6439" s="251" customFormat="1"/>
    <row r="6440" s="251" customFormat="1"/>
    <row r="6441" s="251" customFormat="1"/>
    <row r="6442" s="251" customFormat="1"/>
    <row r="6443" s="251" customFormat="1"/>
    <row r="6444" s="251" customFormat="1"/>
    <row r="6445" s="251" customFormat="1"/>
    <row r="6446" s="251" customFormat="1"/>
    <row r="6447" s="251" customFormat="1"/>
    <row r="6448" s="251" customFormat="1"/>
    <row r="6449" s="251" customFormat="1"/>
    <row r="6450" s="251" customFormat="1"/>
    <row r="6451" s="251" customFormat="1"/>
    <row r="6452" s="251" customFormat="1"/>
    <row r="6453" s="251" customFormat="1"/>
    <row r="6454" s="251" customFormat="1"/>
    <row r="6455" s="251" customFormat="1"/>
    <row r="6456" s="251" customFormat="1"/>
    <row r="6457" s="251" customFormat="1"/>
    <row r="6458" s="251" customFormat="1"/>
    <row r="6459" s="251" customFormat="1"/>
    <row r="6460" s="251" customFormat="1"/>
    <row r="6461" s="251" customFormat="1"/>
    <row r="6462" s="251" customFormat="1"/>
    <row r="6463" s="251" customFormat="1"/>
    <row r="6464" s="251" customFormat="1"/>
    <row r="6465" s="251" customFormat="1"/>
    <row r="6466" s="251" customFormat="1"/>
    <row r="6467" s="251" customFormat="1"/>
    <row r="6468" s="251" customFormat="1"/>
    <row r="6469" s="251" customFormat="1"/>
    <row r="6470" s="251" customFormat="1"/>
    <row r="6471" s="251" customFormat="1"/>
    <row r="6472" s="251" customFormat="1"/>
    <row r="6473" s="251" customFormat="1"/>
    <row r="6474" s="251" customFormat="1"/>
    <row r="6475" s="251" customFormat="1"/>
    <row r="6476" s="251" customFormat="1"/>
    <row r="6477" s="251" customFormat="1"/>
    <row r="6478" s="251" customFormat="1"/>
    <row r="6479" s="251" customFormat="1"/>
    <row r="6480" s="251" customFormat="1"/>
    <row r="6481" s="251" customFormat="1"/>
    <row r="6482" s="251" customFormat="1"/>
    <row r="6483" s="251" customFormat="1"/>
    <row r="6484" s="251" customFormat="1"/>
    <row r="6485" s="251" customFormat="1"/>
    <row r="6486" s="251" customFormat="1"/>
    <row r="6487" s="251" customFormat="1"/>
    <row r="6488" s="251" customFormat="1"/>
    <row r="6489" s="251" customFormat="1"/>
    <row r="6490" s="251" customFormat="1"/>
    <row r="6491" s="251" customFormat="1"/>
    <row r="6492" s="251" customFormat="1"/>
    <row r="6493" s="251" customFormat="1"/>
    <row r="6494" s="251" customFormat="1"/>
    <row r="6495" s="251" customFormat="1"/>
    <row r="6496" s="251" customFormat="1"/>
    <row r="6497" s="251" customFormat="1"/>
    <row r="6498" s="251" customFormat="1"/>
    <row r="6499" s="251" customFormat="1"/>
    <row r="6500" s="251" customFormat="1"/>
    <row r="6501" s="251" customFormat="1"/>
    <row r="6502" s="251" customFormat="1"/>
    <row r="6503" s="251" customFormat="1"/>
    <row r="6504" s="251" customFormat="1"/>
    <row r="6505" s="251" customFormat="1"/>
    <row r="6506" s="251" customFormat="1"/>
    <row r="6507" s="251" customFormat="1"/>
    <row r="6508" s="251" customFormat="1"/>
    <row r="6509" s="251" customFormat="1"/>
    <row r="6510" s="251" customFormat="1"/>
    <row r="6511" s="251" customFormat="1"/>
    <row r="6512" s="251" customFormat="1"/>
    <row r="6513" s="251" customFormat="1"/>
    <row r="6514" s="251" customFormat="1"/>
    <row r="6515" s="251" customFormat="1"/>
    <row r="6516" s="251" customFormat="1"/>
    <row r="6517" s="251" customFormat="1"/>
    <row r="6518" s="251" customFormat="1"/>
    <row r="6519" s="251" customFormat="1"/>
    <row r="6520" s="251" customFormat="1"/>
    <row r="6521" s="251" customFormat="1"/>
    <row r="6522" s="251" customFormat="1"/>
    <row r="6523" s="251" customFormat="1"/>
    <row r="6524" s="251" customFormat="1"/>
    <row r="6525" s="251" customFormat="1"/>
    <row r="6526" s="251" customFormat="1"/>
    <row r="6527" s="251" customFormat="1"/>
    <row r="6528" s="251" customFormat="1"/>
    <row r="6529" s="251" customFormat="1"/>
    <row r="6530" s="251" customFormat="1"/>
    <row r="6531" s="251" customFormat="1"/>
    <row r="6532" s="251" customFormat="1"/>
    <row r="6533" s="251" customFormat="1"/>
    <row r="6534" s="251" customFormat="1"/>
    <row r="6535" s="251" customFormat="1"/>
    <row r="6536" s="251" customFormat="1"/>
    <row r="6537" s="251" customFormat="1"/>
    <row r="6538" s="251" customFormat="1"/>
    <row r="6539" s="251" customFormat="1"/>
    <row r="6540" s="251" customFormat="1"/>
    <row r="6541" s="251" customFormat="1"/>
    <row r="6542" s="251" customFormat="1"/>
    <row r="6543" s="251" customFormat="1"/>
    <row r="6544" s="251" customFormat="1"/>
    <row r="6545" s="251" customFormat="1"/>
    <row r="6546" s="251" customFormat="1"/>
    <row r="6547" s="251" customFormat="1"/>
    <row r="6548" s="251" customFormat="1"/>
    <row r="6549" s="251" customFormat="1"/>
    <row r="6550" s="251" customFormat="1"/>
    <row r="6551" s="251" customFormat="1"/>
    <row r="6552" s="251" customFormat="1"/>
    <row r="6553" s="251" customFormat="1"/>
    <row r="6554" s="251" customFormat="1"/>
    <row r="6555" s="251" customFormat="1"/>
    <row r="6556" s="251" customFormat="1"/>
    <row r="6557" s="251" customFormat="1"/>
    <row r="6558" s="251" customFormat="1"/>
    <row r="6559" s="251" customFormat="1"/>
    <row r="6560" s="251" customFormat="1"/>
    <row r="6561" s="251" customFormat="1"/>
    <row r="6562" s="251" customFormat="1"/>
    <row r="6563" s="251" customFormat="1"/>
    <row r="6564" s="251" customFormat="1"/>
    <row r="6565" s="251" customFormat="1"/>
    <row r="6566" s="251" customFormat="1"/>
    <row r="6567" s="251" customFormat="1"/>
    <row r="6568" s="251" customFormat="1"/>
    <row r="6569" s="251" customFormat="1"/>
    <row r="6570" s="251" customFormat="1"/>
    <row r="6571" s="251" customFormat="1"/>
    <row r="6572" s="251" customFormat="1"/>
    <row r="6573" s="251" customFormat="1"/>
    <row r="6574" s="251" customFormat="1"/>
    <row r="6575" s="251" customFormat="1"/>
    <row r="6576" s="251" customFormat="1"/>
    <row r="6577" s="251" customFormat="1"/>
    <row r="6578" s="251" customFormat="1"/>
    <row r="6579" s="251" customFormat="1"/>
    <row r="6580" s="251" customFormat="1"/>
    <row r="6581" s="251" customFormat="1"/>
    <row r="6582" s="251" customFormat="1"/>
    <row r="6583" s="251" customFormat="1"/>
    <row r="6584" s="251" customFormat="1"/>
    <row r="6585" s="251" customFormat="1"/>
    <row r="6586" s="251" customFormat="1"/>
    <row r="6587" s="251" customFormat="1"/>
    <row r="6588" s="251" customFormat="1"/>
    <row r="6589" s="251" customFormat="1"/>
    <row r="6590" s="251" customFormat="1"/>
    <row r="6591" s="251" customFormat="1"/>
    <row r="6592" s="251" customFormat="1"/>
    <row r="6593" s="251" customFormat="1"/>
    <row r="6594" s="251" customFormat="1"/>
    <row r="6595" s="251" customFormat="1"/>
    <row r="6596" s="251" customFormat="1"/>
    <row r="6597" s="251" customFormat="1"/>
    <row r="6598" s="251" customFormat="1"/>
    <row r="6599" s="251" customFormat="1"/>
    <row r="6600" s="251" customFormat="1"/>
    <row r="6601" s="251" customFormat="1"/>
    <row r="6602" s="251" customFormat="1"/>
    <row r="6603" s="251" customFormat="1"/>
    <row r="6604" s="251" customFormat="1"/>
    <row r="6605" s="251" customFormat="1"/>
    <row r="6606" s="251" customFormat="1"/>
    <row r="6607" s="251" customFormat="1"/>
    <row r="6608" s="251" customFormat="1"/>
    <row r="6609" s="251" customFormat="1"/>
    <row r="6610" s="251" customFormat="1"/>
    <row r="6611" s="251" customFormat="1"/>
    <row r="6612" s="251" customFormat="1"/>
    <row r="6613" s="251" customFormat="1"/>
    <row r="6614" s="251" customFormat="1"/>
    <row r="6615" s="251" customFormat="1"/>
    <row r="6616" s="251" customFormat="1"/>
    <row r="6617" s="251" customFormat="1"/>
    <row r="6618" s="251" customFormat="1"/>
    <row r="6619" s="251" customFormat="1"/>
    <row r="6620" s="251" customFormat="1"/>
    <row r="6621" s="251" customFormat="1"/>
    <row r="6622" s="251" customFormat="1"/>
    <row r="6623" s="251" customFormat="1"/>
    <row r="6624" s="251" customFormat="1"/>
    <row r="6625" s="251" customFormat="1"/>
    <row r="6626" s="251" customFormat="1"/>
    <row r="6627" s="251" customFormat="1"/>
    <row r="6628" s="251" customFormat="1"/>
    <row r="6629" s="251" customFormat="1"/>
    <row r="6630" s="251" customFormat="1"/>
    <row r="6631" s="251" customFormat="1"/>
    <row r="6632" s="251" customFormat="1"/>
    <row r="6633" s="251" customFormat="1"/>
    <row r="6634" s="251" customFormat="1"/>
    <row r="6635" s="251" customFormat="1"/>
    <row r="6636" s="251" customFormat="1"/>
    <row r="6637" s="251" customFormat="1"/>
    <row r="6638" s="251" customFormat="1"/>
    <row r="6639" s="251" customFormat="1"/>
    <row r="6640" s="251" customFormat="1"/>
    <row r="6641" s="251" customFormat="1"/>
    <row r="6642" s="251" customFormat="1"/>
    <row r="6643" s="251" customFormat="1"/>
    <row r="6644" s="251" customFormat="1"/>
    <row r="6645" s="251" customFormat="1"/>
    <row r="6646" s="251" customFormat="1"/>
    <row r="6647" s="251" customFormat="1"/>
    <row r="6648" s="251" customFormat="1"/>
    <row r="6649" s="251" customFormat="1"/>
    <row r="6650" s="251" customFormat="1"/>
    <row r="6651" s="251" customFormat="1"/>
    <row r="6652" s="251" customFormat="1"/>
    <row r="6653" s="251" customFormat="1"/>
    <row r="6654" s="251" customFormat="1"/>
    <row r="6655" s="251" customFormat="1"/>
    <row r="6656" s="251" customFormat="1"/>
    <row r="6657" s="251" customFormat="1"/>
    <row r="6658" s="251" customFormat="1"/>
    <row r="6659" s="251" customFormat="1"/>
    <row r="6660" s="251" customFormat="1"/>
    <row r="6661" s="251" customFormat="1"/>
    <row r="6662" s="251" customFormat="1"/>
    <row r="6663" s="251" customFormat="1"/>
    <row r="6664" s="251" customFormat="1"/>
    <row r="6665" s="251" customFormat="1"/>
    <row r="6666" s="251" customFormat="1"/>
    <row r="6667" s="251" customFormat="1"/>
    <row r="6668" s="251" customFormat="1"/>
    <row r="6669" s="251" customFormat="1"/>
    <row r="6670" s="251" customFormat="1"/>
    <row r="6671" s="251" customFormat="1"/>
    <row r="6672" s="251" customFormat="1"/>
    <row r="6673" s="251" customFormat="1"/>
    <row r="6674" s="251" customFormat="1"/>
    <row r="6675" s="251" customFormat="1"/>
    <row r="6676" s="251" customFormat="1"/>
    <row r="6677" s="251" customFormat="1"/>
    <row r="6678" s="251" customFormat="1"/>
    <row r="6679" s="251" customFormat="1"/>
    <row r="6680" s="251" customFormat="1"/>
    <row r="6681" s="251" customFormat="1"/>
    <row r="6682" s="251" customFormat="1"/>
    <row r="6683" s="251" customFormat="1"/>
    <row r="6684" s="251" customFormat="1"/>
    <row r="6685" s="251" customFormat="1"/>
    <row r="6686" s="251" customFormat="1"/>
    <row r="6687" s="251" customFormat="1"/>
    <row r="6688" s="251" customFormat="1"/>
    <row r="6689" s="251" customFormat="1"/>
    <row r="6690" s="251" customFormat="1"/>
    <row r="6691" s="251" customFormat="1"/>
    <row r="6692" s="251" customFormat="1"/>
    <row r="6693" s="251" customFormat="1"/>
    <row r="6694" s="251" customFormat="1"/>
    <row r="6695" s="251" customFormat="1"/>
    <row r="6696" s="251" customFormat="1"/>
    <row r="6697" s="251" customFormat="1"/>
    <row r="6698" s="251" customFormat="1"/>
    <row r="6699" s="251" customFormat="1"/>
    <row r="6700" s="251" customFormat="1"/>
    <row r="6701" s="251" customFormat="1"/>
    <row r="6702" s="251" customFormat="1"/>
    <row r="6703" s="251" customFormat="1"/>
    <row r="6704" s="251" customFormat="1"/>
    <row r="6705" s="251" customFormat="1"/>
    <row r="6706" s="251" customFormat="1"/>
    <row r="6707" s="251" customFormat="1"/>
    <row r="6708" s="251" customFormat="1"/>
    <row r="6709" s="251" customFormat="1"/>
    <row r="6710" s="251" customFormat="1"/>
    <row r="6711" s="251" customFormat="1"/>
    <row r="6712" s="251" customFormat="1"/>
    <row r="6713" s="251" customFormat="1"/>
    <row r="6714" s="251" customFormat="1"/>
    <row r="6715" s="251" customFormat="1"/>
    <row r="6716" s="251" customFormat="1"/>
    <row r="6717" s="251" customFormat="1"/>
    <row r="6718" s="251" customFormat="1"/>
    <row r="6719" s="251" customFormat="1"/>
    <row r="6720" s="251" customFormat="1"/>
    <row r="6721" s="251" customFormat="1"/>
    <row r="6722" s="251" customFormat="1"/>
    <row r="6723" s="251" customFormat="1"/>
    <row r="6724" s="251" customFormat="1"/>
    <row r="6725" s="251" customFormat="1"/>
    <row r="6726" s="251" customFormat="1"/>
    <row r="6727" s="251" customFormat="1"/>
    <row r="6728" s="251" customFormat="1"/>
    <row r="6729" s="251" customFormat="1"/>
    <row r="6730" s="251" customFormat="1"/>
    <row r="6731" s="251" customFormat="1"/>
    <row r="6732" s="251" customFormat="1"/>
    <row r="6733" s="251" customFormat="1"/>
    <row r="6734" s="251" customFormat="1"/>
    <row r="6735" s="251" customFormat="1"/>
    <row r="6736" s="251" customFormat="1"/>
    <row r="6737" s="251" customFormat="1"/>
    <row r="6738" s="251" customFormat="1"/>
    <row r="6739" s="251" customFormat="1"/>
    <row r="6740" s="251" customFormat="1"/>
    <row r="6741" s="251" customFormat="1"/>
    <row r="6742" s="251" customFormat="1"/>
    <row r="6743" s="251" customFormat="1"/>
    <row r="6744" s="251" customFormat="1"/>
    <row r="6745" s="251" customFormat="1"/>
    <row r="6746" s="251" customFormat="1"/>
    <row r="6747" s="251" customFormat="1"/>
    <row r="6748" s="251" customFormat="1"/>
    <row r="6749" s="251" customFormat="1"/>
    <row r="6750" s="251" customFormat="1"/>
    <row r="6751" s="251" customFormat="1"/>
    <row r="6752" s="251" customFormat="1"/>
    <row r="6753" s="251" customFormat="1"/>
    <row r="6754" s="251" customFormat="1"/>
    <row r="6755" s="251" customFormat="1"/>
    <row r="6756" s="251" customFormat="1"/>
    <row r="6757" s="251" customFormat="1"/>
    <row r="6758" s="251" customFormat="1"/>
    <row r="6759" s="251" customFormat="1"/>
    <row r="6760" s="251" customFormat="1"/>
    <row r="6761" s="251" customFormat="1"/>
    <row r="6762" s="251" customFormat="1"/>
    <row r="6763" s="251" customFormat="1"/>
    <row r="6764" s="251" customFormat="1"/>
    <row r="6765" s="251" customFormat="1"/>
    <row r="6766" s="251" customFormat="1"/>
    <row r="6767" s="251" customFormat="1"/>
    <row r="6768" s="251" customFormat="1"/>
    <row r="6769" s="251" customFormat="1"/>
    <row r="6770" s="251" customFormat="1"/>
    <row r="6771" s="251" customFormat="1"/>
    <row r="6772" s="251" customFormat="1"/>
    <row r="6773" s="251" customFormat="1"/>
    <row r="6774" s="251" customFormat="1"/>
    <row r="6775" s="251" customFormat="1"/>
    <row r="6776" s="251" customFormat="1"/>
    <row r="6777" s="251" customFormat="1"/>
    <row r="6778" s="251" customFormat="1"/>
    <row r="6779" s="251" customFormat="1"/>
    <row r="6780" s="251" customFormat="1"/>
    <row r="6781" s="251" customFormat="1"/>
    <row r="6782" s="251" customFormat="1"/>
    <row r="6783" s="251" customFormat="1"/>
    <row r="6784" s="251" customFormat="1"/>
    <row r="6785" s="251" customFormat="1"/>
    <row r="6786" s="251" customFormat="1"/>
    <row r="6787" s="251" customFormat="1"/>
    <row r="6788" s="251" customFormat="1"/>
    <row r="6789" s="251" customFormat="1"/>
    <row r="6790" s="251" customFormat="1"/>
    <row r="6791" s="251" customFormat="1"/>
    <row r="6792" s="251" customFormat="1"/>
    <row r="6793" s="251" customFormat="1"/>
    <row r="6794" s="251" customFormat="1"/>
    <row r="6795" s="251" customFormat="1"/>
    <row r="6796" s="251" customFormat="1"/>
    <row r="6797" s="251" customFormat="1"/>
    <row r="6798" s="251" customFormat="1"/>
    <row r="6799" s="251" customFormat="1"/>
    <row r="6800" s="251" customFormat="1"/>
    <row r="6801" s="251" customFormat="1"/>
    <row r="6802" s="251" customFormat="1"/>
    <row r="6803" s="251" customFormat="1"/>
    <row r="6804" s="251" customFormat="1"/>
    <row r="6805" s="251" customFormat="1"/>
    <row r="6806" s="251" customFormat="1"/>
    <row r="6807" s="251" customFormat="1"/>
    <row r="6808" s="251" customFormat="1"/>
    <row r="6809" s="251" customFormat="1"/>
    <row r="6810" s="251" customFormat="1"/>
    <row r="6811" s="251" customFormat="1"/>
    <row r="6812" s="251" customFormat="1"/>
    <row r="6813" s="251" customFormat="1"/>
    <row r="6814" s="251" customFormat="1"/>
    <row r="6815" s="251" customFormat="1"/>
    <row r="6816" s="251" customFormat="1"/>
    <row r="6817" s="251" customFormat="1"/>
    <row r="6818" s="251" customFormat="1"/>
    <row r="6819" s="251" customFormat="1"/>
    <row r="6820" s="251" customFormat="1"/>
    <row r="6821" s="251" customFormat="1"/>
    <row r="6822" s="251" customFormat="1"/>
    <row r="6823" s="251" customFormat="1"/>
    <row r="6824" s="251" customFormat="1"/>
    <row r="6825" s="251" customFormat="1"/>
    <row r="6826" s="251" customFormat="1"/>
    <row r="6827" s="251" customFormat="1"/>
    <row r="6828" s="251" customFormat="1"/>
    <row r="6829" s="251" customFormat="1"/>
    <row r="6830" s="251" customFormat="1"/>
    <row r="6831" s="251" customFormat="1"/>
    <row r="6832" s="251" customFormat="1"/>
    <row r="6833" s="251" customFormat="1"/>
    <row r="6834" s="251" customFormat="1"/>
    <row r="6835" s="251" customFormat="1"/>
    <row r="6836" s="251" customFormat="1"/>
    <row r="6837" s="251" customFormat="1"/>
    <row r="6838" s="251" customFormat="1"/>
    <row r="6839" s="251" customFormat="1"/>
    <row r="6840" s="251" customFormat="1"/>
    <row r="6841" s="251" customFormat="1"/>
    <row r="6842" s="251" customFormat="1"/>
    <row r="6843" s="251" customFormat="1"/>
    <row r="6844" s="251" customFormat="1"/>
    <row r="6845" s="251" customFormat="1"/>
    <row r="6846" s="251" customFormat="1"/>
    <row r="6847" s="251" customFormat="1"/>
    <row r="6848" s="251" customFormat="1"/>
    <row r="6849" s="251" customFormat="1"/>
    <row r="6850" s="251" customFormat="1"/>
    <row r="6851" s="251" customFormat="1"/>
    <row r="6852" s="251" customFormat="1"/>
    <row r="6853" s="251" customFormat="1"/>
    <row r="6854" s="251" customFormat="1"/>
    <row r="6855" s="251" customFormat="1"/>
    <row r="6856" s="251" customFormat="1"/>
    <row r="6857" s="251" customFormat="1"/>
    <row r="6858" s="251" customFormat="1"/>
    <row r="6859" s="251" customFormat="1"/>
    <row r="6860" s="251" customFormat="1"/>
    <row r="6861" s="251" customFormat="1"/>
    <row r="6862" s="251" customFormat="1"/>
    <row r="6863" s="251" customFormat="1"/>
    <row r="6864" s="251" customFormat="1"/>
    <row r="6865" s="251" customFormat="1"/>
    <row r="6866" s="251" customFormat="1"/>
    <row r="6867" s="251" customFormat="1"/>
    <row r="6868" s="251" customFormat="1"/>
    <row r="6869" s="251" customFormat="1"/>
    <row r="6870" s="251" customFormat="1"/>
    <row r="6871" s="251" customFormat="1"/>
    <row r="6872" s="251" customFormat="1"/>
    <row r="6873" s="251" customFormat="1"/>
    <row r="6874" s="251" customFormat="1"/>
    <row r="6875" s="251" customFormat="1"/>
    <row r="6876" s="251" customFormat="1"/>
    <row r="6877" s="251" customFormat="1"/>
    <row r="6878" s="251" customFormat="1"/>
    <row r="6879" s="251" customFormat="1"/>
    <row r="6880" s="251" customFormat="1"/>
    <row r="6881" s="251" customFormat="1"/>
    <row r="6882" s="251" customFormat="1"/>
    <row r="6883" s="251" customFormat="1"/>
    <row r="6884" s="251" customFormat="1"/>
    <row r="6885" s="251" customFormat="1"/>
    <row r="6886" s="251" customFormat="1"/>
    <row r="6887" s="251" customFormat="1"/>
    <row r="6888" s="251" customFormat="1"/>
    <row r="6889" s="251" customFormat="1"/>
    <row r="6890" s="251" customFormat="1"/>
    <row r="6891" s="251" customFormat="1"/>
    <row r="6892" s="251" customFormat="1"/>
    <row r="6893" s="251" customFormat="1"/>
    <row r="6894" s="251" customFormat="1"/>
    <row r="6895" s="251" customFormat="1"/>
    <row r="6896" s="251" customFormat="1"/>
    <row r="6897" s="251" customFormat="1"/>
    <row r="6898" s="251" customFormat="1"/>
    <row r="6899" s="251" customFormat="1"/>
    <row r="6900" s="251" customFormat="1"/>
    <row r="6901" s="251" customFormat="1"/>
    <row r="6902" s="251" customFormat="1"/>
    <row r="6903" s="251" customFormat="1"/>
    <row r="6904" s="251" customFormat="1"/>
    <row r="6905" s="251" customFormat="1"/>
    <row r="6906" s="251" customFormat="1"/>
    <row r="6907" s="251" customFormat="1"/>
    <row r="6908" s="251" customFormat="1"/>
    <row r="6909" s="251" customFormat="1"/>
    <row r="6910" s="251" customFormat="1"/>
    <row r="6911" s="251" customFormat="1"/>
    <row r="6912" s="251" customFormat="1"/>
    <row r="6913" s="251" customFormat="1"/>
    <row r="6914" s="251" customFormat="1"/>
    <row r="6915" s="251" customFormat="1"/>
    <row r="6916" s="251" customFormat="1"/>
    <row r="6917" s="251" customFormat="1"/>
    <row r="6918" s="251" customFormat="1"/>
    <row r="6919" s="251" customFormat="1"/>
    <row r="6920" s="251" customFormat="1"/>
    <row r="6921" s="251" customFormat="1"/>
    <row r="6922" s="251" customFormat="1"/>
    <row r="6923" s="251" customFormat="1"/>
    <row r="6924" s="251" customFormat="1"/>
    <row r="6925" s="251" customFormat="1"/>
    <row r="6926" s="251" customFormat="1"/>
    <row r="6927" s="251" customFormat="1"/>
    <row r="6928" s="251" customFormat="1"/>
    <row r="6929" s="251" customFormat="1"/>
    <row r="6930" s="251" customFormat="1"/>
    <row r="6931" s="251" customFormat="1"/>
    <row r="6932" s="251" customFormat="1"/>
    <row r="6933" s="251" customFormat="1"/>
    <row r="6934" s="251" customFormat="1"/>
    <row r="6935" s="251" customFormat="1"/>
    <row r="6936" s="251" customFormat="1"/>
    <row r="6937" s="251" customFormat="1"/>
    <row r="6938" s="251" customFormat="1"/>
    <row r="6939" s="251" customFormat="1"/>
    <row r="6940" s="251" customFormat="1"/>
    <row r="6941" s="251" customFormat="1"/>
    <row r="6942" s="251" customFormat="1"/>
    <row r="6943" s="251" customFormat="1"/>
    <row r="6944" s="251" customFormat="1"/>
    <row r="6945" s="251" customFormat="1"/>
    <row r="6946" s="251" customFormat="1"/>
    <row r="6947" s="251" customFormat="1"/>
    <row r="6948" s="251" customFormat="1"/>
    <row r="6949" s="251" customFormat="1"/>
    <row r="6950" s="251" customFormat="1"/>
    <row r="6951" s="251" customFormat="1"/>
    <row r="6952" s="251" customFormat="1"/>
    <row r="6953" s="251" customFormat="1"/>
    <row r="6954" s="251" customFormat="1"/>
    <row r="6955" s="251" customFormat="1"/>
    <row r="6956" s="251" customFormat="1"/>
    <row r="6957" s="251" customFormat="1"/>
    <row r="6958" s="251" customFormat="1"/>
    <row r="6959" s="251" customFormat="1"/>
    <row r="6960" s="251" customFormat="1"/>
    <row r="6961" s="251" customFormat="1"/>
    <row r="6962" s="251" customFormat="1"/>
    <row r="6963" s="251" customFormat="1"/>
    <row r="6964" s="251" customFormat="1"/>
    <row r="6965" s="251" customFormat="1"/>
    <row r="6966" s="251" customFormat="1"/>
    <row r="6967" s="251" customFormat="1"/>
    <row r="6968" s="251" customFormat="1"/>
    <row r="6969" s="251" customFormat="1"/>
    <row r="6970" s="251" customFormat="1"/>
    <row r="6971" s="251" customFormat="1"/>
    <row r="6972" s="251" customFormat="1"/>
    <row r="6973" s="251" customFormat="1"/>
    <row r="6974" s="251" customFormat="1"/>
    <row r="6975" s="251" customFormat="1"/>
    <row r="6976" s="251" customFormat="1"/>
    <row r="6977" s="251" customFormat="1"/>
    <row r="6978" s="251" customFormat="1"/>
    <row r="6979" s="251" customFormat="1"/>
    <row r="6980" s="251" customFormat="1"/>
    <row r="6981" s="251" customFormat="1"/>
    <row r="6982" s="251" customFormat="1"/>
    <row r="6983" s="251" customFormat="1"/>
    <row r="6984" s="251" customFormat="1"/>
    <row r="6985" s="251" customFormat="1"/>
    <row r="6986" s="251" customFormat="1"/>
    <row r="6987" s="251" customFormat="1"/>
    <row r="6988" s="251" customFormat="1"/>
    <row r="6989" s="251" customFormat="1"/>
    <row r="6990" s="251" customFormat="1"/>
    <row r="6991" s="251" customFormat="1"/>
    <row r="6992" s="251" customFormat="1"/>
    <row r="6993" s="251" customFormat="1"/>
    <row r="6994" s="251" customFormat="1"/>
    <row r="6995" s="251" customFormat="1"/>
    <row r="6996" s="251" customFormat="1"/>
    <row r="6997" s="251" customFormat="1"/>
    <row r="6998" s="251" customFormat="1"/>
    <row r="6999" s="251" customFormat="1"/>
    <row r="7000" s="251" customFormat="1"/>
    <row r="7001" s="251" customFormat="1"/>
    <row r="7002" s="251" customFormat="1"/>
    <row r="7003" s="251" customFormat="1"/>
    <row r="7004" s="251" customFormat="1"/>
    <row r="7005" s="251" customFormat="1"/>
    <row r="7006" s="251" customFormat="1"/>
    <row r="7007" s="251" customFormat="1"/>
    <row r="7008" s="251" customFormat="1"/>
    <row r="7009" s="251" customFormat="1"/>
    <row r="7010" s="251" customFormat="1"/>
    <row r="7011" s="251" customFormat="1"/>
    <row r="7012" s="251" customFormat="1"/>
    <row r="7013" s="251" customFormat="1"/>
    <row r="7014" s="251" customFormat="1"/>
    <row r="7015" s="251" customFormat="1"/>
    <row r="7016" s="251" customFormat="1"/>
    <row r="7017" s="251" customFormat="1"/>
    <row r="7018" s="251" customFormat="1"/>
    <row r="7019" s="251" customFormat="1"/>
    <row r="7020" s="251" customFormat="1"/>
    <row r="7021" s="251" customFormat="1"/>
    <row r="7022" s="251" customFormat="1"/>
    <row r="7023" s="251" customFormat="1"/>
    <row r="7024" s="251" customFormat="1"/>
    <row r="7025" s="251" customFormat="1"/>
    <row r="7026" s="251" customFormat="1"/>
    <row r="7027" s="251" customFormat="1"/>
    <row r="7028" s="251" customFormat="1"/>
    <row r="7029" s="251" customFormat="1"/>
    <row r="7030" s="251" customFormat="1"/>
    <row r="7031" s="251" customFormat="1"/>
    <row r="7032" s="251" customFormat="1"/>
    <row r="7033" s="251" customFormat="1"/>
    <row r="7034" s="251" customFormat="1"/>
    <row r="7035" s="251" customFormat="1"/>
    <row r="7036" s="251" customFormat="1"/>
    <row r="7037" s="251" customFormat="1"/>
    <row r="7038" s="251" customFormat="1"/>
    <row r="7039" s="251" customFormat="1"/>
    <row r="7040" s="251" customFormat="1"/>
    <row r="7041" s="251" customFormat="1"/>
    <row r="7042" s="251" customFormat="1"/>
    <row r="7043" s="251" customFormat="1"/>
    <row r="7044" s="251" customFormat="1"/>
    <row r="7045" s="251" customFormat="1"/>
    <row r="7046" s="251" customFormat="1"/>
    <row r="7047" s="251" customFormat="1"/>
    <row r="7048" s="251" customFormat="1"/>
    <row r="7049" s="251" customFormat="1"/>
    <row r="7050" s="251" customFormat="1"/>
    <row r="7051" s="251" customFormat="1"/>
    <row r="7052" s="251" customFormat="1"/>
    <row r="7053" s="251" customFormat="1"/>
    <row r="7054" s="251" customFormat="1"/>
    <row r="7055" s="251" customFormat="1"/>
    <row r="7056" s="251" customFormat="1"/>
    <row r="7057" s="251" customFormat="1"/>
    <row r="7058" s="251" customFormat="1"/>
    <row r="7059" s="251" customFormat="1"/>
    <row r="7060" s="251" customFormat="1"/>
    <row r="7061" s="251" customFormat="1"/>
    <row r="7062" s="251" customFormat="1"/>
    <row r="7063" s="251" customFormat="1"/>
    <row r="7064" s="251" customFormat="1"/>
    <row r="7065" s="251" customFormat="1"/>
    <row r="7066" s="251" customFormat="1"/>
    <row r="7067" s="251" customFormat="1"/>
    <row r="7068" s="251" customFormat="1"/>
    <row r="7069" s="251" customFormat="1"/>
    <row r="7070" s="251" customFormat="1"/>
    <row r="7071" s="251" customFormat="1"/>
    <row r="7072" s="251" customFormat="1"/>
    <row r="7073" s="251" customFormat="1"/>
    <row r="7074" s="251" customFormat="1"/>
    <row r="7075" s="251" customFormat="1"/>
    <row r="7076" s="251" customFormat="1"/>
    <row r="7077" s="251" customFormat="1"/>
    <row r="7078" s="251" customFormat="1"/>
    <row r="7079" s="251" customFormat="1"/>
    <row r="7080" s="251" customFormat="1"/>
    <row r="7081" s="251" customFormat="1"/>
    <row r="7082" s="251" customFormat="1"/>
    <row r="7083" s="251" customFormat="1"/>
    <row r="7084" s="251" customFormat="1"/>
    <row r="7085" s="251" customFormat="1"/>
    <row r="7086" s="251" customFormat="1"/>
    <row r="7087" s="251" customFormat="1"/>
    <row r="7088" s="251" customFormat="1"/>
    <row r="7089" s="251" customFormat="1"/>
    <row r="7090" s="251" customFormat="1"/>
    <row r="7091" s="251" customFormat="1"/>
    <row r="7092" s="251" customFormat="1"/>
    <row r="7093" s="251" customFormat="1"/>
    <row r="7094" s="251" customFormat="1"/>
    <row r="7095" s="251" customFormat="1"/>
    <row r="7096" s="251" customFormat="1"/>
    <row r="7097" s="251" customFormat="1"/>
    <row r="7098" s="251" customFormat="1"/>
    <row r="7099" s="251" customFormat="1"/>
    <row r="7100" s="251" customFormat="1"/>
    <row r="7101" s="251" customFormat="1"/>
    <row r="7102" s="251" customFormat="1"/>
    <row r="7103" s="251" customFormat="1"/>
    <row r="7104" s="251" customFormat="1"/>
    <row r="7105" s="251" customFormat="1"/>
    <row r="7106" s="251" customFormat="1"/>
    <row r="7107" s="251" customFormat="1"/>
    <row r="7108" s="251" customFormat="1"/>
    <row r="7109" s="251" customFormat="1"/>
    <row r="7110" s="251" customFormat="1"/>
    <row r="7111" s="251" customFormat="1"/>
    <row r="7112" s="251" customFormat="1"/>
    <row r="7113" s="251" customFormat="1"/>
    <row r="7114" s="251" customFormat="1"/>
    <row r="7115" s="251" customFormat="1"/>
    <row r="7116" s="251" customFormat="1"/>
    <row r="7117" s="251" customFormat="1"/>
    <row r="7118" s="251" customFormat="1"/>
    <row r="7119" s="251" customFormat="1"/>
    <row r="7120" s="251" customFormat="1"/>
    <row r="7121" s="251" customFormat="1"/>
    <row r="7122" s="251" customFormat="1"/>
    <row r="7123" s="251" customFormat="1"/>
    <row r="7124" s="251" customFormat="1"/>
    <row r="7125" s="251" customFormat="1"/>
    <row r="7126" s="251" customFormat="1"/>
    <row r="7127" s="251" customFormat="1"/>
    <row r="7128" s="251" customFormat="1"/>
    <row r="7129" s="251" customFormat="1"/>
    <row r="7130" s="251" customFormat="1"/>
    <row r="7131" s="251" customFormat="1"/>
    <row r="7132" s="251" customFormat="1"/>
    <row r="7133" s="251" customFormat="1"/>
    <row r="7134" s="251" customFormat="1"/>
    <row r="7135" s="251" customFormat="1"/>
    <row r="7136" s="251" customFormat="1"/>
    <row r="7137" s="251" customFormat="1"/>
    <row r="7138" s="251" customFormat="1"/>
    <row r="7139" s="251" customFormat="1"/>
    <row r="7140" s="251" customFormat="1"/>
    <row r="7141" s="251" customFormat="1"/>
    <row r="7142" s="251" customFormat="1"/>
    <row r="7143" s="251" customFormat="1"/>
    <row r="7144" s="251" customFormat="1"/>
    <row r="7145" s="251" customFormat="1"/>
    <row r="7146" s="251" customFormat="1"/>
    <row r="7147" s="251" customFormat="1"/>
    <row r="7148" s="251" customFormat="1"/>
    <row r="7149" s="251" customFormat="1"/>
    <row r="7150" s="251" customFormat="1"/>
    <row r="7151" s="251" customFormat="1"/>
    <row r="7152" s="251" customFormat="1"/>
    <row r="7153" s="251" customFormat="1"/>
    <row r="7154" s="251" customFormat="1"/>
    <row r="7155" s="251" customFormat="1"/>
    <row r="7156" s="251" customFormat="1"/>
    <row r="7157" s="251" customFormat="1"/>
    <row r="7158" s="251" customFormat="1"/>
    <row r="7159" s="251" customFormat="1"/>
    <row r="7160" s="251" customFormat="1"/>
    <row r="7161" s="251" customFormat="1"/>
    <row r="7162" s="251" customFormat="1"/>
    <row r="7163" s="251" customFormat="1"/>
    <row r="7164" s="251" customFormat="1"/>
    <row r="7165" s="251" customFormat="1"/>
    <row r="7166" s="251" customFormat="1"/>
    <row r="7167" s="251" customFormat="1"/>
    <row r="7168" s="251" customFormat="1"/>
    <row r="7169" s="251" customFormat="1"/>
    <row r="7170" s="251" customFormat="1"/>
    <row r="7171" s="251" customFormat="1"/>
    <row r="7172" s="251" customFormat="1"/>
    <row r="7173" s="251" customFormat="1"/>
    <row r="7174" s="251" customFormat="1"/>
    <row r="7175" s="251" customFormat="1"/>
    <row r="7176" s="251" customFormat="1"/>
    <row r="7177" s="251" customFormat="1"/>
    <row r="7178" s="251" customFormat="1"/>
    <row r="7179" s="251" customFormat="1"/>
    <row r="7180" s="251" customFormat="1"/>
    <row r="7181" s="251" customFormat="1"/>
    <row r="7182" s="251" customFormat="1"/>
    <row r="7183" s="251" customFormat="1"/>
    <row r="7184" s="251" customFormat="1"/>
    <row r="7185" s="251" customFormat="1"/>
    <row r="7186" s="251" customFormat="1"/>
    <row r="7187" s="251" customFormat="1"/>
    <row r="7188" s="251" customFormat="1"/>
    <row r="7189" s="251" customFormat="1"/>
    <row r="7190" s="251" customFormat="1"/>
    <row r="7191" s="251" customFormat="1"/>
    <row r="7192" s="251" customFormat="1"/>
    <row r="7193" s="251" customFormat="1"/>
    <row r="7194" s="251" customFormat="1"/>
    <row r="7195" s="251" customFormat="1"/>
    <row r="7196" s="251" customFormat="1"/>
    <row r="7197" s="251" customFormat="1"/>
    <row r="7198" s="251" customFormat="1"/>
    <row r="7199" s="251" customFormat="1"/>
    <row r="7200" s="251" customFormat="1"/>
    <row r="7201" s="251" customFormat="1"/>
    <row r="7202" s="251" customFormat="1"/>
    <row r="7203" s="251" customFormat="1"/>
    <row r="7204" s="251" customFormat="1"/>
    <row r="7205" s="251" customFormat="1"/>
    <row r="7206" s="251" customFormat="1"/>
    <row r="7207" s="251" customFormat="1"/>
    <row r="7208" s="251" customFormat="1"/>
    <row r="7209" s="251" customFormat="1"/>
    <row r="7210" s="251" customFormat="1"/>
    <row r="7211" s="251" customFormat="1"/>
    <row r="7212" s="251" customFormat="1"/>
    <row r="7213" s="251" customFormat="1"/>
    <row r="7214" s="251" customFormat="1"/>
    <row r="7215" s="251" customFormat="1"/>
    <row r="7216" s="251" customFormat="1"/>
    <row r="7217" s="251" customFormat="1"/>
    <row r="7218" s="251" customFormat="1"/>
    <row r="7219" s="251" customFormat="1"/>
    <row r="7220" s="251" customFormat="1"/>
    <row r="7221" s="251" customFormat="1"/>
    <row r="7222" s="251" customFormat="1"/>
    <row r="7223" s="251" customFormat="1"/>
    <row r="7224" s="251" customFormat="1"/>
    <row r="7225" s="251" customFormat="1"/>
    <row r="7226" s="251" customFormat="1"/>
    <row r="7227" s="251" customFormat="1"/>
    <row r="7228" s="251" customFormat="1"/>
    <row r="7229" s="251" customFormat="1"/>
    <row r="7230" s="251" customFormat="1"/>
    <row r="7231" s="251" customFormat="1"/>
    <row r="7232" s="251" customFormat="1"/>
    <row r="7233" s="251" customFormat="1"/>
    <row r="7234" s="251" customFormat="1"/>
    <row r="7235" s="251" customFormat="1"/>
    <row r="7236" s="251" customFormat="1"/>
    <row r="7237" s="251" customFormat="1"/>
    <row r="7238" s="251" customFormat="1"/>
    <row r="7239" s="251" customFormat="1"/>
    <row r="7240" s="251" customFormat="1"/>
    <row r="7241" s="251" customFormat="1"/>
    <row r="7242" s="251" customFormat="1"/>
    <row r="7243" s="251" customFormat="1"/>
    <row r="7244" s="251" customFormat="1"/>
    <row r="7245" s="251" customFormat="1"/>
    <row r="7246" s="251" customFormat="1"/>
    <row r="7247" s="251" customFormat="1"/>
    <row r="7248" s="251" customFormat="1"/>
    <row r="7249" s="251" customFormat="1"/>
    <row r="7250" s="251" customFormat="1"/>
    <row r="7251" s="251" customFormat="1"/>
    <row r="7252" s="251" customFormat="1"/>
    <row r="7253" s="251" customFormat="1"/>
    <row r="7254" s="251" customFormat="1"/>
    <row r="7255" s="251" customFormat="1"/>
    <row r="7256" s="251" customFormat="1"/>
    <row r="7257" s="251" customFormat="1"/>
    <row r="7258" s="251" customFormat="1"/>
    <row r="7259" s="251" customFormat="1"/>
    <row r="7260" s="251" customFormat="1"/>
    <row r="7261" s="251" customFormat="1"/>
    <row r="7262" s="251" customFormat="1"/>
    <row r="7263" s="251" customFormat="1"/>
    <row r="7264" s="251" customFormat="1"/>
    <row r="7265" s="251" customFormat="1"/>
    <row r="7266" s="251" customFormat="1"/>
    <row r="7267" s="251" customFormat="1"/>
    <row r="7268" s="251" customFormat="1"/>
    <row r="7269" s="251" customFormat="1"/>
    <row r="7270" s="251" customFormat="1"/>
    <row r="7271" s="251" customFormat="1"/>
    <row r="7272" s="251" customFormat="1"/>
    <row r="7273" s="251" customFormat="1"/>
    <row r="7274" s="251" customFormat="1"/>
    <row r="7275" s="251" customFormat="1"/>
    <row r="7276" s="251" customFormat="1"/>
    <row r="7277" s="251" customFormat="1"/>
    <row r="7278" s="251" customFormat="1"/>
    <row r="7279" s="251" customFormat="1"/>
    <row r="7280" s="251" customFormat="1"/>
    <row r="7281" s="251" customFormat="1"/>
    <row r="7282" s="251" customFormat="1"/>
    <row r="7283" s="251" customFormat="1"/>
    <row r="7284" s="251" customFormat="1"/>
    <row r="7285" s="251" customFormat="1"/>
    <row r="7286" s="251" customFormat="1"/>
    <row r="7287" s="251" customFormat="1"/>
    <row r="7288" s="251" customFormat="1"/>
    <row r="7289" s="251" customFormat="1"/>
    <row r="7290" s="251" customFormat="1"/>
    <row r="7291" s="251" customFormat="1"/>
    <row r="7292" s="251" customFormat="1"/>
    <row r="7293" s="251" customFormat="1"/>
    <row r="7294" s="251" customFormat="1"/>
    <row r="7295" s="251" customFormat="1"/>
    <row r="7296" s="251" customFormat="1"/>
    <row r="7297" s="251" customFormat="1"/>
    <row r="7298" s="251" customFormat="1"/>
    <row r="7299" s="251" customFormat="1"/>
    <row r="7300" s="251" customFormat="1"/>
    <row r="7301" s="251" customFormat="1"/>
    <row r="7302" s="251" customFormat="1"/>
    <row r="7303" s="251" customFormat="1"/>
    <row r="7304" s="251" customFormat="1"/>
    <row r="7305" s="251" customFormat="1"/>
    <row r="7306" s="251" customFormat="1"/>
    <row r="7307" s="251" customFormat="1"/>
    <row r="7308" s="251" customFormat="1"/>
    <row r="7309" s="251" customFormat="1"/>
    <row r="7310" s="251" customFormat="1"/>
    <row r="7311" s="251" customFormat="1"/>
    <row r="7312" s="251" customFormat="1"/>
    <row r="7313" s="251" customFormat="1"/>
    <row r="7314" s="251" customFormat="1"/>
    <row r="7315" s="251" customFormat="1"/>
    <row r="7316" s="251" customFormat="1"/>
    <row r="7317" s="251" customFormat="1"/>
    <row r="7318" s="251" customFormat="1"/>
    <row r="7319" s="251" customFormat="1"/>
    <row r="7320" s="251" customFormat="1"/>
    <row r="7321" s="251" customFormat="1"/>
    <row r="7322" s="251" customFormat="1"/>
    <row r="7323" s="251" customFormat="1"/>
    <row r="7324" s="251" customFormat="1"/>
    <row r="7325" s="251" customFormat="1"/>
    <row r="7326" s="251" customFormat="1"/>
    <row r="7327" s="251" customFormat="1"/>
    <row r="7328" s="251" customFormat="1"/>
    <row r="7329" s="251" customFormat="1"/>
    <row r="7330" s="251" customFormat="1"/>
    <row r="7331" s="251" customFormat="1"/>
    <row r="7332" s="251" customFormat="1"/>
    <row r="7333" s="251" customFormat="1"/>
    <row r="7334" s="251" customFormat="1"/>
    <row r="7335" s="251" customFormat="1"/>
    <row r="7336" s="251" customFormat="1"/>
    <row r="7337" s="251" customFormat="1"/>
    <row r="7338" s="251" customFormat="1"/>
    <row r="7339" s="251" customFormat="1"/>
    <row r="7340" s="251" customFormat="1"/>
    <row r="7341" s="251" customFormat="1"/>
    <row r="7342" s="251" customFormat="1"/>
    <row r="7343" s="251" customFormat="1"/>
    <row r="7344" s="251" customFormat="1"/>
    <row r="7345" s="251" customFormat="1"/>
    <row r="7346" s="251" customFormat="1"/>
    <row r="7347" s="251" customFormat="1"/>
    <row r="7348" s="251" customFormat="1"/>
    <row r="7349" s="251" customFormat="1"/>
    <row r="7350" s="251" customFormat="1"/>
    <row r="7351" s="251" customFormat="1"/>
    <row r="7352" s="251" customFormat="1"/>
    <row r="7353" s="251" customFormat="1"/>
    <row r="7354" s="251" customFormat="1"/>
    <row r="7355" s="251" customFormat="1"/>
    <row r="7356" s="251" customFormat="1"/>
    <row r="7357" s="251" customFormat="1"/>
    <row r="7358" s="251" customFormat="1"/>
    <row r="7359" s="251" customFormat="1"/>
    <row r="7360" s="251" customFormat="1"/>
    <row r="7361" s="251" customFormat="1"/>
    <row r="7362" s="251" customFormat="1"/>
    <row r="7363" s="251" customFormat="1"/>
    <row r="7364" s="251" customFormat="1"/>
    <row r="7365" s="251" customFormat="1"/>
    <row r="7366" s="251" customFormat="1"/>
    <row r="7367" s="251" customFormat="1"/>
    <row r="7368" s="251" customFormat="1"/>
    <row r="7369" s="251" customFormat="1"/>
    <row r="7370" s="251" customFormat="1"/>
    <row r="7371" s="251" customFormat="1"/>
    <row r="7372" s="251" customFormat="1"/>
    <row r="7373" s="251" customFormat="1"/>
    <row r="7374" s="251" customFormat="1"/>
    <row r="7375" s="251" customFormat="1"/>
    <row r="7376" s="251" customFormat="1"/>
    <row r="7377" s="251" customFormat="1"/>
    <row r="7378" s="251" customFormat="1"/>
    <row r="7379" s="251" customFormat="1"/>
    <row r="7380" s="251" customFormat="1"/>
    <row r="7381" s="251" customFormat="1"/>
    <row r="7382" s="251" customFormat="1"/>
    <row r="7383" s="251" customFormat="1"/>
    <row r="7384" s="251" customFormat="1"/>
    <row r="7385" s="251" customFormat="1"/>
    <row r="7386" s="251" customFormat="1"/>
    <row r="7387" s="251" customFormat="1"/>
    <row r="7388" s="251" customFormat="1"/>
    <row r="7389" s="251" customFormat="1"/>
    <row r="7390" s="251" customFormat="1"/>
    <row r="7391" s="251" customFormat="1"/>
    <row r="7392" s="251" customFormat="1"/>
    <row r="7393" s="251" customFormat="1"/>
    <row r="7394" s="251" customFormat="1"/>
    <row r="7395" s="251" customFormat="1"/>
    <row r="7396" s="251" customFormat="1"/>
    <row r="7397" s="251" customFormat="1"/>
    <row r="7398" s="251" customFormat="1"/>
    <row r="7399" s="251" customFormat="1"/>
    <row r="7400" s="251" customFormat="1"/>
    <row r="7401" s="251" customFormat="1"/>
    <row r="7402" s="251" customFormat="1"/>
    <row r="7403" s="251" customFormat="1"/>
    <row r="7404" s="251" customFormat="1"/>
    <row r="7405" s="251" customFormat="1"/>
    <row r="7406" s="251" customFormat="1"/>
    <row r="7407" s="251" customFormat="1"/>
    <row r="7408" s="251" customFormat="1"/>
    <row r="7409" s="251" customFormat="1"/>
    <row r="7410" s="251" customFormat="1"/>
    <row r="7411" s="251" customFormat="1"/>
    <row r="7412" s="251" customFormat="1"/>
    <row r="7413" s="251" customFormat="1"/>
    <row r="7414" s="251" customFormat="1"/>
    <row r="7415" s="251" customFormat="1"/>
    <row r="7416" s="251" customFormat="1"/>
    <row r="7417" s="251" customFormat="1"/>
    <row r="7418" s="251" customFormat="1"/>
    <row r="7419" s="251" customFormat="1"/>
    <row r="7420" s="251" customFormat="1"/>
    <row r="7421" s="251" customFormat="1"/>
    <row r="7422" s="251" customFormat="1"/>
    <row r="7423" s="251" customFormat="1"/>
    <row r="7424" s="251" customFormat="1"/>
    <row r="7425" s="251" customFormat="1"/>
    <row r="7426" s="251" customFormat="1"/>
    <row r="7427" s="251" customFormat="1"/>
    <row r="7428" s="251" customFormat="1"/>
    <row r="7429" s="251" customFormat="1"/>
    <row r="7430" s="251" customFormat="1"/>
    <row r="7431" s="251" customFormat="1"/>
    <row r="7432" s="251" customFormat="1"/>
    <row r="7433" s="251" customFormat="1"/>
    <row r="7434" s="251" customFormat="1"/>
    <row r="7435" s="251" customFormat="1"/>
    <row r="7436" s="251" customFormat="1"/>
    <row r="7437" s="251" customFormat="1"/>
    <row r="7438" s="251" customFormat="1"/>
    <row r="7439" s="251" customFormat="1"/>
    <row r="7440" s="251" customFormat="1"/>
    <row r="7441" s="251" customFormat="1"/>
    <row r="7442" s="251" customFormat="1"/>
    <row r="7443" s="251" customFormat="1"/>
    <row r="7444" s="251" customFormat="1"/>
    <row r="7445" s="251" customFormat="1"/>
    <row r="7446" s="251" customFormat="1"/>
    <row r="7447" s="251" customFormat="1"/>
    <row r="7448" s="251" customFormat="1"/>
    <row r="7449" s="251" customFormat="1"/>
    <row r="7450" s="251" customFormat="1"/>
    <row r="7451" s="251" customFormat="1"/>
    <row r="7452" s="251" customFormat="1"/>
    <row r="7453" s="251" customFormat="1"/>
    <row r="7454" s="251" customFormat="1"/>
    <row r="7455" s="251" customFormat="1"/>
    <row r="7456" s="251" customFormat="1"/>
    <row r="7457" s="251" customFormat="1"/>
    <row r="7458" s="251" customFormat="1"/>
    <row r="7459" s="251" customFormat="1"/>
    <row r="7460" s="251" customFormat="1"/>
    <row r="7461" s="251" customFormat="1"/>
    <row r="7462" s="251" customFormat="1"/>
    <row r="7463" s="251" customFormat="1"/>
    <row r="7464" s="251" customFormat="1"/>
    <row r="7465" s="251" customFormat="1"/>
    <row r="7466" s="251" customFormat="1"/>
    <row r="7467" s="251" customFormat="1"/>
    <row r="7468" s="251" customFormat="1"/>
    <row r="7469" s="251" customFormat="1"/>
    <row r="7470" s="251" customFormat="1"/>
    <row r="7471" s="251" customFormat="1"/>
    <row r="7472" s="251" customFormat="1"/>
    <row r="7473" s="251" customFormat="1"/>
    <row r="7474" s="251" customFormat="1"/>
    <row r="7475" s="251" customFormat="1"/>
    <row r="7476" s="251" customFormat="1"/>
    <row r="7477" s="251" customFormat="1"/>
    <row r="7478" s="251" customFormat="1"/>
    <row r="7479" s="251" customFormat="1"/>
    <row r="7480" s="251" customFormat="1"/>
    <row r="7481" s="251" customFormat="1"/>
    <row r="7482" s="251" customFormat="1"/>
    <row r="7483" s="251" customFormat="1"/>
    <row r="7484" s="251" customFormat="1"/>
    <row r="7485" s="251" customFormat="1"/>
    <row r="7486" s="251" customFormat="1"/>
    <row r="7487" s="251" customFormat="1"/>
    <row r="7488" s="251" customFormat="1"/>
    <row r="7489" s="251" customFormat="1"/>
    <row r="7490" s="251" customFormat="1"/>
    <row r="7491" s="251" customFormat="1"/>
    <row r="7492" s="251" customFormat="1"/>
    <row r="7493" s="251" customFormat="1"/>
    <row r="7494" s="251" customFormat="1"/>
    <row r="7495" s="251" customFormat="1"/>
    <row r="7496" s="251" customFormat="1"/>
    <row r="7497" s="251" customFormat="1"/>
    <row r="7498" s="251" customFormat="1"/>
    <row r="7499" s="251" customFormat="1"/>
    <row r="7500" s="251" customFormat="1"/>
    <row r="7501" s="251" customFormat="1"/>
    <row r="7502" s="251" customFormat="1"/>
    <row r="7503" s="251" customFormat="1"/>
    <row r="7504" s="251" customFormat="1"/>
    <row r="7505" s="251" customFormat="1"/>
    <row r="7506" s="251" customFormat="1"/>
    <row r="7507" s="251" customFormat="1"/>
    <row r="7508" s="251" customFormat="1"/>
    <row r="7509" s="251" customFormat="1"/>
    <row r="7510" s="251" customFormat="1"/>
    <row r="7511" s="251" customFormat="1"/>
    <row r="7512" s="251" customFormat="1"/>
    <row r="7513" s="251" customFormat="1"/>
    <row r="7514" s="251" customFormat="1"/>
    <row r="7515" s="251" customFormat="1"/>
    <row r="7516" s="251" customFormat="1"/>
    <row r="7517" s="251" customFormat="1"/>
    <row r="7518" s="251" customFormat="1"/>
    <row r="7519" s="251" customFormat="1"/>
    <row r="7520" s="251" customFormat="1"/>
    <row r="7521" s="251" customFormat="1"/>
    <row r="7522" s="251" customFormat="1"/>
    <row r="7523" s="251" customFormat="1"/>
    <row r="7524" s="251" customFormat="1"/>
    <row r="7525" s="251" customFormat="1"/>
    <row r="7526" s="251" customFormat="1"/>
    <row r="7527" s="251" customFormat="1"/>
    <row r="7528" s="251" customFormat="1"/>
    <row r="7529" s="251" customFormat="1"/>
    <row r="7530" s="251" customFormat="1"/>
    <row r="7531" s="251" customFormat="1"/>
    <row r="7532" s="251" customFormat="1"/>
    <row r="7533" s="251" customFormat="1"/>
    <row r="7534" s="251" customFormat="1"/>
    <row r="7535" s="251" customFormat="1"/>
    <row r="7536" s="251" customFormat="1"/>
    <row r="7537" s="251" customFormat="1"/>
    <row r="7538" s="251" customFormat="1"/>
    <row r="7539" s="251" customFormat="1"/>
    <row r="7540" s="251" customFormat="1"/>
    <row r="7541" s="251" customFormat="1"/>
    <row r="7542" s="251" customFormat="1"/>
    <row r="7543" s="251" customFormat="1"/>
    <row r="7544" s="251" customFormat="1"/>
    <row r="7545" s="251" customFormat="1"/>
    <row r="7546" s="251" customFormat="1"/>
    <row r="7547" s="251" customFormat="1"/>
    <row r="7548" s="251" customFormat="1"/>
    <row r="7549" s="251" customFormat="1"/>
    <row r="7550" s="251" customFormat="1"/>
    <row r="7551" s="251" customFormat="1"/>
    <row r="7552" s="251" customFormat="1"/>
    <row r="7553" s="251" customFormat="1"/>
    <row r="7554" s="251" customFormat="1"/>
    <row r="7555" s="251" customFormat="1"/>
    <row r="7556" s="251" customFormat="1"/>
    <row r="7557" s="251" customFormat="1"/>
    <row r="7558" s="251" customFormat="1"/>
    <row r="7559" s="251" customFormat="1"/>
    <row r="7560" s="251" customFormat="1"/>
    <row r="7561" s="251" customFormat="1"/>
    <row r="7562" s="251" customFormat="1"/>
    <row r="7563" s="251" customFormat="1"/>
    <row r="7564" s="251" customFormat="1"/>
    <row r="7565" s="251" customFormat="1"/>
    <row r="7566" s="251" customFormat="1"/>
    <row r="7567" s="251" customFormat="1"/>
    <row r="7568" s="251" customFormat="1"/>
    <row r="7569" s="251" customFormat="1"/>
    <row r="7570" s="251" customFormat="1"/>
    <row r="7571" s="251" customFormat="1"/>
    <row r="7572" s="251" customFormat="1"/>
    <row r="7573" s="251" customFormat="1"/>
    <row r="7574" s="251" customFormat="1"/>
    <row r="7575" s="251" customFormat="1"/>
    <row r="7576" s="251" customFormat="1"/>
    <row r="7577" s="251" customFormat="1"/>
    <row r="7578" s="251" customFormat="1"/>
    <row r="7579" s="251" customFormat="1"/>
    <row r="7580" s="251" customFormat="1"/>
    <row r="7581" s="251" customFormat="1"/>
    <row r="7582" s="251" customFormat="1"/>
    <row r="7583" s="251" customFormat="1"/>
    <row r="7584" s="251" customFormat="1"/>
    <row r="7585" s="251" customFormat="1"/>
    <row r="7586" s="251" customFormat="1"/>
    <row r="7587" s="251" customFormat="1"/>
    <row r="7588" s="251" customFormat="1"/>
    <row r="7589" s="251" customFormat="1"/>
    <row r="7590" s="251" customFormat="1"/>
    <row r="7591" s="251" customFormat="1"/>
    <row r="7592" s="251" customFormat="1"/>
    <row r="7593" s="251" customFormat="1"/>
    <row r="7594" s="251" customFormat="1"/>
    <row r="7595" s="251" customFormat="1"/>
    <row r="7596" s="251" customFormat="1"/>
    <row r="7597" s="251" customFormat="1"/>
    <row r="7598" s="251" customFormat="1"/>
    <row r="7599" s="251" customFormat="1"/>
    <row r="7600" s="251" customFormat="1"/>
    <row r="7601" s="251" customFormat="1"/>
    <row r="7602" s="251" customFormat="1"/>
    <row r="7603" s="251" customFormat="1"/>
    <row r="7604" s="251" customFormat="1"/>
    <row r="7605" s="251" customFormat="1"/>
    <row r="7606" s="251" customFormat="1"/>
    <row r="7607" s="251" customFormat="1"/>
    <row r="7608" s="251" customFormat="1"/>
    <row r="7609" s="251" customFormat="1"/>
    <row r="7610" s="251" customFormat="1"/>
    <row r="7611" s="251" customFormat="1"/>
    <row r="7612" s="251" customFormat="1"/>
    <row r="7613" s="251" customFormat="1"/>
    <row r="7614" s="251" customFormat="1"/>
    <row r="7615" s="251" customFormat="1"/>
    <row r="7616" s="251" customFormat="1"/>
    <row r="7617" s="251" customFormat="1"/>
    <row r="7618" s="251" customFormat="1"/>
    <row r="7619" s="251" customFormat="1"/>
    <row r="7620" s="251" customFormat="1"/>
    <row r="7621" s="251" customFormat="1"/>
    <row r="7622" s="251" customFormat="1"/>
    <row r="7623" s="251" customFormat="1"/>
    <row r="7624" s="251" customFormat="1"/>
    <row r="7625" s="251" customFormat="1"/>
    <row r="7626" s="251" customFormat="1"/>
    <row r="7627" s="251" customFormat="1"/>
    <row r="7628" s="251" customFormat="1"/>
    <row r="7629" s="251" customFormat="1"/>
    <row r="7630" s="251" customFormat="1"/>
    <row r="7631" s="251" customFormat="1"/>
    <row r="7632" s="251" customFormat="1"/>
    <row r="7633" s="251" customFormat="1"/>
    <row r="7634" s="251" customFormat="1"/>
    <row r="7635" s="251" customFormat="1"/>
    <row r="7636" s="251" customFormat="1"/>
    <row r="7637" s="251" customFormat="1"/>
    <row r="7638" s="251" customFormat="1"/>
    <row r="7639" s="251" customFormat="1"/>
    <row r="7640" s="251" customFormat="1"/>
    <row r="7641" s="251" customFormat="1"/>
    <row r="7642" s="251" customFormat="1"/>
    <row r="7643" s="251" customFormat="1"/>
    <row r="7644" s="251" customFormat="1"/>
    <row r="7645" s="251" customFormat="1"/>
    <row r="7646" s="251" customFormat="1"/>
    <row r="7647" s="251" customFormat="1"/>
    <row r="7648" s="251" customFormat="1"/>
    <row r="7649" s="251" customFormat="1"/>
    <row r="7650" s="251" customFormat="1"/>
    <row r="7651" s="251" customFormat="1"/>
    <row r="7652" s="251" customFormat="1"/>
    <row r="7653" s="251" customFormat="1"/>
    <row r="7654" s="251" customFormat="1"/>
    <row r="7655" s="251" customFormat="1"/>
    <row r="7656" s="251" customFormat="1"/>
    <row r="7657" s="251" customFormat="1"/>
    <row r="7658" s="251" customFormat="1"/>
    <row r="7659" s="251" customFormat="1"/>
    <row r="7660" s="251" customFormat="1"/>
    <row r="7661" s="251" customFormat="1"/>
    <row r="7662" s="251" customFormat="1"/>
    <row r="7663" s="251" customFormat="1"/>
    <row r="7664" s="251" customFormat="1"/>
    <row r="7665" s="251" customFormat="1"/>
    <row r="7666" s="251" customFormat="1"/>
    <row r="7667" s="251" customFormat="1"/>
    <row r="7668" s="251" customFormat="1"/>
    <row r="7669" s="251" customFormat="1"/>
    <row r="7670" s="251" customFormat="1"/>
    <row r="7671" s="251" customFormat="1"/>
    <row r="7672" s="251" customFormat="1"/>
    <row r="7673" s="251" customFormat="1"/>
    <row r="7674" s="251" customFormat="1"/>
    <row r="7675" s="251" customFormat="1"/>
    <row r="7676" s="251" customFormat="1"/>
    <row r="7677" s="251" customFormat="1"/>
    <row r="7678" s="251" customFormat="1"/>
    <row r="7679" s="251" customFormat="1"/>
    <row r="7680" s="251" customFormat="1"/>
    <row r="7681" s="251" customFormat="1"/>
    <row r="7682" s="251" customFormat="1"/>
    <row r="7683" s="251" customFormat="1"/>
    <row r="7684" s="251" customFormat="1"/>
    <row r="7685" s="251" customFormat="1"/>
    <row r="7686" s="251" customFormat="1"/>
    <row r="7687" s="251" customFormat="1"/>
    <row r="7688" s="251" customFormat="1"/>
    <row r="7689" s="251" customFormat="1"/>
    <row r="7690" s="251" customFormat="1"/>
    <row r="7691" s="251" customFormat="1"/>
    <row r="7692" s="251" customFormat="1"/>
    <row r="7693" s="251" customFormat="1"/>
    <row r="7694" s="251" customFormat="1"/>
    <row r="7695" s="251" customFormat="1"/>
    <row r="7696" s="251" customFormat="1"/>
    <row r="7697" s="251" customFormat="1"/>
    <row r="7698" s="251" customFormat="1"/>
    <row r="7699" s="251" customFormat="1"/>
    <row r="7700" s="251" customFormat="1"/>
    <row r="7701" s="251" customFormat="1"/>
    <row r="7702" s="251" customFormat="1"/>
    <row r="7703" s="251" customFormat="1"/>
    <row r="7704" s="251" customFormat="1"/>
    <row r="7705" s="251" customFormat="1"/>
    <row r="7706" s="251" customFormat="1"/>
    <row r="7707" s="251" customFormat="1"/>
    <row r="7708" s="251" customFormat="1"/>
    <row r="7709" s="251" customFormat="1"/>
    <row r="7710" s="251" customFormat="1"/>
    <row r="7711" s="251" customFormat="1"/>
    <row r="7712" s="251" customFormat="1"/>
    <row r="7713" s="251" customFormat="1"/>
    <row r="7714" s="251" customFormat="1"/>
    <row r="7715" s="251" customFormat="1"/>
    <row r="7716" s="251" customFormat="1"/>
    <row r="7717" s="251" customFormat="1"/>
    <row r="7718" s="251" customFormat="1"/>
    <row r="7719" s="251" customFormat="1"/>
    <row r="7720" s="251" customFormat="1"/>
    <row r="7721" s="251" customFormat="1"/>
    <row r="7722" s="251" customFormat="1"/>
    <row r="7723" s="251" customFormat="1"/>
    <row r="7724" s="251" customFormat="1"/>
    <row r="7725" s="251" customFormat="1"/>
    <row r="7726" s="251" customFormat="1"/>
    <row r="7727" s="251" customFormat="1"/>
    <row r="7728" s="251" customFormat="1"/>
    <row r="7729" s="251" customFormat="1"/>
    <row r="7730" s="251" customFormat="1"/>
    <row r="7731" s="251" customFormat="1"/>
    <row r="7732" s="251" customFormat="1"/>
    <row r="7733" s="251" customFormat="1"/>
    <row r="7734" s="251" customFormat="1"/>
    <row r="7735" s="251" customFormat="1"/>
    <row r="7736" s="251" customFormat="1"/>
    <row r="7737" s="251" customFormat="1"/>
    <row r="7738" s="251" customFormat="1"/>
    <row r="7739" s="251" customFormat="1"/>
    <row r="7740" s="251" customFormat="1"/>
    <row r="7741" s="251" customFormat="1"/>
    <row r="7742" s="251" customFormat="1"/>
    <row r="7743" s="251" customFormat="1"/>
    <row r="7744" s="251" customFormat="1"/>
    <row r="7745" s="251" customFormat="1"/>
    <row r="7746" s="251" customFormat="1"/>
    <row r="7747" s="251" customFormat="1"/>
    <row r="7748" s="251" customFormat="1"/>
    <row r="7749" s="251" customFormat="1"/>
    <row r="7750" s="251" customFormat="1"/>
    <row r="7751" s="251" customFormat="1"/>
    <row r="7752" s="251" customFormat="1"/>
    <row r="7753" s="251" customFormat="1"/>
    <row r="7754" s="251" customFormat="1"/>
    <row r="7755" s="251" customFormat="1"/>
    <row r="7756" s="251" customFormat="1"/>
    <row r="7757" s="251" customFormat="1"/>
    <row r="7758" s="251" customFormat="1"/>
    <row r="7759" s="251" customFormat="1"/>
    <row r="7760" s="251" customFormat="1"/>
    <row r="7761" s="251" customFormat="1"/>
    <row r="7762" s="251" customFormat="1"/>
    <row r="7763" s="251" customFormat="1"/>
    <row r="7764" s="251" customFormat="1"/>
    <row r="7765" s="251" customFormat="1"/>
    <row r="7766" s="251" customFormat="1"/>
    <row r="7767" s="251" customFormat="1"/>
    <row r="7768" s="251" customFormat="1"/>
    <row r="7769" s="251" customFormat="1"/>
    <row r="7770" s="251" customFormat="1"/>
    <row r="7771" s="251" customFormat="1"/>
    <row r="7772" s="251" customFormat="1"/>
    <row r="7773" s="251" customFormat="1"/>
    <row r="7774" s="251" customFormat="1"/>
    <row r="7775" s="251" customFormat="1"/>
    <row r="7776" s="251" customFormat="1"/>
    <row r="7777" s="251" customFormat="1"/>
    <row r="7778" s="251" customFormat="1"/>
    <row r="7779" s="251" customFormat="1"/>
    <row r="7780" s="251" customFormat="1"/>
    <row r="7781" s="251" customFormat="1"/>
    <row r="7782" s="251" customFormat="1"/>
    <row r="7783" s="251" customFormat="1"/>
    <row r="7784" s="251" customFormat="1"/>
    <row r="7785" s="251" customFormat="1"/>
    <row r="7786" s="251" customFormat="1"/>
    <row r="7787" s="251" customFormat="1"/>
    <row r="7788" s="251" customFormat="1"/>
    <row r="7789" s="251" customFormat="1"/>
    <row r="7790" s="251" customFormat="1"/>
    <row r="7791" s="251" customFormat="1"/>
    <row r="7792" s="251" customFormat="1"/>
    <row r="7793" s="251" customFormat="1"/>
    <row r="7794" s="251" customFormat="1"/>
    <row r="7795" s="251" customFormat="1"/>
    <row r="7796" s="251" customFormat="1"/>
    <row r="7797" s="251" customFormat="1"/>
    <row r="7798" s="251" customFormat="1"/>
    <row r="7799" s="251" customFormat="1"/>
    <row r="7800" s="251" customFormat="1"/>
    <row r="7801" s="251" customFormat="1"/>
    <row r="7802" s="251" customFormat="1"/>
    <row r="7803" s="251" customFormat="1"/>
    <row r="7804" s="251" customFormat="1"/>
    <row r="7805" s="251" customFormat="1"/>
    <row r="7806" s="251" customFormat="1"/>
    <row r="7807" s="251" customFormat="1"/>
    <row r="7808" s="251" customFormat="1"/>
    <row r="7809" s="251" customFormat="1"/>
    <row r="7810" s="251" customFormat="1"/>
    <row r="7811" s="251" customFormat="1"/>
    <row r="7812" s="251" customFormat="1"/>
    <row r="7813" s="251" customFormat="1"/>
    <row r="7814" s="251" customFormat="1"/>
    <row r="7815" s="251" customFormat="1"/>
    <row r="7816" s="251" customFormat="1"/>
    <row r="7817" s="251" customFormat="1"/>
    <row r="7818" s="251" customFormat="1"/>
    <row r="7819" s="251" customFormat="1"/>
    <row r="7820" s="251" customFormat="1"/>
    <row r="7821" s="251" customFormat="1"/>
    <row r="7822" s="251" customFormat="1"/>
    <row r="7823" s="251" customFormat="1"/>
    <row r="7824" s="251" customFormat="1"/>
    <row r="7825" s="251" customFormat="1"/>
    <row r="7826" s="251" customFormat="1"/>
    <row r="7827" s="251" customFormat="1"/>
    <row r="7828" s="251" customFormat="1"/>
    <row r="7829" s="251" customFormat="1"/>
    <row r="7830" s="251" customFormat="1"/>
    <row r="7831" s="251" customFormat="1"/>
    <row r="7832" s="251" customFormat="1"/>
    <row r="7833" s="251" customFormat="1"/>
    <row r="7834" s="251" customFormat="1"/>
    <row r="7835" s="251" customFormat="1"/>
    <row r="7836" s="251" customFormat="1"/>
    <row r="7837" s="251" customFormat="1"/>
    <row r="7838" s="251" customFormat="1"/>
    <row r="7839" s="251" customFormat="1"/>
    <row r="7840" s="251" customFormat="1"/>
    <row r="7841" s="251" customFormat="1"/>
    <row r="7842" s="251" customFormat="1"/>
    <row r="7843" s="251" customFormat="1"/>
    <row r="7844" s="251" customFormat="1"/>
    <row r="7845" s="251" customFormat="1"/>
    <row r="7846" s="251" customFormat="1"/>
    <row r="7847" s="251" customFormat="1"/>
    <row r="7848" s="251" customFormat="1"/>
    <row r="7849" s="251" customFormat="1"/>
    <row r="7850" s="251" customFormat="1"/>
    <row r="7851" s="251" customFormat="1"/>
    <row r="7852" s="251" customFormat="1"/>
    <row r="7853" s="251" customFormat="1"/>
    <row r="7854" s="251" customFormat="1"/>
    <row r="7855" s="251" customFormat="1"/>
    <row r="7856" s="251" customFormat="1"/>
    <row r="7857" s="251" customFormat="1"/>
    <row r="7858" s="251" customFormat="1"/>
    <row r="7859" s="251" customFormat="1"/>
    <row r="7860" s="251" customFormat="1"/>
    <row r="7861" s="251" customFormat="1"/>
    <row r="7862" s="251" customFormat="1"/>
    <row r="7863" s="251" customFormat="1"/>
    <row r="7864" s="251" customFormat="1"/>
    <row r="7865" s="251" customFormat="1"/>
    <row r="7866" s="251" customFormat="1"/>
    <row r="7867" s="251" customFormat="1"/>
    <row r="7868" s="251" customFormat="1"/>
    <row r="7869" s="251" customFormat="1"/>
    <row r="7870" s="251" customFormat="1"/>
    <row r="7871" s="251" customFormat="1"/>
    <row r="7872" s="251" customFormat="1"/>
    <row r="7873" s="251" customFormat="1"/>
    <row r="7874" s="251" customFormat="1"/>
    <row r="7875" s="251" customFormat="1"/>
    <row r="7876" s="251" customFormat="1"/>
    <row r="7877" s="251" customFormat="1"/>
    <row r="7878" s="251" customFormat="1"/>
    <row r="7879" s="251" customFormat="1"/>
    <row r="7880" s="251" customFormat="1"/>
    <row r="7881" s="251" customFormat="1"/>
    <row r="7882" s="251" customFormat="1"/>
    <row r="7883" s="251" customFormat="1"/>
    <row r="7884" s="251" customFormat="1"/>
    <row r="7885" s="251" customFormat="1"/>
    <row r="7886" s="251" customFormat="1"/>
    <row r="7887" s="251" customFormat="1"/>
    <row r="7888" s="251" customFormat="1"/>
    <row r="7889" s="251" customFormat="1"/>
    <row r="7890" s="251" customFormat="1"/>
    <row r="7891" s="251" customFormat="1"/>
    <row r="7892" s="251" customFormat="1"/>
    <row r="7893" s="251" customFormat="1"/>
    <row r="7894" s="251" customFormat="1"/>
    <row r="7895" s="251" customFormat="1"/>
    <row r="7896" s="251" customFormat="1"/>
    <row r="7897" s="251" customFormat="1"/>
    <row r="7898" s="251" customFormat="1"/>
    <row r="7899" s="251" customFormat="1"/>
    <row r="7900" s="251" customFormat="1"/>
    <row r="7901" s="251" customFormat="1"/>
    <row r="7902" s="251" customFormat="1"/>
    <row r="7903" s="251" customFormat="1"/>
    <row r="7904" s="251" customFormat="1"/>
    <row r="7905" s="251" customFormat="1"/>
    <row r="7906" s="251" customFormat="1"/>
    <row r="7907" s="251" customFormat="1"/>
    <row r="7908" s="251" customFormat="1"/>
    <row r="7909" s="251" customFormat="1"/>
    <row r="7910" s="251" customFormat="1"/>
    <row r="7911" s="251" customFormat="1"/>
    <row r="7912" s="251" customFormat="1"/>
    <row r="7913" s="251" customFormat="1"/>
    <row r="7914" s="251" customFormat="1"/>
    <row r="7915" s="251" customFormat="1"/>
    <row r="7916" s="251" customFormat="1"/>
    <row r="7917" s="251" customFormat="1"/>
    <row r="7918" s="251" customFormat="1"/>
    <row r="7919" s="251" customFormat="1"/>
    <row r="7920" s="251" customFormat="1"/>
    <row r="7921" s="251" customFormat="1"/>
    <row r="7922" s="251" customFormat="1"/>
    <row r="7923" s="251" customFormat="1"/>
    <row r="7924" s="251" customFormat="1"/>
    <row r="7925" s="251" customFormat="1"/>
    <row r="7926" s="251" customFormat="1"/>
    <row r="7927" s="251" customFormat="1"/>
    <row r="7928" s="251" customFormat="1"/>
    <row r="7929" s="251" customFormat="1"/>
    <row r="7930" s="251" customFormat="1"/>
    <row r="7931" s="251" customFormat="1"/>
    <row r="7932" s="251" customFormat="1"/>
    <row r="7933" s="251" customFormat="1"/>
    <row r="7934" s="251" customFormat="1"/>
    <row r="7935" s="251" customFormat="1"/>
    <row r="7936" s="251" customFormat="1"/>
    <row r="7937" s="251" customFormat="1"/>
    <row r="7938" s="251" customFormat="1"/>
    <row r="7939" s="251" customFormat="1"/>
    <row r="7940" s="251" customFormat="1"/>
    <row r="7941" s="251" customFormat="1"/>
    <row r="7942" s="251" customFormat="1"/>
    <row r="7943" s="251" customFormat="1"/>
    <row r="7944" s="251" customFormat="1"/>
    <row r="7945" s="251" customFormat="1"/>
    <row r="7946" s="251" customFormat="1"/>
    <row r="7947" s="251" customFormat="1"/>
    <row r="7948" s="251" customFormat="1"/>
    <row r="7949" s="251" customFormat="1"/>
    <row r="7950" s="251" customFormat="1"/>
    <row r="7951" s="251" customFormat="1"/>
    <row r="7952" s="251" customFormat="1"/>
    <row r="7953" s="251" customFormat="1"/>
    <row r="7954" s="251" customFormat="1"/>
    <row r="7955" s="251" customFormat="1"/>
    <row r="7956" s="251" customFormat="1"/>
    <row r="7957" s="251" customFormat="1"/>
    <row r="7958" s="251" customFormat="1"/>
    <row r="7959" s="251" customFormat="1"/>
    <row r="7960" s="251" customFormat="1"/>
    <row r="7961" s="251" customFormat="1"/>
    <row r="7962" s="251" customFormat="1"/>
    <row r="7963" s="251" customFormat="1"/>
    <row r="7964" s="251" customFormat="1"/>
    <row r="7965" s="251" customFormat="1"/>
    <row r="7966" s="251" customFormat="1"/>
    <row r="7967" s="251" customFormat="1"/>
    <row r="7968" s="251" customFormat="1"/>
    <row r="7969" s="251" customFormat="1"/>
    <row r="7970" s="251" customFormat="1"/>
    <row r="7971" s="251" customFormat="1"/>
    <row r="7972" s="251" customFormat="1"/>
    <row r="7973" s="251" customFormat="1"/>
    <row r="7974" s="251" customFormat="1"/>
    <row r="7975" s="251" customFormat="1"/>
    <row r="7976" s="251" customFormat="1"/>
    <row r="7977" s="251" customFormat="1"/>
    <row r="7978" s="251" customFormat="1"/>
    <row r="7979" s="251" customFormat="1"/>
    <row r="7980" s="251" customFormat="1"/>
    <row r="7981" s="251" customFormat="1"/>
    <row r="7982" s="251" customFormat="1"/>
    <row r="7983" s="251" customFormat="1"/>
    <row r="7984" s="251" customFormat="1"/>
    <row r="7985" s="251" customFormat="1"/>
    <row r="7986" s="251" customFormat="1"/>
    <row r="7987" s="251" customFormat="1"/>
    <row r="7988" s="251" customFormat="1"/>
    <row r="7989" s="251" customFormat="1"/>
    <row r="7990" s="251" customFormat="1"/>
    <row r="7991" s="251" customFormat="1"/>
    <row r="7992" s="251" customFormat="1"/>
    <row r="7993" s="251" customFormat="1"/>
    <row r="7994" s="251" customFormat="1"/>
    <row r="7995" s="251" customFormat="1"/>
    <row r="7996" s="251" customFormat="1"/>
    <row r="7997" s="251" customFormat="1"/>
    <row r="7998" s="251" customFormat="1"/>
    <row r="7999" s="251" customFormat="1"/>
    <row r="8000" s="251" customFormat="1"/>
    <row r="8001" s="251" customFormat="1"/>
    <row r="8002" s="251" customFormat="1"/>
    <row r="8003" s="251" customFormat="1"/>
    <row r="8004" s="251" customFormat="1"/>
    <row r="8005" s="251" customFormat="1"/>
    <row r="8006" s="251" customFormat="1"/>
    <row r="8007" s="251" customFormat="1"/>
    <row r="8008" s="251" customFormat="1"/>
    <row r="8009" s="251" customFormat="1"/>
    <row r="8010" s="251" customFormat="1"/>
    <row r="8011" s="251" customFormat="1"/>
    <row r="8012" s="251" customFormat="1"/>
    <row r="8013" s="251" customFormat="1"/>
    <row r="8014" s="251" customFormat="1"/>
    <row r="8015" s="251" customFormat="1"/>
    <row r="8016" s="251" customFormat="1"/>
    <row r="8017" s="251" customFormat="1"/>
    <row r="8018" s="251" customFormat="1"/>
    <row r="8019" s="251" customFormat="1"/>
    <row r="8020" s="251" customFormat="1"/>
    <row r="8021" s="251" customFormat="1"/>
    <row r="8022" s="251" customFormat="1"/>
    <row r="8023" s="251" customFormat="1"/>
    <row r="8024" s="251" customFormat="1"/>
    <row r="8025" s="251" customFormat="1"/>
    <row r="8026" s="251" customFormat="1"/>
    <row r="8027" s="251" customFormat="1"/>
    <row r="8028" s="251" customFormat="1"/>
    <row r="8029" s="251" customFormat="1"/>
    <row r="8030" s="251" customFormat="1"/>
    <row r="8031" s="251" customFormat="1"/>
    <row r="8032" s="251" customFormat="1"/>
    <row r="8033" s="251" customFormat="1"/>
    <row r="8034" s="251" customFormat="1"/>
    <row r="8035" s="251" customFormat="1"/>
    <row r="8036" s="251" customFormat="1"/>
    <row r="8037" s="251" customFormat="1"/>
    <row r="8038" s="251" customFormat="1"/>
    <row r="8039" s="251" customFormat="1"/>
    <row r="8040" s="251" customFormat="1"/>
    <row r="8041" s="251" customFormat="1"/>
    <row r="8042" s="251" customFormat="1"/>
    <row r="8043" s="251" customFormat="1"/>
    <row r="8044" s="251" customFormat="1"/>
    <row r="8045" s="251" customFormat="1"/>
    <row r="8046" s="251" customFormat="1"/>
    <row r="8047" s="251" customFormat="1"/>
    <row r="8048" s="251" customFormat="1"/>
    <row r="8049" s="251" customFormat="1"/>
    <row r="8050" s="251" customFormat="1"/>
    <row r="8051" s="251" customFormat="1"/>
    <row r="8052" s="251" customFormat="1"/>
    <row r="8053" s="251" customFormat="1"/>
    <row r="8054" s="251" customFormat="1"/>
    <row r="8055" s="251" customFormat="1"/>
    <row r="8056" s="251" customFormat="1"/>
    <row r="8057" s="251" customFormat="1"/>
    <row r="8058" s="251" customFormat="1"/>
    <row r="8059" s="251" customFormat="1"/>
    <row r="8060" s="251" customFormat="1"/>
    <row r="8061" s="251" customFormat="1"/>
    <row r="8062" s="251" customFormat="1"/>
    <row r="8063" s="251" customFormat="1"/>
    <row r="8064" s="251" customFormat="1"/>
    <row r="8065" s="251" customFormat="1"/>
    <row r="8066" s="251" customFormat="1"/>
    <row r="8067" s="251" customFormat="1"/>
    <row r="8068" s="251" customFormat="1"/>
    <row r="8069" s="251" customFormat="1"/>
    <row r="8070" s="251" customFormat="1"/>
    <row r="8071" s="251" customFormat="1"/>
    <row r="8072" s="251" customFormat="1"/>
    <row r="8073" s="251" customFormat="1"/>
    <row r="8074" s="251" customFormat="1"/>
    <row r="8075" s="251" customFormat="1"/>
    <row r="8076" s="251" customFormat="1"/>
    <row r="8077" s="251" customFormat="1"/>
    <row r="8078" s="251" customFormat="1"/>
    <row r="8079" s="251" customFormat="1"/>
    <row r="8080" s="251" customFormat="1"/>
    <row r="8081" s="251" customFormat="1"/>
    <row r="8082" s="251" customFormat="1"/>
    <row r="8083" s="251" customFormat="1"/>
    <row r="8084" s="251" customFormat="1"/>
    <row r="8085" s="251" customFormat="1"/>
    <row r="8086" s="251" customFormat="1"/>
    <row r="8087" s="251" customFormat="1"/>
    <row r="8088" s="251" customFormat="1"/>
    <row r="8089" s="251" customFormat="1"/>
    <row r="8090" s="251" customFormat="1"/>
    <row r="8091" s="251" customFormat="1"/>
    <row r="8092" s="251" customFormat="1"/>
    <row r="8093" s="251" customFormat="1"/>
    <row r="8094" s="251" customFormat="1"/>
    <row r="8095" s="251" customFormat="1"/>
    <row r="8096" s="251" customFormat="1"/>
    <row r="8097" s="251" customFormat="1"/>
    <row r="8098" s="251" customFormat="1"/>
    <row r="8099" s="251" customFormat="1"/>
    <row r="8100" s="251" customFormat="1"/>
    <row r="8101" s="251" customFormat="1"/>
    <row r="8102" s="251" customFormat="1"/>
    <row r="8103" s="251" customFormat="1"/>
    <row r="8104" s="251" customFormat="1"/>
    <row r="8105" s="251" customFormat="1"/>
    <row r="8106" s="251" customFormat="1"/>
    <row r="8107" s="251" customFormat="1"/>
    <row r="8108" s="251" customFormat="1"/>
    <row r="8109" s="251" customFormat="1"/>
    <row r="8110" s="251" customFormat="1"/>
    <row r="8111" s="251" customFormat="1"/>
    <row r="8112" s="251" customFormat="1"/>
    <row r="8113" s="251" customFormat="1"/>
    <row r="8114" s="251" customFormat="1"/>
    <row r="8115" s="251" customFormat="1"/>
    <row r="8116" s="251" customFormat="1"/>
    <row r="8117" s="251" customFormat="1"/>
    <row r="8118" s="251" customFormat="1"/>
    <row r="8119" s="251" customFormat="1"/>
    <row r="8120" s="251" customFormat="1"/>
    <row r="8121" s="251" customFormat="1"/>
    <row r="8122" s="251" customFormat="1"/>
    <row r="8123" s="251" customFormat="1"/>
    <row r="8124" s="251" customFormat="1"/>
    <row r="8125" s="251" customFormat="1"/>
    <row r="8126" s="251" customFormat="1"/>
    <row r="8127" s="251" customFormat="1"/>
    <row r="8128" s="251" customFormat="1"/>
    <row r="8129" s="251" customFormat="1"/>
    <row r="8130" s="251" customFormat="1"/>
    <row r="8131" s="251" customFormat="1"/>
    <row r="8132" s="251" customFormat="1"/>
    <row r="8133" s="251" customFormat="1"/>
    <row r="8134" s="251" customFormat="1"/>
    <row r="8135" s="251" customFormat="1"/>
    <row r="8136" s="251" customFormat="1"/>
    <row r="8137" s="251" customFormat="1"/>
    <row r="8138" s="251" customFormat="1"/>
    <row r="8139" s="251" customFormat="1"/>
    <row r="8140" s="251" customFormat="1"/>
    <row r="8141" s="251" customFormat="1"/>
    <row r="8142" s="251" customFormat="1"/>
    <row r="8143" s="251" customFormat="1"/>
    <row r="8144" s="251" customFormat="1"/>
    <row r="8145" s="251" customFormat="1"/>
    <row r="8146" s="251" customFormat="1"/>
    <row r="8147" s="251" customFormat="1"/>
    <row r="8148" s="251" customFormat="1"/>
    <row r="8149" s="251" customFormat="1"/>
    <row r="8150" s="251" customFormat="1"/>
    <row r="8151" s="251" customFormat="1"/>
    <row r="8152" s="251" customFormat="1"/>
    <row r="8153" s="251" customFormat="1"/>
    <row r="8154" s="251" customFormat="1"/>
    <row r="8155" s="251" customFormat="1"/>
    <row r="8156" s="251" customFormat="1"/>
    <row r="8157" s="251" customFormat="1"/>
    <row r="8158" s="251" customFormat="1"/>
    <row r="8159" s="251" customFormat="1"/>
    <row r="8160" s="251" customFormat="1"/>
    <row r="8161" s="251" customFormat="1"/>
    <row r="8162" s="251" customFormat="1"/>
    <row r="8163" s="251" customFormat="1"/>
    <row r="8164" s="251" customFormat="1"/>
    <row r="8165" s="251" customFormat="1"/>
    <row r="8166" s="251" customFormat="1"/>
    <row r="8167" s="251" customFormat="1"/>
    <row r="8168" s="251" customFormat="1"/>
    <row r="8169" s="251" customFormat="1"/>
    <row r="8170" s="251" customFormat="1"/>
    <row r="8171" s="251" customFormat="1"/>
    <row r="8172" s="251" customFormat="1"/>
    <row r="8173" s="251" customFormat="1"/>
    <row r="8174" s="251" customFormat="1"/>
    <row r="8175" s="251" customFormat="1"/>
    <row r="8176" s="251" customFormat="1"/>
    <row r="8177" s="251" customFormat="1"/>
    <row r="8178" s="251" customFormat="1"/>
    <row r="8179" s="251" customFormat="1"/>
    <row r="8180" s="251" customFormat="1"/>
    <row r="8181" s="251" customFormat="1"/>
    <row r="8182" s="251" customFormat="1"/>
    <row r="8183" s="251" customFormat="1"/>
    <row r="8184" s="251" customFormat="1"/>
    <row r="8185" s="251" customFormat="1"/>
    <row r="8186" s="251" customFormat="1"/>
    <row r="8187" s="251" customFormat="1"/>
    <row r="8188" s="251" customFormat="1"/>
    <row r="8189" s="251" customFormat="1"/>
    <row r="8190" s="251" customFormat="1"/>
    <row r="8191" s="251" customFormat="1"/>
    <row r="8192" s="251" customFormat="1"/>
    <row r="8193" s="251" customFormat="1"/>
    <row r="8194" s="251" customFormat="1"/>
    <row r="8195" s="251" customFormat="1"/>
    <row r="8196" s="251" customFormat="1"/>
    <row r="8197" s="251" customFormat="1"/>
    <row r="8198" s="251" customFormat="1"/>
    <row r="8199" s="251" customFormat="1"/>
    <row r="8200" s="251" customFormat="1"/>
    <row r="8201" s="251" customFormat="1"/>
    <row r="8202" s="251" customFormat="1"/>
    <row r="8203" s="251" customFormat="1"/>
    <row r="8204" s="251" customFormat="1"/>
    <row r="8205" s="251" customFormat="1"/>
    <row r="8206" s="251" customFormat="1"/>
    <row r="8207" s="251" customFormat="1"/>
    <row r="8208" s="251" customFormat="1"/>
    <row r="8209" s="251" customFormat="1"/>
    <row r="8210" s="251" customFormat="1"/>
    <row r="8211" s="251" customFormat="1"/>
    <row r="8212" s="251" customFormat="1"/>
    <row r="8213" s="251" customFormat="1"/>
    <row r="8214" s="251" customFormat="1"/>
    <row r="8215" s="251" customFormat="1"/>
    <row r="8216" s="251" customFormat="1"/>
    <row r="8217" s="251" customFormat="1"/>
    <row r="8218" s="251" customFormat="1"/>
    <row r="8219" s="251" customFormat="1"/>
    <row r="8220" s="251" customFormat="1"/>
    <row r="8221" s="251" customFormat="1"/>
    <row r="8222" s="251" customFormat="1"/>
    <row r="8223" s="251" customFormat="1"/>
    <row r="8224" s="251" customFormat="1"/>
    <row r="8225" s="251" customFormat="1"/>
    <row r="8226" s="251" customFormat="1"/>
    <row r="8227" s="251" customFormat="1"/>
    <row r="8228" s="251" customFormat="1"/>
    <row r="8229" s="251" customFormat="1"/>
    <row r="8230" s="251" customFormat="1"/>
    <row r="8231" s="251" customFormat="1"/>
    <row r="8232" s="251" customFormat="1"/>
    <row r="8233" s="251" customFormat="1"/>
    <row r="8234" s="251" customFormat="1"/>
    <row r="8235" s="251" customFormat="1"/>
    <row r="8236" s="251" customFormat="1"/>
    <row r="8237" s="251" customFormat="1"/>
    <row r="8238" s="251" customFormat="1"/>
    <row r="8239" s="251" customFormat="1"/>
    <row r="8240" s="251" customFormat="1"/>
    <row r="8241" s="251" customFormat="1"/>
    <row r="8242" s="251" customFormat="1"/>
    <row r="8243" s="251" customFormat="1"/>
    <row r="8244" s="251" customFormat="1"/>
    <row r="8245" s="251" customFormat="1"/>
    <row r="8246" s="251" customFormat="1"/>
    <row r="8247" s="251" customFormat="1"/>
    <row r="8248" s="251" customFormat="1"/>
    <row r="8249" s="251" customFormat="1"/>
    <row r="8250" s="251" customFormat="1"/>
    <row r="8251" s="251" customFormat="1"/>
    <row r="8252" s="251" customFormat="1"/>
    <row r="8253" s="251" customFormat="1"/>
    <row r="8254" s="251" customFormat="1"/>
    <row r="8255" s="251" customFormat="1"/>
    <row r="8256" s="251" customFormat="1"/>
    <row r="8257" s="251" customFormat="1"/>
    <row r="8258" s="251" customFormat="1"/>
    <row r="8259" s="251" customFormat="1"/>
    <row r="8260" s="251" customFormat="1"/>
    <row r="8261" s="251" customFormat="1"/>
    <row r="8262" s="251" customFormat="1"/>
    <row r="8263" s="251" customFormat="1"/>
    <row r="8264" s="251" customFormat="1"/>
    <row r="8265" s="251" customFormat="1"/>
    <row r="8266" s="251" customFormat="1"/>
    <row r="8267" s="251" customFormat="1"/>
    <row r="8268" s="251" customFormat="1"/>
    <row r="8269" s="251" customFormat="1"/>
    <row r="8270" s="251" customFormat="1"/>
    <row r="8271" s="251" customFormat="1"/>
    <row r="8272" s="251" customFormat="1"/>
    <row r="8273" s="251" customFormat="1"/>
    <row r="8274" s="251" customFormat="1"/>
    <row r="8275" s="251" customFormat="1"/>
    <row r="8276" s="251" customFormat="1"/>
    <row r="8277" s="251" customFormat="1"/>
    <row r="8278" s="251" customFormat="1"/>
    <row r="8279" s="251" customFormat="1"/>
    <row r="8280" s="251" customFormat="1"/>
    <row r="8281" s="251" customFormat="1"/>
    <row r="8282" s="251" customFormat="1"/>
    <row r="8283" s="251" customFormat="1"/>
    <row r="8284" s="251" customFormat="1"/>
    <row r="8285" s="251" customFormat="1"/>
    <row r="8286" s="251" customFormat="1"/>
    <row r="8287" s="251" customFormat="1"/>
    <row r="8288" s="251" customFormat="1"/>
    <row r="8289" s="251" customFormat="1"/>
    <row r="8290" s="251" customFormat="1"/>
    <row r="8291" s="251" customFormat="1"/>
    <row r="8292" s="251" customFormat="1"/>
    <row r="8293" s="251" customFormat="1"/>
    <row r="8294" s="251" customFormat="1"/>
    <row r="8295" s="251" customFormat="1"/>
    <row r="8296" s="251" customFormat="1"/>
    <row r="8297" s="251" customFormat="1"/>
    <row r="8298" s="251" customFormat="1"/>
    <row r="8299" s="251" customFormat="1"/>
    <row r="8300" s="251" customFormat="1"/>
    <row r="8301" s="251" customFormat="1"/>
    <row r="8302" s="251" customFormat="1"/>
    <row r="8303" s="251" customFormat="1"/>
    <row r="8304" s="251" customFormat="1"/>
    <row r="8305" s="251" customFormat="1"/>
    <row r="8306" s="251" customFormat="1"/>
    <row r="8307" s="251" customFormat="1"/>
    <row r="8308" s="251" customFormat="1"/>
    <row r="8309" s="251" customFormat="1"/>
    <row r="8310" s="251" customFormat="1"/>
    <row r="8311" s="251" customFormat="1"/>
    <row r="8312" s="251" customFormat="1"/>
    <row r="8313" s="251" customFormat="1"/>
    <row r="8314" s="251" customFormat="1"/>
    <row r="8315" s="251" customFormat="1"/>
    <row r="8316" s="251" customFormat="1"/>
    <row r="8317" s="251" customFormat="1"/>
    <row r="8318" s="251" customFormat="1"/>
    <row r="8319" s="251" customFormat="1"/>
    <row r="8320" s="251" customFormat="1"/>
    <row r="8321" s="251" customFormat="1"/>
    <row r="8322" s="251" customFormat="1"/>
    <row r="8323" s="251" customFormat="1"/>
    <row r="8324" s="251" customFormat="1"/>
    <row r="8325" s="251" customFormat="1"/>
    <row r="8326" s="251" customFormat="1"/>
    <row r="8327" s="251" customFormat="1"/>
    <row r="8328" s="251" customFormat="1"/>
    <row r="8329" s="251" customFormat="1"/>
    <row r="8330" s="251" customFormat="1"/>
    <row r="8331" s="251" customFormat="1"/>
    <row r="8332" s="251" customFormat="1"/>
    <row r="8333" s="251" customFormat="1"/>
    <row r="8334" s="251" customFormat="1"/>
    <row r="8335" s="251" customFormat="1"/>
    <row r="8336" s="251" customFormat="1"/>
    <row r="8337" s="251" customFormat="1"/>
    <row r="8338" s="251" customFormat="1"/>
    <row r="8339" s="251" customFormat="1"/>
    <row r="8340" s="251" customFormat="1"/>
    <row r="8341" s="251" customFormat="1"/>
    <row r="8342" s="251" customFormat="1"/>
    <row r="8343" s="251" customFormat="1"/>
    <row r="8344" s="251" customFormat="1"/>
    <row r="8345" s="251" customFormat="1"/>
    <row r="8346" s="251" customFormat="1"/>
    <row r="8347" s="251" customFormat="1"/>
    <row r="8348" s="251" customFormat="1"/>
    <row r="8349" s="251" customFormat="1"/>
    <row r="8350" s="251" customFormat="1"/>
    <row r="8351" s="251" customFormat="1"/>
    <row r="8352" s="251" customFormat="1"/>
    <row r="8353" s="251" customFormat="1"/>
    <row r="8354" s="251" customFormat="1"/>
    <row r="8355" s="251" customFormat="1"/>
    <row r="8356" s="251" customFormat="1"/>
    <row r="8357" s="251" customFormat="1"/>
    <row r="8358" s="251" customFormat="1"/>
    <row r="8359" s="251" customFormat="1"/>
    <row r="8360" s="251" customFormat="1"/>
    <row r="8361" s="251" customFormat="1"/>
    <row r="8362" s="251" customFormat="1"/>
    <row r="8363" s="251" customFormat="1"/>
    <row r="8364" s="251" customFormat="1"/>
    <row r="8365" s="251" customFormat="1"/>
    <row r="8366" s="251" customFormat="1"/>
    <row r="8367" s="251" customFormat="1"/>
    <row r="8368" s="251" customFormat="1"/>
    <row r="8369" s="251" customFormat="1"/>
    <row r="8370" s="251" customFormat="1"/>
    <row r="8371" s="251" customFormat="1"/>
    <row r="8372" s="251" customFormat="1"/>
    <row r="8373" s="251" customFormat="1"/>
    <row r="8374" s="251" customFormat="1"/>
    <row r="8375" s="251" customFormat="1"/>
    <row r="8376" s="251" customFormat="1"/>
    <row r="8377" s="251" customFormat="1"/>
    <row r="8378" s="251" customFormat="1"/>
    <row r="8379" s="251" customFormat="1"/>
    <row r="8380" s="251" customFormat="1"/>
    <row r="8381" s="251" customFormat="1"/>
    <row r="8382" s="251" customFormat="1"/>
    <row r="8383" s="251" customFormat="1"/>
    <row r="8384" s="251" customFormat="1"/>
    <row r="8385" s="251" customFormat="1"/>
    <row r="8386" s="251" customFormat="1"/>
    <row r="8387" s="251" customFormat="1"/>
    <row r="8388" s="251" customFormat="1"/>
    <row r="8389" s="251" customFormat="1"/>
    <row r="8390" s="251" customFormat="1"/>
    <row r="8391" s="251" customFormat="1"/>
    <row r="8392" s="251" customFormat="1"/>
    <row r="8393" s="251" customFormat="1"/>
    <row r="8394" s="251" customFormat="1"/>
    <row r="8395" s="251" customFormat="1"/>
    <row r="8396" s="251" customFormat="1"/>
    <row r="8397" s="251" customFormat="1"/>
    <row r="8398" s="251" customFormat="1"/>
    <row r="8399" s="251" customFormat="1"/>
    <row r="8400" s="251" customFormat="1"/>
    <row r="8401" s="251" customFormat="1"/>
    <row r="8402" s="251" customFormat="1"/>
    <row r="8403" s="251" customFormat="1"/>
    <row r="8404" s="251" customFormat="1"/>
    <row r="8405" s="251" customFormat="1"/>
    <row r="8406" s="251" customFormat="1"/>
    <row r="8407" s="251" customFormat="1"/>
    <row r="8408" s="251" customFormat="1"/>
    <row r="8409" s="251" customFormat="1"/>
    <row r="8410" s="251" customFormat="1"/>
    <row r="8411" s="251" customFormat="1"/>
    <row r="8412" s="251" customFormat="1"/>
    <row r="8413" s="251" customFormat="1"/>
    <row r="8414" s="251" customFormat="1"/>
    <row r="8415" s="251" customFormat="1"/>
    <row r="8416" s="251" customFormat="1"/>
    <row r="8417" s="251" customFormat="1"/>
    <row r="8418" s="251" customFormat="1"/>
    <row r="8419" s="251" customFormat="1"/>
    <row r="8420" s="251" customFormat="1"/>
    <row r="8421" s="251" customFormat="1"/>
    <row r="8422" s="251" customFormat="1"/>
    <row r="8423" s="251" customFormat="1"/>
    <row r="8424" s="251" customFormat="1"/>
    <row r="8425" s="251" customFormat="1"/>
    <row r="8426" s="251" customFormat="1"/>
    <row r="8427" s="251" customFormat="1"/>
    <row r="8428" s="251" customFormat="1"/>
    <row r="8429" s="251" customFormat="1"/>
    <row r="8430" s="251" customFormat="1"/>
    <row r="8431" s="251" customFormat="1"/>
    <row r="8432" s="251" customFormat="1"/>
    <row r="8433" s="251" customFormat="1"/>
    <row r="8434" s="251" customFormat="1"/>
    <row r="8435" s="251" customFormat="1"/>
    <row r="8436" s="251" customFormat="1"/>
    <row r="8437" s="251" customFormat="1"/>
    <row r="8438" s="251" customFormat="1"/>
    <row r="8439" s="251" customFormat="1"/>
    <row r="8440" s="251" customFormat="1"/>
    <row r="8441" s="251" customFormat="1"/>
    <row r="8442" s="251" customFormat="1"/>
    <row r="8443" s="251" customFormat="1"/>
    <row r="8444" s="251" customFormat="1"/>
    <row r="8445" s="251" customFormat="1"/>
    <row r="8446" s="251" customFormat="1"/>
    <row r="8447" s="251" customFormat="1"/>
    <row r="8448" s="251" customFormat="1"/>
    <row r="8449" s="251" customFormat="1"/>
    <row r="8450" s="251" customFormat="1"/>
    <row r="8451" s="251" customFormat="1"/>
    <row r="8452" s="251" customFormat="1"/>
    <row r="8453" s="251" customFormat="1"/>
    <row r="8454" s="251" customFormat="1"/>
    <row r="8455" s="251" customFormat="1"/>
    <row r="8456" s="251" customFormat="1"/>
    <row r="8457" s="251" customFormat="1"/>
    <row r="8458" s="251" customFormat="1"/>
    <row r="8459" s="251" customFormat="1"/>
    <row r="8460" s="251" customFormat="1"/>
    <row r="8461" s="251" customFormat="1"/>
    <row r="8462" s="251" customFormat="1"/>
    <row r="8463" s="251" customFormat="1"/>
    <row r="8464" s="251" customFormat="1"/>
    <row r="8465" s="251" customFormat="1"/>
    <row r="8466" s="251" customFormat="1"/>
    <row r="8467" s="251" customFormat="1"/>
    <row r="8468" s="251" customFormat="1"/>
    <row r="8469" s="251" customFormat="1"/>
    <row r="8470" s="251" customFormat="1"/>
    <row r="8471" s="251" customFormat="1"/>
    <row r="8472" s="251" customFormat="1"/>
    <row r="8473" s="251" customFormat="1"/>
    <row r="8474" s="251" customFormat="1"/>
    <row r="8475" s="251" customFormat="1"/>
    <row r="8476" s="251" customFormat="1"/>
    <row r="8477" s="251" customFormat="1"/>
    <row r="8478" s="251" customFormat="1"/>
    <row r="8479" s="251" customFormat="1"/>
    <row r="8480" s="251" customFormat="1"/>
    <row r="8481" s="251" customFormat="1"/>
    <row r="8482" s="251" customFormat="1"/>
    <row r="8483" s="251" customFormat="1"/>
    <row r="8484" s="251" customFormat="1"/>
    <row r="8485" s="251" customFormat="1"/>
    <row r="8486" s="251" customFormat="1"/>
    <row r="8487" s="251" customFormat="1"/>
    <row r="8488" s="251" customFormat="1"/>
    <row r="8489" s="251" customFormat="1"/>
    <row r="8490" s="251" customFormat="1"/>
    <row r="8491" s="251" customFormat="1"/>
    <row r="8492" s="251" customFormat="1"/>
    <row r="8493" s="251" customFormat="1"/>
    <row r="8494" s="251" customFormat="1"/>
    <row r="8495" s="251" customFormat="1"/>
    <row r="8496" s="251" customFormat="1"/>
    <row r="8497" s="251" customFormat="1"/>
    <row r="8498" s="251" customFormat="1"/>
    <row r="8499" s="251" customFormat="1"/>
    <row r="8500" s="251" customFormat="1"/>
    <row r="8501" s="251" customFormat="1"/>
    <row r="8502" s="251" customFormat="1"/>
    <row r="8503" s="251" customFormat="1"/>
    <row r="8504" s="251" customFormat="1"/>
    <row r="8505" s="251" customFormat="1"/>
    <row r="8506" s="251" customFormat="1"/>
    <row r="8507" s="251" customFormat="1"/>
    <row r="8508" s="251" customFormat="1"/>
    <row r="8509" s="251" customFormat="1"/>
    <row r="8510" s="251" customFormat="1"/>
    <row r="8511" s="251" customFormat="1"/>
    <row r="8512" s="251" customFormat="1"/>
    <row r="8513" s="251" customFormat="1"/>
    <row r="8514" s="251" customFormat="1"/>
    <row r="8515" s="251" customFormat="1"/>
    <row r="8516" s="251" customFormat="1"/>
    <row r="8517" s="251" customFormat="1"/>
    <row r="8518" s="251" customFormat="1"/>
    <row r="8519" s="251" customFormat="1"/>
    <row r="8520" s="251" customFormat="1"/>
    <row r="8521" s="251" customFormat="1"/>
    <row r="8522" s="251" customFormat="1"/>
    <row r="8523" s="251" customFormat="1"/>
    <row r="8524" s="251" customFormat="1"/>
    <row r="8525" s="251" customFormat="1"/>
    <row r="8526" s="251" customFormat="1"/>
    <row r="8527" s="251" customFormat="1"/>
    <row r="8528" s="251" customFormat="1"/>
    <row r="8529" s="251" customFormat="1"/>
    <row r="8530" s="251" customFormat="1"/>
    <row r="8531" s="251" customFormat="1"/>
    <row r="8532" s="251" customFormat="1"/>
    <row r="8533" s="251" customFormat="1"/>
    <row r="8534" s="251" customFormat="1"/>
    <row r="8535" s="251" customFormat="1"/>
    <row r="8536" s="251" customFormat="1"/>
    <row r="8537" s="251" customFormat="1"/>
    <row r="8538" s="251" customFormat="1"/>
    <row r="8539" s="251" customFormat="1"/>
    <row r="8540" s="251" customFormat="1"/>
    <row r="8541" s="251" customFormat="1"/>
    <row r="8542" s="251" customFormat="1"/>
    <row r="8543" s="251" customFormat="1"/>
    <row r="8544" s="251" customFormat="1"/>
    <row r="8545" s="251" customFormat="1"/>
    <row r="8546" s="251" customFormat="1"/>
    <row r="8547" s="251" customFormat="1"/>
    <row r="8548" s="251" customFormat="1"/>
    <row r="8549" s="251" customFormat="1"/>
    <row r="8550" s="251" customFormat="1"/>
    <row r="8551" s="251" customFormat="1"/>
    <row r="8552" s="251" customFormat="1"/>
    <row r="8553" s="251" customFormat="1"/>
    <row r="8554" s="251" customFormat="1"/>
    <row r="8555" s="251" customFormat="1"/>
    <row r="8556" s="251" customFormat="1"/>
    <row r="8557" s="251" customFormat="1"/>
    <row r="8558" s="251" customFormat="1"/>
    <row r="8559" s="251" customFormat="1"/>
    <row r="8560" s="251" customFormat="1"/>
    <row r="8561" s="251" customFormat="1"/>
    <row r="8562" s="251" customFormat="1"/>
    <row r="8563" s="251" customFormat="1"/>
    <row r="8564" s="251" customFormat="1"/>
    <row r="8565" s="251" customFormat="1"/>
    <row r="8566" s="251" customFormat="1"/>
    <row r="8567" s="251" customFormat="1"/>
    <row r="8568" s="251" customFormat="1"/>
    <row r="8569" s="251" customFormat="1"/>
    <row r="8570" s="251" customFormat="1"/>
    <row r="8571" s="251" customFormat="1"/>
    <row r="8572" s="251" customFormat="1"/>
    <row r="8573" s="251" customFormat="1"/>
    <row r="8574" s="251" customFormat="1"/>
    <row r="8575" s="251" customFormat="1"/>
    <row r="8576" s="251" customFormat="1"/>
    <row r="8577" s="251" customFormat="1"/>
    <row r="8578" s="251" customFormat="1"/>
    <row r="8579" s="251" customFormat="1"/>
    <row r="8580" s="251" customFormat="1"/>
    <row r="8581" s="251" customFormat="1"/>
    <row r="8582" s="251" customFormat="1"/>
    <row r="8583" s="251" customFormat="1"/>
    <row r="8584" s="251" customFormat="1"/>
    <row r="8585" s="251" customFormat="1"/>
    <row r="8586" s="251" customFormat="1"/>
    <row r="8587" s="251" customFormat="1"/>
    <row r="8588" s="251" customFormat="1"/>
    <row r="8589" s="251" customFormat="1"/>
    <row r="8590" s="251" customFormat="1"/>
    <row r="8591" s="251" customFormat="1"/>
    <row r="8592" s="251" customFormat="1"/>
    <row r="8593" s="251" customFormat="1"/>
    <row r="8594" s="251" customFormat="1"/>
    <row r="8595" s="251" customFormat="1"/>
    <row r="8596" s="251" customFormat="1"/>
    <row r="8597" s="251" customFormat="1"/>
    <row r="8598" s="251" customFormat="1"/>
    <row r="8599" s="251" customFormat="1"/>
    <row r="8600" s="251" customFormat="1"/>
    <row r="8601" s="251" customFormat="1"/>
    <row r="8602" s="251" customFormat="1"/>
    <row r="8603" s="251" customFormat="1"/>
    <row r="8604" s="251" customFormat="1"/>
    <row r="8605" s="251" customFormat="1"/>
    <row r="8606" s="251" customFormat="1"/>
    <row r="8607" s="251" customFormat="1"/>
    <row r="8608" s="251" customFormat="1"/>
    <row r="8609" s="251" customFormat="1"/>
    <row r="8610" s="251" customFormat="1"/>
    <row r="8611" s="251" customFormat="1"/>
    <row r="8612" s="251" customFormat="1"/>
    <row r="8613" s="251" customFormat="1"/>
    <row r="8614" s="251" customFormat="1"/>
    <row r="8615" s="251" customFormat="1"/>
    <row r="8616" s="251" customFormat="1"/>
    <row r="8617" s="251" customFormat="1"/>
    <row r="8618" s="251" customFormat="1"/>
    <row r="8619" s="251" customFormat="1"/>
    <row r="8620" s="251" customFormat="1"/>
    <row r="8621" s="251" customFormat="1"/>
    <row r="8622" s="251" customFormat="1"/>
    <row r="8623" s="251" customFormat="1"/>
    <row r="8624" s="251" customFormat="1"/>
    <row r="8625" s="251" customFormat="1"/>
    <row r="8626" s="251" customFormat="1"/>
    <row r="8627" s="251" customFormat="1"/>
    <row r="8628" s="251" customFormat="1"/>
    <row r="8629" s="251" customFormat="1"/>
    <row r="8630" s="251" customFormat="1"/>
    <row r="8631" s="251" customFormat="1"/>
    <row r="8632" s="251" customFormat="1"/>
    <row r="8633" s="251" customFormat="1"/>
    <row r="8634" s="251" customFormat="1"/>
    <row r="8635" s="251" customFormat="1"/>
    <row r="8636" s="251" customFormat="1"/>
    <row r="8637" s="251" customFormat="1"/>
    <row r="8638" s="251" customFormat="1"/>
    <row r="8639" s="251" customFormat="1"/>
    <row r="8640" s="251" customFormat="1"/>
    <row r="8641" s="251" customFormat="1"/>
    <row r="8642" s="251" customFormat="1"/>
    <row r="8643" s="251" customFormat="1"/>
    <row r="8644" s="251" customFormat="1"/>
    <row r="8645" s="251" customFormat="1"/>
    <row r="8646" s="251" customFormat="1"/>
    <row r="8647" s="251" customFormat="1"/>
    <row r="8648" s="251" customFormat="1"/>
    <row r="8649" s="251" customFormat="1"/>
    <row r="8650" s="251" customFormat="1"/>
    <row r="8651" s="251" customFormat="1"/>
    <row r="8652" s="251" customFormat="1"/>
    <row r="8653" s="251" customFormat="1"/>
    <row r="8654" s="251" customFormat="1"/>
    <row r="8655" s="251" customFormat="1"/>
    <row r="8656" s="251" customFormat="1"/>
    <row r="8657" s="251" customFormat="1"/>
    <row r="8658" s="251" customFormat="1"/>
    <row r="8659" s="251" customFormat="1"/>
    <row r="8660" s="251" customFormat="1"/>
    <row r="8661" s="251" customFormat="1"/>
    <row r="8662" s="251" customFormat="1"/>
    <row r="8663" s="251" customFormat="1"/>
    <row r="8664" s="251" customFormat="1"/>
    <row r="8665" s="251" customFormat="1"/>
    <row r="8666" s="251" customFormat="1"/>
    <row r="8667" s="251" customFormat="1"/>
    <row r="8668" s="251" customFormat="1"/>
    <row r="8669" s="251" customFormat="1"/>
    <row r="8670" s="251" customFormat="1"/>
    <row r="8671" s="251" customFormat="1"/>
    <row r="8672" s="251" customFormat="1"/>
    <row r="8673" s="251" customFormat="1"/>
    <row r="8674" s="251" customFormat="1"/>
    <row r="8675" s="251" customFormat="1"/>
    <row r="8676" s="251" customFormat="1"/>
    <row r="8677" s="251" customFormat="1"/>
    <row r="8678" s="251" customFormat="1"/>
    <row r="8679" s="251" customFormat="1"/>
    <row r="8680" s="251" customFormat="1"/>
    <row r="8681" s="251" customFormat="1"/>
    <row r="8682" s="251" customFormat="1"/>
    <row r="8683" s="251" customFormat="1"/>
    <row r="8684" s="251" customFormat="1"/>
    <row r="8685" s="251" customFormat="1"/>
    <row r="8686" s="251" customFormat="1"/>
    <row r="8687" s="251" customFormat="1"/>
    <row r="8688" s="251" customFormat="1"/>
    <row r="8689" s="251" customFormat="1"/>
    <row r="8690" s="251" customFormat="1"/>
    <row r="8691" s="251" customFormat="1"/>
    <row r="8692" s="251" customFormat="1"/>
    <row r="8693" s="251" customFormat="1"/>
    <row r="8694" s="251" customFormat="1"/>
    <row r="8695" s="251" customFormat="1"/>
    <row r="8696" s="251" customFormat="1"/>
    <row r="8697" s="251" customFormat="1"/>
    <row r="8698" s="251" customFormat="1"/>
    <row r="8699" s="251" customFormat="1"/>
    <row r="8700" s="251" customFormat="1"/>
    <row r="8701" s="251" customFormat="1"/>
    <row r="8702" s="251" customFormat="1"/>
    <row r="8703" s="251" customFormat="1"/>
    <row r="8704" s="251" customFormat="1"/>
    <row r="8705" s="251" customFormat="1"/>
    <row r="8706" s="251" customFormat="1"/>
    <row r="8707" s="251" customFormat="1"/>
    <row r="8708" s="251" customFormat="1"/>
    <row r="8709" s="251" customFormat="1"/>
    <row r="8710" s="251" customFormat="1"/>
    <row r="8711" s="251" customFormat="1"/>
    <row r="8712" s="251" customFormat="1"/>
    <row r="8713" s="251" customFormat="1"/>
    <row r="8714" s="251" customFormat="1"/>
    <row r="8715" s="251" customFormat="1"/>
    <row r="8716" s="251" customFormat="1"/>
    <row r="8717" s="251" customFormat="1"/>
    <row r="8718" s="251" customFormat="1"/>
    <row r="8719" s="251" customFormat="1"/>
    <row r="8720" s="251" customFormat="1"/>
    <row r="8721" s="251" customFormat="1"/>
    <row r="8722" s="251" customFormat="1"/>
    <row r="8723" s="251" customFormat="1"/>
    <row r="8724" s="251" customFormat="1"/>
    <row r="8725" s="251" customFormat="1"/>
    <row r="8726" s="251" customFormat="1"/>
    <row r="8727" s="251" customFormat="1"/>
    <row r="8728" s="251" customFormat="1"/>
    <row r="8729" s="251" customFormat="1"/>
    <row r="8730" s="251" customFormat="1"/>
    <row r="8731" s="251" customFormat="1"/>
    <row r="8732" s="251" customFormat="1"/>
    <row r="8733" s="251" customFormat="1"/>
    <row r="8734" s="251" customFormat="1"/>
    <row r="8735" s="251" customFormat="1"/>
    <row r="8736" s="251" customFormat="1"/>
    <row r="8737" s="251" customFormat="1"/>
    <row r="8738" s="251" customFormat="1"/>
    <row r="8739" s="251" customFormat="1"/>
    <row r="8740" s="251" customFormat="1"/>
    <row r="8741" s="251" customFormat="1"/>
    <row r="8742" s="251" customFormat="1"/>
    <row r="8743" s="251" customFormat="1"/>
    <row r="8744" s="251" customFormat="1"/>
    <row r="8745" s="251" customFormat="1"/>
    <row r="8746" s="251" customFormat="1"/>
    <row r="8747" s="251" customFormat="1"/>
    <row r="8748" s="251" customFormat="1"/>
    <row r="8749" s="251" customFormat="1"/>
    <row r="8750" s="251" customFormat="1"/>
    <row r="8751" s="251" customFormat="1"/>
    <row r="8752" s="251" customFormat="1"/>
    <row r="8753" s="251" customFormat="1"/>
    <row r="8754" s="251" customFormat="1"/>
    <row r="8755" s="251" customFormat="1"/>
    <row r="8756" s="251" customFormat="1"/>
    <row r="8757" s="251" customFormat="1"/>
    <row r="8758" s="251" customFormat="1"/>
    <row r="8759" s="251" customFormat="1"/>
    <row r="8760" s="251" customFormat="1"/>
    <row r="8761" s="251" customFormat="1"/>
    <row r="8762" s="251" customFormat="1"/>
    <row r="8763" s="251" customFormat="1"/>
    <row r="8764" s="251" customFormat="1"/>
    <row r="8765" s="251" customFormat="1"/>
    <row r="8766" s="251" customFormat="1"/>
    <row r="8767" s="251" customFormat="1"/>
    <row r="8768" s="251" customFormat="1"/>
    <row r="8769" s="251" customFormat="1"/>
    <row r="8770" s="251" customFormat="1"/>
    <row r="8771" s="251" customFormat="1"/>
    <row r="8772" s="251" customFormat="1"/>
    <row r="8773" s="251" customFormat="1"/>
    <row r="8774" s="251" customFormat="1"/>
    <row r="8775" s="251" customFormat="1"/>
    <row r="8776" s="251" customFormat="1"/>
    <row r="8777" s="251" customFormat="1"/>
    <row r="8778" s="251" customFormat="1"/>
    <row r="8779" s="251" customFormat="1"/>
    <row r="8780" s="251" customFormat="1"/>
    <row r="8781" s="251" customFormat="1"/>
    <row r="8782" s="251" customFormat="1"/>
    <row r="8783" s="251" customFormat="1"/>
    <row r="8784" s="251" customFormat="1"/>
    <row r="8785" s="251" customFormat="1"/>
    <row r="8786" s="251" customFormat="1"/>
    <row r="8787" s="251" customFormat="1"/>
    <row r="8788" s="251" customFormat="1"/>
    <row r="8789" s="251" customFormat="1"/>
    <row r="8790" s="251" customFormat="1"/>
    <row r="8791" s="251" customFormat="1"/>
    <row r="8792" s="251" customFormat="1"/>
    <row r="8793" s="251" customFormat="1"/>
    <row r="8794" s="251" customFormat="1"/>
    <row r="8795" s="251" customFormat="1"/>
    <row r="8796" s="251" customFormat="1"/>
    <row r="8797" s="251" customFormat="1"/>
    <row r="8798" s="251" customFormat="1"/>
    <row r="8799" s="251" customFormat="1"/>
    <row r="8800" s="251" customFormat="1"/>
    <row r="8801" s="251" customFormat="1"/>
    <row r="8802" s="251" customFormat="1"/>
    <row r="8803" s="251" customFormat="1"/>
    <row r="8804" s="251" customFormat="1"/>
    <row r="8805" s="251" customFormat="1"/>
    <row r="8806" s="251" customFormat="1"/>
    <row r="8807" s="251" customFormat="1"/>
    <row r="8808" s="251" customFormat="1"/>
    <row r="8809" s="251" customFormat="1"/>
    <row r="8810" s="251" customFormat="1"/>
    <row r="8811" s="251" customFormat="1"/>
    <row r="8812" s="251" customFormat="1"/>
    <row r="8813" s="251" customFormat="1"/>
    <row r="8814" s="251" customFormat="1"/>
    <row r="8815" s="251" customFormat="1"/>
    <row r="8816" s="251" customFormat="1"/>
    <row r="8817" s="251" customFormat="1"/>
    <row r="8818" s="251" customFormat="1"/>
    <row r="8819" s="251" customFormat="1"/>
    <row r="8820" s="251" customFormat="1"/>
    <row r="8821" s="251" customFormat="1"/>
    <row r="8822" s="251" customFormat="1"/>
    <row r="8823" s="251" customFormat="1"/>
    <row r="8824" s="251" customFormat="1"/>
    <row r="8825" s="251" customFormat="1"/>
    <row r="8826" s="251" customFormat="1"/>
    <row r="8827" s="251" customFormat="1"/>
    <row r="8828" s="251" customFormat="1"/>
    <row r="8829" s="251" customFormat="1"/>
    <row r="8830" s="251" customFormat="1"/>
    <row r="8831" s="251" customFormat="1"/>
    <row r="8832" s="251" customFormat="1"/>
    <row r="8833" s="251" customFormat="1"/>
    <row r="8834" s="251" customFormat="1"/>
    <row r="8835" s="251" customFormat="1"/>
    <row r="8836" s="251" customFormat="1"/>
    <row r="8837" s="251" customFormat="1"/>
    <row r="8838" s="251" customFormat="1"/>
    <row r="8839" s="251" customFormat="1"/>
    <row r="8840" s="251" customFormat="1"/>
    <row r="8841" s="251" customFormat="1"/>
    <row r="8842" s="251" customFormat="1"/>
    <row r="8843" s="251" customFormat="1"/>
    <row r="8844" s="251" customFormat="1"/>
    <row r="8845" s="251" customFormat="1"/>
    <row r="8846" s="251" customFormat="1"/>
    <row r="8847" s="251" customFormat="1"/>
    <row r="8848" s="251" customFormat="1"/>
    <row r="8849" s="251" customFormat="1"/>
    <row r="8850" s="251" customFormat="1"/>
    <row r="8851" s="251" customFormat="1"/>
    <row r="8852" s="251" customFormat="1"/>
    <row r="8853" s="251" customFormat="1"/>
    <row r="8854" s="251" customFormat="1"/>
    <row r="8855" s="251" customFormat="1"/>
    <row r="8856" s="251" customFormat="1"/>
    <row r="8857" s="251" customFormat="1"/>
    <row r="8858" s="251" customFormat="1"/>
    <row r="8859" s="251" customFormat="1"/>
    <row r="8860" s="251" customFormat="1"/>
    <row r="8861" s="251" customFormat="1"/>
    <row r="8862" s="251" customFormat="1"/>
    <row r="8863" s="251" customFormat="1"/>
    <row r="8864" s="251" customFormat="1"/>
    <row r="8865" s="251" customFormat="1"/>
    <row r="8866" s="251" customFormat="1"/>
    <row r="8867" s="251" customFormat="1"/>
    <row r="8868" s="251" customFormat="1"/>
    <row r="8869" s="251" customFormat="1"/>
    <row r="8870" s="251" customFormat="1"/>
    <row r="8871" s="251" customFormat="1"/>
    <row r="8872" s="251" customFormat="1"/>
    <row r="8873" s="251" customFormat="1"/>
    <row r="8874" s="251" customFormat="1"/>
    <row r="8875" s="251" customFormat="1"/>
    <row r="8876" s="251" customFormat="1"/>
    <row r="8877" s="251" customFormat="1"/>
    <row r="8878" s="251" customFormat="1"/>
    <row r="8879" s="251" customFormat="1"/>
    <row r="8880" s="251" customFormat="1"/>
    <row r="8881" s="251" customFormat="1"/>
    <row r="8882" s="251" customFormat="1"/>
    <row r="8883" s="251" customFormat="1"/>
    <row r="8884" s="251" customFormat="1"/>
    <row r="8885" s="251" customFormat="1"/>
    <row r="8886" s="251" customFormat="1"/>
    <row r="8887" s="251" customFormat="1"/>
    <row r="8888" s="251" customFormat="1"/>
    <row r="8889" s="251" customFormat="1"/>
    <row r="8890" s="251" customFormat="1"/>
    <row r="8891" s="251" customFormat="1"/>
    <row r="8892" s="251" customFormat="1"/>
    <row r="8893" s="251" customFormat="1"/>
    <row r="8894" s="251" customFormat="1"/>
    <row r="8895" s="251" customFormat="1"/>
    <row r="8896" s="251" customFormat="1"/>
    <row r="8897" s="251" customFormat="1"/>
    <row r="8898" s="251" customFormat="1"/>
    <row r="8899" s="251" customFormat="1"/>
    <row r="8900" s="251" customFormat="1"/>
    <row r="8901" s="251" customFormat="1"/>
    <row r="8902" s="251" customFormat="1"/>
    <row r="8903" s="251" customFormat="1"/>
    <row r="8904" s="251" customFormat="1"/>
    <row r="8905" s="251" customFormat="1"/>
    <row r="8906" s="251" customFormat="1"/>
    <row r="8907" s="251" customFormat="1"/>
    <row r="8908" s="251" customFormat="1"/>
    <row r="8909" s="251" customFormat="1"/>
    <row r="8910" s="251" customFormat="1"/>
    <row r="8911" s="251" customFormat="1"/>
    <row r="8912" s="251" customFormat="1"/>
    <row r="8913" s="251" customFormat="1"/>
    <row r="8914" s="251" customFormat="1"/>
    <row r="8915" s="251" customFormat="1"/>
    <row r="8916" s="251" customFormat="1"/>
    <row r="8917" s="251" customFormat="1"/>
    <row r="8918" s="251" customFormat="1"/>
    <row r="8919" s="251" customFormat="1"/>
    <row r="8920" s="251" customFormat="1"/>
    <row r="8921" s="251" customFormat="1"/>
    <row r="8922" s="251" customFormat="1"/>
    <row r="8923" s="251" customFormat="1"/>
    <row r="8924" s="251" customFormat="1"/>
    <row r="8925" s="251" customFormat="1"/>
    <row r="8926" s="251" customFormat="1"/>
    <row r="8927" s="251" customFormat="1"/>
    <row r="8928" s="251" customFormat="1"/>
    <row r="8929" s="251" customFormat="1"/>
    <row r="8930" s="251" customFormat="1"/>
    <row r="8931" s="251" customFormat="1"/>
    <row r="8932" s="251" customFormat="1"/>
    <row r="8933" s="251" customFormat="1"/>
    <row r="8934" s="251" customFormat="1"/>
    <row r="8935" s="251" customFormat="1"/>
    <row r="8936" s="251" customFormat="1"/>
    <row r="8937" s="251" customFormat="1"/>
    <row r="8938" s="251" customFormat="1"/>
    <row r="8939" s="251" customFormat="1"/>
    <row r="8940" s="251" customFormat="1"/>
    <row r="8941" s="251" customFormat="1"/>
    <row r="8942" s="251" customFormat="1"/>
    <row r="8943" s="251" customFormat="1"/>
    <row r="8944" s="251" customFormat="1"/>
    <row r="8945" s="251" customFormat="1"/>
    <row r="8946" s="251" customFormat="1"/>
    <row r="8947" s="251" customFormat="1"/>
    <row r="8948" s="251" customFormat="1"/>
    <row r="8949" s="251" customFormat="1"/>
    <row r="8950" s="251" customFormat="1"/>
    <row r="8951" s="251" customFormat="1"/>
    <row r="8952" s="251" customFormat="1"/>
    <row r="8953" s="251" customFormat="1"/>
    <row r="8954" s="251" customFormat="1"/>
    <row r="8955" s="251" customFormat="1"/>
    <row r="8956" s="251" customFormat="1"/>
    <row r="8957" s="251" customFormat="1"/>
    <row r="8958" s="251" customFormat="1"/>
    <row r="8959" s="251" customFormat="1"/>
    <row r="8960" s="251" customFormat="1"/>
    <row r="8961" s="251" customFormat="1"/>
    <row r="8962" s="251" customFormat="1"/>
    <row r="8963" s="251" customFormat="1"/>
    <row r="8964" s="251" customFormat="1"/>
    <row r="8965" s="251" customFormat="1"/>
    <row r="8966" s="251" customFormat="1"/>
    <row r="8967" s="251" customFormat="1"/>
    <row r="8968" s="251" customFormat="1"/>
    <row r="8969" s="251" customFormat="1"/>
    <row r="8970" s="251" customFormat="1"/>
    <row r="8971" s="251" customFormat="1"/>
    <row r="8972" s="251" customFormat="1"/>
    <row r="8973" s="251" customFormat="1"/>
    <row r="8974" s="251" customFormat="1"/>
    <row r="8975" s="251" customFormat="1"/>
    <row r="8976" s="251" customFormat="1"/>
    <row r="8977" s="251" customFormat="1"/>
    <row r="8978" s="251" customFormat="1"/>
    <row r="8979" s="251" customFormat="1"/>
    <row r="8980" s="251" customFormat="1"/>
    <row r="8981" s="251" customFormat="1"/>
    <row r="8982" s="251" customFormat="1"/>
    <row r="8983" s="251" customFormat="1"/>
    <row r="8984" s="251" customFormat="1"/>
    <row r="8985" s="251" customFormat="1"/>
    <row r="8986" s="251" customFormat="1"/>
    <row r="8987" s="251" customFormat="1"/>
    <row r="8988" s="251" customFormat="1"/>
    <row r="8989" s="251" customFormat="1"/>
    <row r="8990" s="251" customFormat="1"/>
    <row r="8991" s="251" customFormat="1"/>
    <row r="8992" s="251" customFormat="1"/>
    <row r="8993" s="251" customFormat="1"/>
    <row r="8994" s="251" customFormat="1"/>
    <row r="8995" s="251" customFormat="1"/>
    <row r="8996" s="251" customFormat="1"/>
    <row r="8997" s="251" customFormat="1"/>
    <row r="8998" s="251" customFormat="1"/>
    <row r="8999" s="251" customFormat="1"/>
    <row r="9000" s="251" customFormat="1"/>
    <row r="9001" s="251" customFormat="1"/>
    <row r="9002" s="251" customFormat="1"/>
    <row r="9003" s="251" customFormat="1"/>
    <row r="9004" s="251" customFormat="1"/>
    <row r="9005" s="251" customFormat="1"/>
    <row r="9006" s="251" customFormat="1"/>
    <row r="9007" s="251" customFormat="1"/>
    <row r="9008" s="251" customFormat="1"/>
    <row r="9009" s="251" customFormat="1"/>
    <row r="9010" s="251" customFormat="1"/>
    <row r="9011" s="251" customFormat="1"/>
    <row r="9012" s="251" customFormat="1"/>
    <row r="9013" s="251" customFormat="1"/>
    <row r="9014" s="251" customFormat="1"/>
    <row r="9015" s="251" customFormat="1"/>
    <row r="9016" s="251" customFormat="1"/>
    <row r="9017" s="251" customFormat="1"/>
    <row r="9018" s="251" customFormat="1"/>
    <row r="9019" s="251" customFormat="1"/>
    <row r="9020" s="251" customFormat="1"/>
    <row r="9021" s="251" customFormat="1"/>
    <row r="9022" s="251" customFormat="1"/>
    <row r="9023" s="251" customFormat="1"/>
    <row r="9024" s="251" customFormat="1"/>
    <row r="9025" s="251" customFormat="1"/>
    <row r="9026" s="251" customFormat="1"/>
    <row r="9027" s="251" customFormat="1"/>
    <row r="9028" s="251" customFormat="1"/>
    <row r="9029" s="251" customFormat="1"/>
    <row r="9030" s="251" customFormat="1"/>
    <row r="9031" s="251" customFormat="1"/>
    <row r="9032" s="251" customFormat="1"/>
    <row r="9033" s="251" customFormat="1"/>
    <row r="9034" s="251" customFormat="1"/>
    <row r="9035" s="251" customFormat="1"/>
    <row r="9036" s="251" customFormat="1"/>
    <row r="9037" s="251" customFormat="1"/>
    <row r="9038" s="251" customFormat="1"/>
    <row r="9039" s="251" customFormat="1"/>
    <row r="9040" s="251" customFormat="1"/>
    <row r="9041" s="251" customFormat="1"/>
    <row r="9042" s="251" customFormat="1"/>
    <row r="9043" s="251" customFormat="1"/>
    <row r="9044" s="251" customFormat="1"/>
    <row r="9045" s="251" customFormat="1"/>
    <row r="9046" s="251" customFormat="1"/>
    <row r="9047" s="251" customFormat="1"/>
    <row r="9048" s="251" customFormat="1"/>
    <row r="9049" s="251" customFormat="1"/>
    <row r="9050" s="251" customFormat="1"/>
    <row r="9051" s="251" customFormat="1"/>
    <row r="9052" s="251" customFormat="1"/>
    <row r="9053" s="251" customFormat="1"/>
    <row r="9054" s="251" customFormat="1"/>
    <row r="9055" s="251" customFormat="1"/>
    <row r="9056" s="251" customFormat="1"/>
    <row r="9057" s="251" customFormat="1"/>
    <row r="9058" s="251" customFormat="1"/>
    <row r="9059" s="251" customFormat="1"/>
    <row r="9060" s="251" customFormat="1"/>
    <row r="9061" s="251" customFormat="1"/>
    <row r="9062" s="251" customFormat="1"/>
    <row r="9063" s="251" customFormat="1"/>
    <row r="9064" s="251" customFormat="1"/>
    <row r="9065" s="251" customFormat="1"/>
    <row r="9066" s="251" customFormat="1"/>
    <row r="9067" s="251" customFormat="1"/>
    <row r="9068" s="251" customFormat="1"/>
    <row r="9069" s="251" customFormat="1"/>
    <row r="9070" s="251" customFormat="1"/>
    <row r="9071" s="251" customFormat="1"/>
    <row r="9072" s="251" customFormat="1"/>
    <row r="9073" s="251" customFormat="1"/>
    <row r="9074" s="251" customFormat="1"/>
    <row r="9075" s="251" customFormat="1"/>
    <row r="9076" s="251" customFormat="1"/>
    <row r="9077" s="251" customFormat="1"/>
    <row r="9078" s="251" customFormat="1"/>
    <row r="9079" s="251" customFormat="1"/>
    <row r="9080" s="251" customFormat="1"/>
    <row r="9081" s="251" customFormat="1"/>
    <row r="9082" s="251" customFormat="1"/>
    <row r="9083" s="251" customFormat="1"/>
    <row r="9084" s="251" customFormat="1"/>
    <row r="9085" s="251" customFormat="1"/>
    <row r="9086" s="251" customFormat="1"/>
    <row r="9087" s="251" customFormat="1"/>
    <row r="9088" s="251" customFormat="1"/>
    <row r="9089" s="251" customFormat="1"/>
    <row r="9090" s="251" customFormat="1"/>
    <row r="9091" s="251" customFormat="1"/>
    <row r="9092" s="251" customFormat="1"/>
    <row r="9093" s="251" customFormat="1"/>
    <row r="9094" s="251" customFormat="1"/>
    <row r="9095" s="251" customFormat="1"/>
    <row r="9096" s="251" customFormat="1"/>
    <row r="9097" s="251" customFormat="1"/>
    <row r="9098" s="251" customFormat="1"/>
    <row r="9099" s="251" customFormat="1"/>
    <row r="9100" s="251" customFormat="1"/>
    <row r="9101" s="251" customFormat="1"/>
    <row r="9102" s="251" customFormat="1"/>
    <row r="9103" s="251" customFormat="1"/>
    <row r="9104" s="251" customFormat="1"/>
    <row r="9105" s="251" customFormat="1"/>
    <row r="9106" s="251" customFormat="1"/>
    <row r="9107" s="251" customFormat="1"/>
    <row r="9108" s="251" customFormat="1"/>
    <row r="9109" s="251" customFormat="1"/>
    <row r="9110" s="251" customFormat="1"/>
    <row r="9111" s="251" customFormat="1"/>
    <row r="9112" s="251" customFormat="1"/>
    <row r="9113" s="251" customFormat="1"/>
    <row r="9114" s="251" customFormat="1"/>
    <row r="9115" s="251" customFormat="1"/>
    <row r="9116" s="251" customFormat="1"/>
    <row r="9117" s="251" customFormat="1"/>
    <row r="9118" s="251" customFormat="1"/>
    <row r="9119" s="251" customFormat="1"/>
    <row r="9120" s="251" customFormat="1"/>
    <row r="9121" s="251" customFormat="1"/>
    <row r="9122" s="251" customFormat="1"/>
    <row r="9123" s="251" customFormat="1"/>
    <row r="9124" s="251" customFormat="1"/>
    <row r="9125" s="251" customFormat="1"/>
    <row r="9126" s="251" customFormat="1"/>
    <row r="9127" s="251" customFormat="1"/>
    <row r="9128" s="251" customFormat="1"/>
    <row r="9129" s="251" customFormat="1"/>
    <row r="9130" s="251" customFormat="1"/>
    <row r="9131" s="251" customFormat="1"/>
    <row r="9132" s="251" customFormat="1"/>
    <row r="9133" s="251" customFormat="1"/>
    <row r="9134" s="251" customFormat="1"/>
    <row r="9135" s="251" customFormat="1"/>
    <row r="9136" s="251" customFormat="1"/>
    <row r="9137" s="251" customFormat="1"/>
    <row r="9138" s="251" customFormat="1"/>
    <row r="9139" s="251" customFormat="1"/>
    <row r="9140" s="251" customFormat="1"/>
    <row r="9141" s="251" customFormat="1"/>
    <row r="9142" s="251" customFormat="1"/>
    <row r="9143" s="251" customFormat="1"/>
    <row r="9144" s="251" customFormat="1"/>
    <row r="9145" s="251" customFormat="1"/>
    <row r="9146" s="251" customFormat="1"/>
    <row r="9147" s="251" customFormat="1"/>
    <row r="9148" s="251" customFormat="1"/>
    <row r="9149" s="251" customFormat="1"/>
    <row r="9150" s="251" customFormat="1"/>
    <row r="9151" s="251" customFormat="1"/>
    <row r="9152" s="251" customFormat="1"/>
    <row r="9153" s="251" customFormat="1"/>
    <row r="9154" s="251" customFormat="1"/>
    <row r="9155" s="251" customFormat="1"/>
    <row r="9156" s="251" customFormat="1"/>
    <row r="9157" s="251" customFormat="1"/>
    <row r="9158" s="251" customFormat="1"/>
    <row r="9159" s="251" customFormat="1"/>
    <row r="9160" s="251" customFormat="1"/>
    <row r="9161" s="251" customFormat="1"/>
    <row r="9162" s="251" customFormat="1"/>
    <row r="9163" s="251" customFormat="1"/>
    <row r="9164" s="251" customFormat="1"/>
    <row r="9165" s="251" customFormat="1"/>
    <row r="9166" s="251" customFormat="1"/>
    <row r="9167" s="251" customFormat="1"/>
    <row r="9168" s="251" customFormat="1"/>
    <row r="9169" s="251" customFormat="1"/>
    <row r="9170" s="251" customFormat="1"/>
    <row r="9171" s="251" customFormat="1"/>
    <row r="9172" s="251" customFormat="1"/>
    <row r="9173" s="251" customFormat="1"/>
    <row r="9174" s="251" customFormat="1"/>
    <row r="9175" s="251" customFormat="1"/>
    <row r="9176" s="251" customFormat="1"/>
    <row r="9177" s="251" customFormat="1"/>
    <row r="9178" s="251" customFormat="1"/>
    <row r="9179" s="251" customFormat="1"/>
    <row r="9180" s="251" customFormat="1"/>
    <row r="9181" s="251" customFormat="1"/>
    <row r="9182" s="251" customFormat="1"/>
    <row r="9183" s="251" customFormat="1"/>
    <row r="9184" s="251" customFormat="1"/>
    <row r="9185" s="251" customFormat="1"/>
    <row r="9186" s="251" customFormat="1"/>
    <row r="9187" s="251" customFormat="1"/>
    <row r="9188" s="251" customFormat="1"/>
    <row r="9189" s="251" customFormat="1"/>
    <row r="9190" s="251" customFormat="1"/>
    <row r="9191" s="251" customFormat="1"/>
    <row r="9192" s="251" customFormat="1"/>
    <row r="9193" s="251" customFormat="1"/>
    <row r="9194" s="251" customFormat="1"/>
    <row r="9195" s="251" customFormat="1"/>
    <row r="9196" s="251" customFormat="1"/>
    <row r="9197" s="251" customFormat="1"/>
    <row r="9198" s="251" customFormat="1"/>
    <row r="9199" s="251" customFormat="1"/>
    <row r="9200" s="251" customFormat="1"/>
    <row r="9201" s="251" customFormat="1"/>
    <row r="9202" s="251" customFormat="1"/>
    <row r="9203" s="251" customFormat="1"/>
    <row r="9204" s="251" customFormat="1"/>
    <row r="9205" s="251" customFormat="1"/>
    <row r="9206" s="251" customFormat="1"/>
    <row r="9207" s="251" customFormat="1"/>
    <row r="9208" s="251" customFormat="1"/>
    <row r="9209" s="251" customFormat="1"/>
    <row r="9210" s="251" customFormat="1"/>
    <row r="9211" s="251" customFormat="1"/>
    <row r="9212" s="251" customFormat="1"/>
    <row r="9213" s="251" customFormat="1"/>
    <row r="9214" s="251" customFormat="1"/>
    <row r="9215" s="251" customFormat="1"/>
    <row r="9216" s="251" customFormat="1"/>
    <row r="9217" s="251" customFormat="1"/>
    <row r="9218" s="251" customFormat="1"/>
    <row r="9219" s="251" customFormat="1"/>
    <row r="9220" s="251" customFormat="1"/>
    <row r="9221" s="251" customFormat="1"/>
    <row r="9222" s="251" customFormat="1"/>
    <row r="9223" s="251" customFormat="1"/>
    <row r="9224" s="251" customFormat="1"/>
    <row r="9225" s="251" customFormat="1"/>
    <row r="9226" s="251" customFormat="1"/>
    <row r="9227" s="251" customFormat="1"/>
    <row r="9228" s="251" customFormat="1"/>
    <row r="9229" s="251" customFormat="1"/>
    <row r="9230" s="251" customFormat="1"/>
    <row r="9231" s="251" customFormat="1"/>
    <row r="9232" s="251" customFormat="1"/>
    <row r="9233" s="251" customFormat="1"/>
    <row r="9234" s="251" customFormat="1"/>
    <row r="9235" s="251" customFormat="1"/>
    <row r="9236" s="251" customFormat="1"/>
    <row r="9237" s="251" customFormat="1"/>
    <row r="9238" s="251" customFormat="1"/>
    <row r="9239" s="251" customFormat="1"/>
    <row r="9240" s="251" customFormat="1"/>
    <row r="9241" s="251" customFormat="1"/>
    <row r="9242" s="251" customFormat="1"/>
    <row r="9243" s="251" customFormat="1"/>
    <row r="9244" s="251" customFormat="1"/>
    <row r="9245" s="251" customFormat="1"/>
    <row r="9246" s="251" customFormat="1"/>
    <row r="9247" s="251" customFormat="1"/>
    <row r="9248" s="251" customFormat="1"/>
    <row r="9249" s="251" customFormat="1"/>
    <row r="9250" s="251" customFormat="1"/>
    <row r="9251" s="251" customFormat="1"/>
    <row r="9252" s="251" customFormat="1"/>
    <row r="9253" s="251" customFormat="1"/>
    <row r="9254" s="251" customFormat="1"/>
    <row r="9255" s="251" customFormat="1"/>
    <row r="9256" s="251" customFormat="1"/>
    <row r="9257" s="251" customFormat="1"/>
    <row r="9258" s="251" customFormat="1"/>
    <row r="9259" s="251" customFormat="1"/>
    <row r="9260" s="251" customFormat="1"/>
    <row r="9261" s="251" customFormat="1"/>
    <row r="9262" s="251" customFormat="1"/>
    <row r="9263" s="251" customFormat="1"/>
    <row r="9264" s="251" customFormat="1"/>
    <row r="9265" s="251" customFormat="1"/>
    <row r="9266" s="251" customFormat="1"/>
    <row r="9267" s="251" customFormat="1"/>
    <row r="9268" s="251" customFormat="1"/>
    <row r="9269" s="251" customFormat="1"/>
    <row r="9270" s="251" customFormat="1"/>
    <row r="9271" s="251" customFormat="1"/>
    <row r="9272" s="251" customFormat="1"/>
    <row r="9273" s="251" customFormat="1"/>
    <row r="9274" s="251" customFormat="1"/>
    <row r="9275" s="251" customFormat="1"/>
    <row r="9276" s="251" customFormat="1"/>
    <row r="9277" s="251" customFormat="1"/>
    <row r="9278" s="251" customFormat="1"/>
    <row r="9279" s="251" customFormat="1"/>
    <row r="9280" s="251" customFormat="1"/>
    <row r="9281" s="251" customFormat="1"/>
    <row r="9282" s="251" customFormat="1"/>
    <row r="9283" s="251" customFormat="1"/>
    <row r="9284" s="251" customFormat="1"/>
    <row r="9285" s="251" customFormat="1"/>
    <row r="9286" s="251" customFormat="1"/>
    <row r="9287" s="251" customFormat="1"/>
    <row r="9288" s="251" customFormat="1"/>
    <row r="9289" s="251" customFormat="1"/>
    <row r="9290" s="251" customFormat="1"/>
    <row r="9291" s="251" customFormat="1"/>
    <row r="9292" s="251" customFormat="1"/>
    <row r="9293" s="251" customFormat="1"/>
    <row r="9294" s="251" customFormat="1"/>
    <row r="9295" s="251" customFormat="1"/>
    <row r="9296" s="251" customFormat="1"/>
    <row r="9297" s="251" customFormat="1"/>
    <row r="9298" s="251" customFormat="1"/>
    <row r="9299" s="251" customFormat="1"/>
    <row r="9300" s="251" customFormat="1"/>
    <row r="9301" s="251" customFormat="1"/>
    <row r="9302" s="251" customFormat="1"/>
    <row r="9303" s="251" customFormat="1"/>
    <row r="9304" s="251" customFormat="1"/>
    <row r="9305" s="251" customFormat="1"/>
    <row r="9306" s="251" customFormat="1"/>
    <row r="9307" s="251" customFormat="1"/>
    <row r="9308" s="251" customFormat="1"/>
    <row r="9309" s="251" customFormat="1"/>
    <row r="9310" s="251" customFormat="1"/>
    <row r="9311" s="251" customFormat="1"/>
    <row r="9312" s="251" customFormat="1"/>
    <row r="9313" s="251" customFormat="1"/>
    <row r="9314" s="251" customFormat="1"/>
    <row r="9315" s="251" customFormat="1"/>
    <row r="9316" s="251" customFormat="1"/>
    <row r="9317" s="251" customFormat="1"/>
    <row r="9318" s="251" customFormat="1"/>
    <row r="9319" s="251" customFormat="1"/>
    <row r="9320" s="251" customFormat="1"/>
    <row r="9321" s="251" customFormat="1"/>
    <row r="9322" s="251" customFormat="1"/>
    <row r="9323" s="251" customFormat="1"/>
    <row r="9324" s="251" customFormat="1"/>
    <row r="9325" s="251" customFormat="1"/>
    <row r="9326" s="251" customFormat="1"/>
    <row r="9327" s="251" customFormat="1"/>
    <row r="9328" s="251" customFormat="1"/>
    <row r="9329" s="251" customFormat="1"/>
    <row r="9330" s="251" customFormat="1"/>
    <row r="9331" s="251" customFormat="1"/>
    <row r="9332" s="251" customFormat="1"/>
    <row r="9333" s="251" customFormat="1"/>
    <row r="9334" s="251" customFormat="1"/>
    <row r="9335" s="251" customFormat="1"/>
    <row r="9336" s="251" customFormat="1"/>
    <row r="9337" s="251" customFormat="1"/>
    <row r="9338" s="251" customFormat="1"/>
    <row r="9339" s="251" customFormat="1"/>
    <row r="9340" s="251" customFormat="1"/>
    <row r="9341" s="251" customFormat="1"/>
    <row r="9342" s="251" customFormat="1"/>
    <row r="9343" s="251" customFormat="1"/>
    <row r="9344" s="251" customFormat="1"/>
    <row r="9345" s="251" customFormat="1"/>
    <row r="9346" s="251" customFormat="1"/>
    <row r="9347" s="251" customFormat="1"/>
    <row r="9348" s="251" customFormat="1"/>
    <row r="9349" s="251" customFormat="1"/>
    <row r="9350" s="251" customFormat="1"/>
    <row r="9351" s="251" customFormat="1"/>
    <row r="9352" s="251" customFormat="1"/>
    <row r="9353" s="251" customFormat="1"/>
    <row r="9354" s="251" customFormat="1"/>
    <row r="9355" s="251" customFormat="1"/>
    <row r="9356" s="251" customFormat="1"/>
    <row r="9357" s="251" customFormat="1"/>
    <row r="9358" s="251" customFormat="1"/>
    <row r="9359" s="251" customFormat="1"/>
    <row r="9360" s="251" customFormat="1"/>
    <row r="9361" s="251" customFormat="1"/>
    <row r="9362" s="251" customFormat="1"/>
    <row r="9363" s="251" customFormat="1"/>
    <row r="9364" s="251" customFormat="1"/>
    <row r="9365" s="251" customFormat="1"/>
    <row r="9366" s="251" customFormat="1"/>
    <row r="9367" s="251" customFormat="1"/>
    <row r="9368" s="251" customFormat="1"/>
    <row r="9369" s="251" customFormat="1"/>
    <row r="9370" s="251" customFormat="1"/>
    <row r="9371" s="251" customFormat="1"/>
    <row r="9372" s="251" customFormat="1"/>
    <row r="9373" s="251" customFormat="1"/>
    <row r="9374" s="251" customFormat="1"/>
    <row r="9375" s="251" customFormat="1"/>
    <row r="9376" s="251" customFormat="1"/>
    <row r="9377" s="251" customFormat="1"/>
    <row r="9378" s="251" customFormat="1"/>
    <row r="9379" s="251" customFormat="1"/>
    <row r="9380" s="251" customFormat="1"/>
    <row r="9381" s="251" customFormat="1"/>
    <row r="9382" s="251" customFormat="1"/>
    <row r="9383" s="251" customFormat="1"/>
    <row r="9384" s="251" customFormat="1"/>
    <row r="9385" s="251" customFormat="1"/>
    <row r="9386" s="251" customFormat="1"/>
    <row r="9387" s="251" customFormat="1"/>
    <row r="9388" s="251" customFormat="1"/>
    <row r="9389" s="251" customFormat="1"/>
    <row r="9390" s="251" customFormat="1"/>
    <row r="9391" s="251" customFormat="1"/>
    <row r="9392" s="251" customFormat="1"/>
    <row r="9393" s="251" customFormat="1"/>
    <row r="9394" s="251" customFormat="1"/>
    <row r="9395" s="251" customFormat="1"/>
    <row r="9396" s="251" customFormat="1"/>
    <row r="9397" s="251" customFormat="1"/>
    <row r="9398" s="251" customFormat="1"/>
    <row r="9399" s="251" customFormat="1"/>
    <row r="9400" s="251" customFormat="1"/>
    <row r="9401" s="251" customFormat="1"/>
    <row r="9402" s="251" customFormat="1"/>
    <row r="9403" s="251" customFormat="1"/>
    <row r="9404" s="251" customFormat="1"/>
    <row r="9405" s="251" customFormat="1"/>
    <row r="9406" s="251" customFormat="1"/>
    <row r="9407" s="251" customFormat="1"/>
    <row r="9408" s="251" customFormat="1"/>
    <row r="9409" s="251" customFormat="1"/>
    <row r="9410" s="251" customFormat="1"/>
    <row r="9411" s="251" customFormat="1"/>
    <row r="9412" s="251" customFormat="1"/>
    <row r="9413" s="251" customFormat="1"/>
    <row r="9414" s="251" customFormat="1"/>
    <row r="9415" s="251" customFormat="1"/>
    <row r="9416" s="251" customFormat="1"/>
    <row r="9417" s="251" customFormat="1"/>
    <row r="9418" s="251" customFormat="1"/>
    <row r="9419" s="251" customFormat="1"/>
    <row r="9420" s="251" customFormat="1"/>
    <row r="9421" s="251" customFormat="1"/>
    <row r="9422" s="251" customFormat="1"/>
    <row r="9423" s="251" customFormat="1"/>
    <row r="9424" s="251" customFormat="1"/>
    <row r="9425" s="251" customFormat="1"/>
    <row r="9426" s="251" customFormat="1"/>
    <row r="9427" s="251" customFormat="1"/>
    <row r="9428" s="251" customFormat="1"/>
    <row r="9429" s="251" customFormat="1"/>
    <row r="9430" s="251" customFormat="1"/>
    <row r="9431" s="251" customFormat="1"/>
    <row r="9432" s="251" customFormat="1"/>
    <row r="9433" s="251" customFormat="1"/>
    <row r="9434" s="251" customFormat="1"/>
    <row r="9435" s="251" customFormat="1"/>
    <row r="9436" s="251" customFormat="1"/>
    <row r="9437" s="251" customFormat="1"/>
    <row r="9438" s="251" customFormat="1"/>
    <row r="9439" s="251" customFormat="1"/>
    <row r="9440" s="251" customFormat="1"/>
    <row r="9441" s="251" customFormat="1"/>
    <row r="9442" s="251" customFormat="1"/>
    <row r="9443" s="251" customFormat="1"/>
    <row r="9444" s="251" customFormat="1"/>
    <row r="9445" s="251" customFormat="1"/>
    <row r="9446" s="251" customFormat="1"/>
    <row r="9447" s="251" customFormat="1"/>
    <row r="9448" s="251" customFormat="1"/>
    <row r="9449" s="251" customFormat="1"/>
    <row r="9450" s="251" customFormat="1"/>
    <row r="9451" s="251" customFormat="1"/>
    <row r="9452" s="251" customFormat="1"/>
    <row r="9453" s="251" customFormat="1"/>
    <row r="9454" s="251" customFormat="1"/>
    <row r="9455" s="251" customFormat="1"/>
    <row r="9456" s="251" customFormat="1"/>
    <row r="9457" s="251" customFormat="1"/>
    <row r="9458" s="251" customFormat="1"/>
    <row r="9459" s="251" customFormat="1"/>
    <row r="9460" s="251" customFormat="1"/>
    <row r="9461" s="251" customFormat="1"/>
    <row r="9462" s="251" customFormat="1"/>
    <row r="9463" s="251" customFormat="1"/>
    <row r="9464" s="251" customFormat="1"/>
    <row r="9465" s="251" customFormat="1"/>
    <row r="9466" s="251" customFormat="1"/>
    <row r="9467" s="251" customFormat="1"/>
    <row r="9468" s="251" customFormat="1"/>
    <row r="9469" s="251" customFormat="1"/>
    <row r="9470" s="251" customFormat="1"/>
    <row r="9471" s="251" customFormat="1"/>
    <row r="9472" s="251" customFormat="1"/>
    <row r="9473" s="251" customFormat="1"/>
    <row r="9474" s="251" customFormat="1"/>
    <row r="9475" s="251" customFormat="1"/>
    <row r="9476" s="251" customFormat="1"/>
    <row r="9477" s="251" customFormat="1"/>
    <row r="9478" s="251" customFormat="1"/>
    <row r="9479" s="251" customFormat="1"/>
    <row r="9480" s="251" customFormat="1"/>
    <row r="9481" s="251" customFormat="1"/>
    <row r="9482" s="251" customFormat="1"/>
    <row r="9483" s="251" customFormat="1"/>
    <row r="9484" s="251" customFormat="1"/>
    <row r="9485" s="251" customFormat="1"/>
    <row r="9486" s="251" customFormat="1"/>
    <row r="9487" s="251" customFormat="1"/>
    <row r="9488" s="251" customFormat="1"/>
    <row r="9489" s="251" customFormat="1"/>
    <row r="9490" s="251" customFormat="1"/>
    <row r="9491" s="251" customFormat="1"/>
    <row r="9492" s="251" customFormat="1"/>
    <row r="9493" s="251" customFormat="1"/>
    <row r="9494" s="251" customFormat="1"/>
    <row r="9495" s="251" customFormat="1"/>
    <row r="9496" s="251" customFormat="1"/>
    <row r="9497" s="251" customFormat="1"/>
    <row r="9498" s="251" customFormat="1"/>
    <row r="9499" s="251" customFormat="1"/>
    <row r="9500" s="251" customFormat="1"/>
    <row r="9501" s="251" customFormat="1"/>
    <row r="9502" s="251" customFormat="1"/>
    <row r="9503" s="251" customFormat="1"/>
    <row r="9504" s="251" customFormat="1"/>
    <row r="9505" s="251" customFormat="1"/>
    <row r="9506" s="251" customFormat="1"/>
    <row r="9507" s="251" customFormat="1"/>
    <row r="9508" s="251" customFormat="1"/>
    <row r="9509" s="251" customFormat="1"/>
    <row r="9510" s="251" customFormat="1"/>
    <row r="9511" s="251" customFormat="1"/>
    <row r="9512" s="251" customFormat="1"/>
    <row r="9513" s="251" customFormat="1"/>
    <row r="9514" s="251" customFormat="1"/>
    <row r="9515" s="251" customFormat="1"/>
    <row r="9516" s="251" customFormat="1"/>
    <row r="9517" s="251" customFormat="1"/>
    <row r="9518" s="251" customFormat="1"/>
    <row r="9519" s="251" customFormat="1"/>
    <row r="9520" s="251" customFormat="1"/>
    <row r="9521" s="251" customFormat="1"/>
    <row r="9522" s="251" customFormat="1"/>
    <row r="9523" s="251" customFormat="1"/>
    <row r="9524" s="251" customFormat="1"/>
    <row r="9525" s="251" customFormat="1"/>
    <row r="9526" s="251" customFormat="1"/>
    <row r="9527" s="251" customFormat="1"/>
    <row r="9528" s="251" customFormat="1"/>
    <row r="9529" s="251" customFormat="1"/>
    <row r="9530" s="251" customFormat="1"/>
    <row r="9531" s="251" customFormat="1"/>
    <row r="9532" s="251" customFormat="1"/>
    <row r="9533" s="251" customFormat="1"/>
    <row r="9534" s="251" customFormat="1"/>
    <row r="9535" s="251" customFormat="1"/>
    <row r="9536" s="251" customFormat="1"/>
    <row r="9537" s="251" customFormat="1"/>
    <row r="9538" s="251" customFormat="1"/>
    <row r="9539" s="251" customFormat="1"/>
    <row r="9540" s="251" customFormat="1"/>
    <row r="9541" s="251" customFormat="1"/>
    <row r="9542" s="251" customFormat="1"/>
    <row r="9543" s="251" customFormat="1"/>
    <row r="9544" s="251" customFormat="1"/>
    <row r="9545" s="251" customFormat="1"/>
    <row r="9546" s="251" customFormat="1"/>
    <row r="9547" s="251" customFormat="1"/>
    <row r="9548" s="251" customFormat="1"/>
    <row r="9549" s="251" customFormat="1"/>
    <row r="9550" s="251" customFormat="1"/>
    <row r="9551" s="251" customFormat="1"/>
    <row r="9552" s="251" customFormat="1"/>
    <row r="9553" s="251" customFormat="1"/>
    <row r="9554" s="251" customFormat="1"/>
    <row r="9555" s="251" customFormat="1"/>
    <row r="9556" s="251" customFormat="1"/>
    <row r="9557" s="251" customFormat="1"/>
    <row r="9558" s="251" customFormat="1"/>
    <row r="9559" s="251" customFormat="1"/>
    <row r="9560" s="251" customFormat="1"/>
    <row r="9561" s="251" customFormat="1"/>
    <row r="9562" s="251" customFormat="1"/>
    <row r="9563" s="251" customFormat="1"/>
    <row r="9564" s="251" customFormat="1"/>
    <row r="9565" s="251" customFormat="1"/>
    <row r="9566" s="251" customFormat="1"/>
    <row r="9567" s="251" customFormat="1"/>
    <row r="9568" s="251" customFormat="1"/>
    <row r="9569" s="251" customFormat="1"/>
    <row r="9570" s="251" customFormat="1"/>
    <row r="9571" s="251" customFormat="1"/>
    <row r="9572" s="251" customFormat="1"/>
    <row r="9573" s="251" customFormat="1"/>
    <row r="9574" s="251" customFormat="1"/>
    <row r="9575" s="251" customFormat="1"/>
    <row r="9576" s="251" customFormat="1"/>
    <row r="9577" s="251" customFormat="1"/>
    <row r="9578" s="251" customFormat="1"/>
    <row r="9579" s="251" customFormat="1"/>
    <row r="9580" s="251" customFormat="1"/>
    <row r="9581" s="251" customFormat="1"/>
    <row r="9582" s="251" customFormat="1"/>
    <row r="9583" s="251" customFormat="1"/>
    <row r="9584" s="251" customFormat="1"/>
    <row r="9585" s="251" customFormat="1"/>
    <row r="9586" s="251" customFormat="1"/>
    <row r="9587" s="251" customFormat="1"/>
    <row r="9588" s="251" customFormat="1"/>
    <row r="9589" s="251" customFormat="1"/>
    <row r="9590" s="251" customFormat="1"/>
    <row r="9591" s="251" customFormat="1"/>
    <row r="9592" s="251" customFormat="1"/>
    <row r="9593" s="251" customFormat="1"/>
    <row r="9594" s="251" customFormat="1"/>
    <row r="9595" s="251" customFormat="1"/>
    <row r="9596" s="251" customFormat="1"/>
    <row r="9597" s="251" customFormat="1"/>
    <row r="9598" s="251" customFormat="1"/>
    <row r="9599" s="251" customFormat="1"/>
    <row r="9600" s="251" customFormat="1"/>
    <row r="9601" s="251" customFormat="1"/>
    <row r="9602" s="251" customFormat="1"/>
    <row r="9603" s="251" customFormat="1"/>
    <row r="9604" s="251" customFormat="1"/>
    <row r="9605" s="251" customFormat="1"/>
    <row r="9606" s="251" customFormat="1"/>
    <row r="9607" s="251" customFormat="1"/>
    <row r="9608" s="251" customFormat="1"/>
    <row r="9609" s="251" customFormat="1"/>
    <row r="9610" s="251" customFormat="1"/>
    <row r="9611" s="251" customFormat="1"/>
    <row r="9612" s="251" customFormat="1"/>
    <row r="9613" s="251" customFormat="1"/>
    <row r="9614" s="251" customFormat="1"/>
    <row r="9615" s="251" customFormat="1"/>
    <row r="9616" s="251" customFormat="1"/>
    <row r="9617" s="251" customFormat="1"/>
    <row r="9618" s="251" customFormat="1"/>
    <row r="9619" s="251" customFormat="1"/>
    <row r="9620" s="251" customFormat="1"/>
    <row r="9621" s="251" customFormat="1"/>
    <row r="9622" s="251" customFormat="1"/>
    <row r="9623" s="251" customFormat="1"/>
    <row r="9624" s="251" customFormat="1"/>
    <row r="9625" s="251" customFormat="1"/>
    <row r="9626" s="251" customFormat="1"/>
    <row r="9627" s="251" customFormat="1"/>
    <row r="9628" s="251" customFormat="1"/>
    <row r="9629" s="251" customFormat="1"/>
    <row r="9630" s="251" customFormat="1"/>
    <row r="9631" s="251" customFormat="1"/>
    <row r="9632" s="251" customFormat="1"/>
    <row r="9633" s="251" customFormat="1"/>
    <row r="9634" s="251" customFormat="1"/>
    <row r="9635" s="251" customFormat="1"/>
    <row r="9636" s="251" customFormat="1"/>
    <row r="9637" s="251" customFormat="1"/>
    <row r="9638" s="251" customFormat="1"/>
    <row r="9639" s="251" customFormat="1"/>
    <row r="9640" s="251" customFormat="1"/>
    <row r="9641" s="251" customFormat="1"/>
    <row r="9642" s="251" customFormat="1"/>
    <row r="9643" s="251" customFormat="1"/>
    <row r="9644" s="251" customFormat="1"/>
    <row r="9645" s="251" customFormat="1"/>
    <row r="9646" s="251" customFormat="1"/>
    <row r="9647" s="251" customFormat="1"/>
    <row r="9648" s="251" customFormat="1"/>
    <row r="9649" s="251" customFormat="1"/>
    <row r="9650" s="251" customFormat="1"/>
    <row r="9651" s="251" customFormat="1"/>
    <row r="9652" s="251" customFormat="1"/>
    <row r="9653" s="251" customFormat="1"/>
    <row r="9654" s="251" customFormat="1"/>
    <row r="9655" s="251" customFormat="1"/>
    <row r="9656" s="251" customFormat="1"/>
    <row r="9657" s="251" customFormat="1"/>
    <row r="9658" s="251" customFormat="1"/>
    <row r="9659" s="251" customFormat="1"/>
    <row r="9660" s="251" customFormat="1"/>
    <row r="9661" s="251" customFormat="1"/>
    <row r="9662" s="251" customFormat="1"/>
    <row r="9663" s="251" customFormat="1"/>
    <row r="9664" s="251" customFormat="1"/>
    <row r="9665" s="251" customFormat="1"/>
    <row r="9666" s="251" customFormat="1"/>
    <row r="9667" s="251" customFormat="1"/>
    <row r="9668" s="251" customFormat="1"/>
    <row r="9669" s="251" customFormat="1"/>
    <row r="9670" s="251" customFormat="1"/>
    <row r="9671" s="251" customFormat="1"/>
    <row r="9672" s="251" customFormat="1"/>
    <row r="9673" s="251" customFormat="1"/>
    <row r="9674" s="251" customFormat="1"/>
    <row r="9675" s="251" customFormat="1"/>
    <row r="9676" s="251" customFormat="1"/>
    <row r="9677" s="251" customFormat="1"/>
    <row r="9678" s="251" customFormat="1"/>
    <row r="9679" s="251" customFormat="1"/>
    <row r="9680" s="251" customFormat="1"/>
    <row r="9681" s="251" customFormat="1"/>
    <row r="9682" s="251" customFormat="1"/>
    <row r="9683" s="251" customFormat="1"/>
    <row r="9684" s="251" customFormat="1"/>
    <row r="9685" s="251" customFormat="1"/>
    <row r="9686" s="251" customFormat="1"/>
    <row r="9687" s="251" customFormat="1"/>
    <row r="9688" s="251" customFormat="1"/>
    <row r="9689" s="251" customFormat="1"/>
    <row r="9690" s="251" customFormat="1"/>
    <row r="9691" s="251" customFormat="1"/>
    <row r="9692" s="251" customFormat="1"/>
    <row r="9693" s="251" customFormat="1"/>
    <row r="9694" s="251" customFormat="1"/>
    <row r="9695" s="251" customFormat="1"/>
    <row r="9696" s="251" customFormat="1"/>
    <row r="9697" s="251" customFormat="1"/>
    <row r="9698" s="251" customFormat="1"/>
    <row r="9699" s="251" customFormat="1"/>
    <row r="9700" s="251" customFormat="1"/>
    <row r="9701" s="251" customFormat="1"/>
    <row r="9702" s="251" customFormat="1"/>
    <row r="9703" s="251" customFormat="1"/>
    <row r="9704" s="251" customFormat="1"/>
    <row r="9705" s="251" customFormat="1"/>
    <row r="9706" s="251" customFormat="1"/>
    <row r="9707" s="251" customFormat="1"/>
    <row r="9708" s="251" customFormat="1"/>
    <row r="9709" s="251" customFormat="1"/>
    <row r="9710" s="251" customFormat="1"/>
    <row r="9711" s="251" customFormat="1"/>
    <row r="9712" s="251" customFormat="1"/>
    <row r="9713" s="251" customFormat="1"/>
    <row r="9714" s="251" customFormat="1"/>
    <row r="9715" s="251" customFormat="1"/>
    <row r="9716" s="251" customFormat="1"/>
    <row r="9717" s="251" customFormat="1"/>
    <row r="9718" s="251" customFormat="1"/>
    <row r="9719" s="251" customFormat="1"/>
    <row r="9720" s="251" customFormat="1"/>
    <row r="9721" s="251" customFormat="1"/>
    <row r="9722" s="251" customFormat="1"/>
    <row r="9723" s="251" customFormat="1"/>
    <row r="9724" s="251" customFormat="1"/>
    <row r="9725" s="251" customFormat="1"/>
    <row r="9726" s="251" customFormat="1"/>
    <row r="9727" s="251" customFormat="1"/>
    <row r="9728" s="251" customFormat="1"/>
    <row r="9729" s="251" customFormat="1"/>
    <row r="9730" s="251" customFormat="1"/>
    <row r="9731" s="251" customFormat="1"/>
    <row r="9732" s="251" customFormat="1"/>
    <row r="9733" s="251" customFormat="1"/>
    <row r="9734" s="251" customFormat="1"/>
    <row r="9735" s="251" customFormat="1"/>
    <row r="9736" s="251" customFormat="1"/>
    <row r="9737" s="251" customFormat="1"/>
    <row r="9738" s="251" customFormat="1"/>
    <row r="9739" s="251" customFormat="1"/>
    <row r="9740" s="251" customFormat="1"/>
    <row r="9741" s="251" customFormat="1"/>
    <row r="9742" s="251" customFormat="1"/>
    <row r="9743" s="251" customFormat="1"/>
    <row r="9744" s="251" customFormat="1"/>
    <row r="9745" s="251" customFormat="1"/>
    <row r="9746" s="251" customFormat="1"/>
    <row r="9747" s="251" customFormat="1"/>
    <row r="9748" s="251" customFormat="1"/>
    <row r="9749" s="251" customFormat="1"/>
    <row r="9750" s="251" customFormat="1"/>
    <row r="9751" s="251" customFormat="1"/>
    <row r="9752" s="251" customFormat="1"/>
    <row r="9753" s="251" customFormat="1"/>
    <row r="9754" s="251" customFormat="1"/>
    <row r="9755" s="251" customFormat="1"/>
    <row r="9756" s="251" customFormat="1"/>
    <row r="9757" s="251" customFormat="1"/>
    <row r="9758" s="251" customFormat="1"/>
    <row r="9759" s="251" customFormat="1"/>
    <row r="9760" s="251" customFormat="1"/>
    <row r="9761" s="251" customFormat="1"/>
    <row r="9762" s="251" customFormat="1"/>
    <row r="9763" s="251" customFormat="1"/>
    <row r="9764" s="251" customFormat="1"/>
    <row r="9765" s="251" customFormat="1"/>
    <row r="9766" s="251" customFormat="1"/>
    <row r="9767" s="251" customFormat="1"/>
    <row r="9768" s="251" customFormat="1"/>
    <row r="9769" s="251" customFormat="1"/>
    <row r="9770" s="251" customFormat="1"/>
    <row r="9771" s="251" customFormat="1"/>
    <row r="9772" s="251" customFormat="1"/>
    <row r="9773" s="251" customFormat="1"/>
    <row r="9774" s="251" customFormat="1"/>
    <row r="9775" s="251" customFormat="1"/>
    <row r="9776" s="251" customFormat="1"/>
    <row r="9777" s="251" customFormat="1"/>
    <row r="9778" s="251" customFormat="1"/>
    <row r="9779" s="251" customFormat="1"/>
    <row r="9780" s="251" customFormat="1"/>
    <row r="9781" s="251" customFormat="1"/>
    <row r="9782" s="251" customFormat="1"/>
    <row r="9783" s="251" customFormat="1"/>
    <row r="9784" s="251" customFormat="1"/>
    <row r="9785" s="251" customFormat="1"/>
    <row r="9786" s="251" customFormat="1"/>
    <row r="9787" s="251" customFormat="1"/>
    <row r="9788" s="251" customFormat="1"/>
    <row r="9789" s="251" customFormat="1"/>
    <row r="9790" s="251" customFormat="1"/>
    <row r="9791" s="251" customFormat="1"/>
    <row r="9792" s="251" customFormat="1"/>
    <row r="9793" s="251" customFormat="1"/>
    <row r="9794" s="251" customFormat="1"/>
    <row r="9795" s="251" customFormat="1"/>
    <row r="9796" s="251" customFormat="1"/>
    <row r="9797" s="251" customFormat="1"/>
    <row r="9798" s="251" customFormat="1"/>
    <row r="9799" s="251" customFormat="1"/>
    <row r="9800" s="251" customFormat="1"/>
    <row r="9801" s="251" customFormat="1"/>
    <row r="9802" s="251" customFormat="1"/>
    <row r="9803" s="251" customFormat="1"/>
    <row r="9804" s="251" customFormat="1"/>
    <row r="9805" s="251" customFormat="1"/>
    <row r="9806" s="251" customFormat="1"/>
    <row r="9807" s="251" customFormat="1"/>
    <row r="9808" s="251" customFormat="1"/>
    <row r="9809" s="251" customFormat="1"/>
    <row r="9810" s="251" customFormat="1"/>
    <row r="9811" s="251" customFormat="1"/>
    <row r="9812" s="251" customFormat="1"/>
    <row r="9813" s="251" customFormat="1"/>
    <row r="9814" s="251" customFormat="1"/>
    <row r="9815" s="251" customFormat="1"/>
    <row r="9816" s="251" customFormat="1"/>
    <row r="9817" s="251" customFormat="1"/>
    <row r="9818" s="251" customFormat="1"/>
    <row r="9819" s="251" customFormat="1"/>
    <row r="9820" s="251" customFormat="1"/>
    <row r="9821" s="251" customFormat="1"/>
    <row r="9822" s="251" customFormat="1"/>
    <row r="9823" s="251" customFormat="1"/>
    <row r="9824" s="251" customFormat="1"/>
    <row r="9825" s="251" customFormat="1"/>
    <row r="9826" s="251" customFormat="1"/>
    <row r="9827" s="251" customFormat="1"/>
    <row r="9828" s="251" customFormat="1"/>
    <row r="9829" s="251" customFormat="1"/>
    <row r="9830" s="251" customFormat="1"/>
    <row r="9831" s="251" customFormat="1"/>
    <row r="9832" s="251" customFormat="1"/>
    <row r="9833" s="251" customFormat="1"/>
    <row r="9834" s="251" customFormat="1"/>
    <row r="9835" s="251" customFormat="1"/>
    <row r="9836" s="251" customFormat="1"/>
    <row r="9837" s="251" customFormat="1"/>
    <row r="9838" s="251" customFormat="1"/>
    <row r="9839" s="251" customFormat="1"/>
    <row r="9840" s="251" customFormat="1"/>
    <row r="9841" s="251" customFormat="1"/>
    <row r="9842" s="251" customFormat="1"/>
    <row r="9843" s="251" customFormat="1"/>
    <row r="9844" s="251" customFormat="1"/>
    <row r="9845" s="251" customFormat="1"/>
    <row r="9846" s="251" customFormat="1"/>
    <row r="9847" s="251" customFormat="1"/>
    <row r="9848" s="251" customFormat="1"/>
    <row r="9849" s="251" customFormat="1"/>
    <row r="9850" s="251" customFormat="1"/>
    <row r="9851" s="251" customFormat="1"/>
    <row r="9852" s="251" customFormat="1"/>
    <row r="9853" s="251" customFormat="1"/>
    <row r="9854" s="251" customFormat="1"/>
    <row r="9855" s="251" customFormat="1"/>
    <row r="9856" s="251" customFormat="1"/>
    <row r="9857" s="251" customFormat="1"/>
    <row r="9858" s="251" customFormat="1"/>
    <row r="9859" s="251" customFormat="1"/>
    <row r="9860" s="251" customFormat="1"/>
    <row r="9861" s="251" customFormat="1"/>
    <row r="9862" s="251" customFormat="1"/>
    <row r="9863" s="251" customFormat="1"/>
    <row r="9864" s="251" customFormat="1"/>
    <row r="9865" s="251" customFormat="1"/>
    <row r="9866" s="251" customFormat="1"/>
    <row r="9867" s="251" customFormat="1"/>
    <row r="9868" s="251" customFormat="1"/>
    <row r="9869" s="251" customFormat="1"/>
    <row r="9870" s="251" customFormat="1"/>
    <row r="9871" s="251" customFormat="1"/>
    <row r="9872" s="251" customFormat="1"/>
    <row r="9873" s="251" customFormat="1"/>
    <row r="9874" s="251" customFormat="1"/>
    <row r="9875" s="251" customFormat="1"/>
    <row r="9876" s="251" customFormat="1"/>
    <row r="9877" s="251" customFormat="1"/>
    <row r="9878" s="251" customFormat="1"/>
    <row r="9879" s="251" customFormat="1"/>
    <row r="9880" s="251" customFormat="1"/>
    <row r="9881" s="251" customFormat="1"/>
    <row r="9882" s="251" customFormat="1"/>
    <row r="9883" s="251" customFormat="1"/>
    <row r="9884" s="251" customFormat="1"/>
    <row r="9885" s="251" customFormat="1"/>
    <row r="9886" s="251" customFormat="1"/>
    <row r="9887" s="251" customFormat="1"/>
    <row r="9888" s="251" customFormat="1"/>
    <row r="9889" s="251" customFormat="1"/>
    <row r="9890" s="251" customFormat="1"/>
    <row r="9891" s="251" customFormat="1"/>
    <row r="9892" s="251" customFormat="1"/>
    <row r="9893" s="251" customFormat="1"/>
    <row r="9894" s="251" customFormat="1"/>
    <row r="9895" s="251" customFormat="1"/>
    <row r="9896" s="251" customFormat="1"/>
    <row r="9897" s="251" customFormat="1"/>
    <row r="9898" s="251" customFormat="1"/>
    <row r="9899" s="251" customFormat="1"/>
    <row r="9900" s="251" customFormat="1"/>
    <row r="9901" s="251" customFormat="1"/>
    <row r="9902" s="251" customFormat="1"/>
    <row r="9903" s="251" customFormat="1"/>
    <row r="9904" s="251" customFormat="1"/>
    <row r="9905" s="251" customFormat="1"/>
    <row r="9906" s="251" customFormat="1"/>
    <row r="9907" s="251" customFormat="1"/>
    <row r="9908" s="251" customFormat="1"/>
    <row r="9909" s="251" customFormat="1"/>
    <row r="9910" s="251" customFormat="1"/>
    <row r="9911" s="251" customFormat="1"/>
    <row r="9912" s="251" customFormat="1"/>
    <row r="9913" s="251" customFormat="1"/>
    <row r="9914" s="251" customFormat="1"/>
    <row r="9915" s="251" customFormat="1"/>
    <row r="9916" s="251" customFormat="1"/>
    <row r="9917" s="251" customFormat="1"/>
    <row r="9918" s="251" customFormat="1"/>
    <row r="9919" s="251" customFormat="1"/>
    <row r="9920" s="251" customFormat="1"/>
    <row r="9921" s="251" customFormat="1"/>
    <row r="9922" s="251" customFormat="1"/>
    <row r="9923" s="251" customFormat="1"/>
    <row r="9924" s="251" customFormat="1"/>
    <row r="9925" s="251" customFormat="1"/>
    <row r="9926" s="251" customFormat="1"/>
    <row r="9927" s="251" customFormat="1"/>
    <row r="9928" s="251" customFormat="1"/>
    <row r="9929" s="251" customFormat="1"/>
    <row r="9930" s="251" customFormat="1"/>
    <row r="9931" s="251" customFormat="1"/>
    <row r="9932" s="251" customFormat="1"/>
    <row r="9933" s="251" customFormat="1"/>
    <row r="9934" s="251" customFormat="1"/>
    <row r="9935" s="251" customFormat="1"/>
    <row r="9936" s="251" customFormat="1"/>
    <row r="9937" s="251" customFormat="1"/>
    <row r="9938" s="251" customFormat="1"/>
    <row r="9939" s="251" customFormat="1"/>
    <row r="9940" s="251" customFormat="1"/>
    <row r="9941" s="251" customFormat="1"/>
    <row r="9942" s="251" customFormat="1"/>
    <row r="9943" s="251" customFormat="1"/>
    <row r="9944" s="251" customFormat="1"/>
    <row r="9945" s="251" customFormat="1"/>
    <row r="9946" s="251" customFormat="1"/>
    <row r="9947" s="251" customFormat="1"/>
    <row r="9948" s="251" customFormat="1"/>
    <row r="9949" s="251" customFormat="1"/>
    <row r="9950" s="251" customFormat="1"/>
    <row r="9951" s="251" customFormat="1"/>
    <row r="9952" s="251" customFormat="1"/>
    <row r="9953" s="251" customFormat="1"/>
    <row r="9954" s="251" customFormat="1"/>
    <row r="9955" s="251" customFormat="1"/>
    <row r="9956" s="251" customFormat="1"/>
    <row r="9957" s="251" customFormat="1"/>
    <row r="9958" s="251" customFormat="1"/>
    <row r="9959" s="251" customFormat="1"/>
    <row r="9960" s="251" customFormat="1"/>
    <row r="9961" s="251" customFormat="1"/>
    <row r="9962" s="251" customFormat="1"/>
    <row r="9963" s="251" customFormat="1"/>
    <row r="9964" s="251" customFormat="1"/>
    <row r="9965" s="251" customFormat="1"/>
    <row r="9966" s="251" customFormat="1"/>
    <row r="9967" s="251" customFormat="1"/>
    <row r="9968" s="251" customFormat="1"/>
    <row r="9969" s="251" customFormat="1"/>
    <row r="9970" s="251" customFormat="1"/>
    <row r="9971" s="251" customFormat="1"/>
    <row r="9972" s="251" customFormat="1"/>
    <row r="9973" s="251" customFormat="1"/>
    <row r="9974" s="251" customFormat="1"/>
    <row r="9975" s="251" customFormat="1"/>
    <row r="9976" s="251" customFormat="1"/>
    <row r="9977" s="251" customFormat="1"/>
    <row r="9978" s="251" customFormat="1"/>
    <row r="9979" s="251" customFormat="1"/>
    <row r="9980" s="251" customFormat="1"/>
    <row r="9981" s="251" customFormat="1"/>
    <row r="9982" s="251" customFormat="1"/>
    <row r="9983" s="251" customFormat="1"/>
    <row r="9984" s="251" customFormat="1"/>
    <row r="9985" s="251" customFormat="1"/>
    <row r="9986" s="251" customFormat="1"/>
    <row r="9987" s="251" customFormat="1"/>
    <row r="9988" s="251" customFormat="1"/>
    <row r="9989" s="251" customFormat="1"/>
    <row r="9990" s="251" customFormat="1"/>
    <row r="9991" s="251" customFormat="1"/>
    <row r="9992" s="251" customFormat="1"/>
    <row r="9993" s="251" customFormat="1"/>
    <row r="9994" s="251" customFormat="1"/>
    <row r="9995" s="251" customFormat="1"/>
    <row r="9996" s="251" customFormat="1"/>
    <row r="9997" s="251" customFormat="1"/>
    <row r="9998" s="251" customFormat="1"/>
    <row r="9999" s="251" customFormat="1"/>
    <row r="10000" s="251" customFormat="1"/>
    <row r="10001" s="251" customFormat="1"/>
    <row r="10002" s="251" customFormat="1"/>
    <row r="10003" s="251" customFormat="1"/>
    <row r="10004" s="251" customFormat="1"/>
    <row r="10005" s="251" customFormat="1"/>
    <row r="10006" s="251" customFormat="1"/>
    <row r="10007" s="251" customFormat="1"/>
    <row r="10008" s="251" customFormat="1"/>
    <row r="10009" s="251" customFormat="1"/>
    <row r="10010" s="251" customFormat="1"/>
    <row r="10011" s="251" customFormat="1"/>
    <row r="10012" s="251" customFormat="1"/>
    <row r="10013" s="251" customFormat="1"/>
    <row r="10014" s="251" customFormat="1"/>
    <row r="10015" s="251" customFormat="1"/>
    <row r="10016" s="251" customFormat="1"/>
    <row r="10017" s="251" customFormat="1"/>
    <row r="10018" s="251" customFormat="1"/>
    <row r="10019" s="251" customFormat="1"/>
    <row r="10020" s="251" customFormat="1"/>
    <row r="10021" s="251" customFormat="1"/>
    <row r="10022" s="251" customFormat="1"/>
    <row r="10023" s="251" customFormat="1"/>
    <row r="10024" s="251" customFormat="1"/>
    <row r="10025" s="251" customFormat="1"/>
    <row r="10026" s="251" customFormat="1"/>
    <row r="10027" s="251" customFormat="1"/>
    <row r="10028" s="251" customFormat="1"/>
    <row r="10029" s="251" customFormat="1"/>
    <row r="10030" s="251" customFormat="1"/>
    <row r="10031" s="251" customFormat="1"/>
    <row r="10032" s="251" customFormat="1"/>
    <row r="10033" s="251" customFormat="1"/>
    <row r="10034" s="251" customFormat="1"/>
    <row r="10035" s="251" customFormat="1"/>
    <row r="10036" s="251" customFormat="1"/>
    <row r="10037" s="251" customFormat="1"/>
    <row r="10038" s="251" customFormat="1"/>
    <row r="10039" s="251" customFormat="1"/>
    <row r="10040" s="251" customFormat="1"/>
    <row r="10041" s="251" customFormat="1"/>
    <row r="10042" s="251" customFormat="1"/>
    <row r="10043" s="251" customFormat="1"/>
    <row r="10044" s="251" customFormat="1"/>
    <row r="10045" s="251" customFormat="1"/>
    <row r="10046" s="251" customFormat="1"/>
    <row r="10047" s="251" customFormat="1"/>
    <row r="10048" s="251" customFormat="1"/>
    <row r="10049" s="251" customFormat="1"/>
    <row r="10050" s="251" customFormat="1"/>
    <row r="10051" s="251" customFormat="1"/>
    <row r="10052" s="251" customFormat="1"/>
    <row r="10053" s="251" customFormat="1"/>
    <row r="10054" s="251" customFormat="1"/>
    <row r="10055" s="251" customFormat="1"/>
    <row r="10056" s="251" customFormat="1"/>
    <row r="10057" s="251" customFormat="1"/>
    <row r="10058" s="251" customFormat="1"/>
    <row r="10059" s="251" customFormat="1"/>
    <row r="10060" s="251" customFormat="1"/>
    <row r="10061" s="251" customFormat="1"/>
    <row r="10062" s="251" customFormat="1"/>
    <row r="10063" s="251" customFormat="1"/>
    <row r="10064" s="251" customFormat="1"/>
    <row r="10065" s="251" customFormat="1"/>
    <row r="10066" s="251" customFormat="1"/>
    <row r="10067" s="251" customFormat="1"/>
    <row r="10068" s="251" customFormat="1"/>
    <row r="10069" s="251" customFormat="1"/>
    <row r="10070" s="251" customFormat="1"/>
    <row r="10071" s="251" customFormat="1"/>
    <row r="10072" s="251" customFormat="1"/>
    <row r="10073" s="251" customFormat="1"/>
    <row r="10074" s="251" customFormat="1"/>
    <row r="10075" s="251" customFormat="1"/>
    <row r="10076" s="251" customFormat="1"/>
    <row r="10077" s="251" customFormat="1"/>
    <row r="10078" s="251" customFormat="1"/>
    <row r="10079" s="251" customFormat="1"/>
    <row r="10080" s="251" customFormat="1"/>
    <row r="10081" s="251" customFormat="1"/>
    <row r="10082" s="251" customFormat="1"/>
    <row r="10083" s="251" customFormat="1"/>
    <row r="10084" s="251" customFormat="1"/>
    <row r="10085" s="251" customFormat="1"/>
    <row r="10086" s="251" customFormat="1"/>
    <row r="10087" s="251" customFormat="1"/>
    <row r="10088" s="251" customFormat="1"/>
    <row r="10089" s="251" customFormat="1"/>
    <row r="10090" s="251" customFormat="1"/>
    <row r="10091" s="251" customFormat="1"/>
    <row r="10092" s="251" customFormat="1"/>
    <row r="10093" s="251" customFormat="1"/>
    <row r="10094" s="251" customFormat="1"/>
    <row r="10095" s="251" customFormat="1"/>
    <row r="10096" s="251" customFormat="1"/>
    <row r="10097" s="251" customFormat="1"/>
    <row r="10098" s="251" customFormat="1"/>
    <row r="10099" s="251" customFormat="1"/>
    <row r="10100" s="251" customFormat="1"/>
    <row r="10101" s="251" customFormat="1"/>
    <row r="10102" s="251" customFormat="1"/>
    <row r="10103" s="251" customFormat="1"/>
    <row r="10104" s="251" customFormat="1"/>
    <row r="10105" s="251" customFormat="1"/>
    <row r="10106" s="251" customFormat="1"/>
    <row r="10107" s="251" customFormat="1"/>
    <row r="10108" s="251" customFormat="1"/>
    <row r="10109" s="251" customFormat="1"/>
    <row r="10110" s="251" customFormat="1"/>
    <row r="10111" s="251" customFormat="1"/>
    <row r="10112" s="251" customFormat="1"/>
    <row r="10113" s="251" customFormat="1"/>
    <row r="10114" s="251" customFormat="1"/>
    <row r="10115" s="251" customFormat="1"/>
    <row r="10116" s="251" customFormat="1"/>
    <row r="10117" s="251" customFormat="1"/>
    <row r="10118" s="251" customFormat="1"/>
    <row r="10119" s="251" customFormat="1"/>
    <row r="10120" s="251" customFormat="1"/>
    <row r="10121" s="251" customFormat="1"/>
    <row r="10122" s="251" customFormat="1"/>
    <row r="10123" s="251" customFormat="1"/>
    <row r="10124" s="251" customFormat="1"/>
    <row r="10125" s="251" customFormat="1"/>
    <row r="10126" s="251" customFormat="1"/>
    <row r="10127" s="251" customFormat="1"/>
    <row r="10128" s="251" customFormat="1"/>
    <row r="10129" s="251" customFormat="1"/>
    <row r="10130" s="251" customFormat="1"/>
    <row r="10131" s="251" customFormat="1"/>
    <row r="10132" s="251" customFormat="1"/>
    <row r="10133" s="251" customFormat="1"/>
    <row r="10134" s="251" customFormat="1"/>
    <row r="10135" s="251" customFormat="1"/>
    <row r="10136" s="251" customFormat="1"/>
    <row r="10137" s="251" customFormat="1"/>
    <row r="10138" s="251" customFormat="1"/>
    <row r="10139" s="251" customFormat="1"/>
    <row r="10140" s="251" customFormat="1"/>
    <row r="10141" s="251" customFormat="1"/>
    <row r="10142" s="251" customFormat="1"/>
    <row r="10143" s="251" customFormat="1"/>
    <row r="10144" s="251" customFormat="1"/>
    <row r="10145" s="251" customFormat="1"/>
    <row r="10146" s="251" customFormat="1"/>
    <row r="10147" s="251" customFormat="1"/>
    <row r="10148" s="251" customFormat="1"/>
    <row r="10149" s="251" customFormat="1"/>
    <row r="10150" s="251" customFormat="1"/>
    <row r="10151" s="251" customFormat="1"/>
    <row r="10152" s="251" customFormat="1"/>
    <row r="10153" s="251" customFormat="1"/>
    <row r="10154" s="251" customFormat="1"/>
    <row r="10155" s="251" customFormat="1"/>
    <row r="10156" s="251" customFormat="1"/>
    <row r="10157" s="251" customFormat="1"/>
    <row r="10158" s="251" customFormat="1"/>
    <row r="10159" s="251" customFormat="1"/>
    <row r="10160" s="251" customFormat="1"/>
    <row r="10161" s="251" customFormat="1"/>
    <row r="10162" s="251" customFormat="1"/>
    <row r="10163" s="251" customFormat="1"/>
    <row r="10164" s="251" customFormat="1"/>
    <row r="10165" s="251" customFormat="1"/>
    <row r="10166" s="251" customFormat="1"/>
    <row r="10167" s="251" customFormat="1"/>
    <row r="10168" s="251" customFormat="1"/>
    <row r="10169" s="251" customFormat="1"/>
    <row r="10170" s="251" customFormat="1"/>
    <row r="10171" s="251" customFormat="1"/>
    <row r="10172" s="251" customFormat="1"/>
    <row r="10173" s="251" customFormat="1"/>
    <row r="10174" s="251" customFormat="1"/>
    <row r="10175" s="251" customFormat="1"/>
    <row r="10176" s="251" customFormat="1"/>
    <row r="10177" s="251" customFormat="1"/>
    <row r="10178" s="251" customFormat="1"/>
    <row r="10179" s="251" customFormat="1"/>
    <row r="10180" s="251" customFormat="1"/>
    <row r="10181" s="251" customFormat="1"/>
    <row r="10182" s="251" customFormat="1"/>
    <row r="10183" s="251" customFormat="1"/>
    <row r="10184" s="251" customFormat="1"/>
    <row r="10185" s="251" customFormat="1"/>
    <row r="10186" s="251" customFormat="1"/>
    <row r="10187" s="251" customFormat="1"/>
    <row r="10188" s="251" customFormat="1"/>
    <row r="10189" s="251" customFormat="1"/>
    <row r="10190" s="251" customFormat="1"/>
    <row r="10191" s="251" customFormat="1"/>
    <row r="10192" s="251" customFormat="1"/>
    <row r="10193" s="251" customFormat="1"/>
    <row r="10194" s="251" customFormat="1"/>
    <row r="10195" s="251" customFormat="1"/>
    <row r="10196" s="251" customFormat="1"/>
    <row r="10197" s="251" customFormat="1"/>
    <row r="10198" s="251" customFormat="1"/>
    <row r="10199" s="251" customFormat="1"/>
    <row r="10200" s="251" customFormat="1"/>
    <row r="10201" s="251" customFormat="1"/>
    <row r="10202" s="251" customFormat="1"/>
    <row r="10203" s="251" customFormat="1"/>
    <row r="10204" s="251" customFormat="1"/>
    <row r="10205" s="251" customFormat="1"/>
    <row r="10206" s="251" customFormat="1"/>
    <row r="10207" s="251" customFormat="1"/>
    <row r="10208" s="251" customFormat="1"/>
    <row r="10209" s="251" customFormat="1"/>
    <row r="10210" s="251" customFormat="1"/>
    <row r="10211" s="251" customFormat="1"/>
    <row r="10212" s="251" customFormat="1"/>
    <row r="10213" s="251" customFormat="1"/>
    <row r="10214" s="251" customFormat="1"/>
    <row r="10215" s="251" customFormat="1"/>
    <row r="10216" s="251" customFormat="1"/>
    <row r="10217" s="251" customFormat="1"/>
    <row r="10218" s="251" customFormat="1"/>
    <row r="10219" s="251" customFormat="1"/>
    <row r="10220" s="251" customFormat="1"/>
    <row r="10221" s="251" customFormat="1"/>
    <row r="10222" s="251" customFormat="1"/>
    <row r="10223" s="251" customFormat="1"/>
    <row r="10224" s="251" customFormat="1"/>
    <row r="10225" s="251" customFormat="1"/>
    <row r="10226" s="251" customFormat="1"/>
    <row r="10227" s="251" customFormat="1"/>
    <row r="10228" s="251" customFormat="1"/>
    <row r="10229" s="251" customFormat="1"/>
    <row r="10230" s="251" customFormat="1"/>
    <row r="10231" s="251" customFormat="1"/>
    <row r="10232" s="251" customFormat="1"/>
    <row r="10233" s="251" customFormat="1"/>
    <row r="10234" s="251" customFormat="1"/>
    <row r="10235" s="251" customFormat="1"/>
    <row r="10236" s="251" customFormat="1"/>
    <row r="10237" s="251" customFormat="1"/>
    <row r="10238" s="251" customFormat="1"/>
    <row r="10239" s="251" customFormat="1"/>
    <row r="10240" s="251" customFormat="1"/>
    <row r="10241" s="251" customFormat="1"/>
    <row r="10242" s="251" customFormat="1"/>
    <row r="10243" s="251" customFormat="1"/>
    <row r="10244" s="251" customFormat="1"/>
    <row r="10245" s="251" customFormat="1"/>
    <row r="10246" s="251" customFormat="1"/>
    <row r="10247" s="251" customFormat="1"/>
    <row r="10248" s="251" customFormat="1"/>
    <row r="10249" s="251" customFormat="1"/>
    <row r="10250" s="251" customFormat="1"/>
    <row r="10251" s="251" customFormat="1"/>
    <row r="10252" s="251" customFormat="1"/>
    <row r="10253" s="251" customFormat="1"/>
    <row r="10254" s="251" customFormat="1"/>
    <row r="10255" s="251" customFormat="1"/>
    <row r="10256" s="251" customFormat="1"/>
    <row r="10257" s="251" customFormat="1"/>
    <row r="10258" s="251" customFormat="1"/>
    <row r="10259" s="251" customFormat="1"/>
    <row r="10260" s="251" customFormat="1"/>
    <row r="10261" s="251" customFormat="1"/>
    <row r="10262" s="251" customFormat="1"/>
    <row r="10263" s="251" customFormat="1"/>
    <row r="10264" s="251" customFormat="1"/>
    <row r="10265" s="251" customFormat="1"/>
    <row r="10266" s="251" customFormat="1"/>
    <row r="10267" s="251" customFormat="1"/>
    <row r="10268" s="251" customFormat="1"/>
    <row r="10269" s="251" customFormat="1"/>
    <row r="10270" s="251" customFormat="1"/>
    <row r="10271" s="251" customFormat="1"/>
    <row r="10272" s="251" customFormat="1"/>
    <row r="10273" s="251" customFormat="1"/>
    <row r="10274" s="251" customFormat="1"/>
    <row r="10275" s="251" customFormat="1"/>
    <row r="10276" s="251" customFormat="1"/>
    <row r="10277" s="251" customFormat="1"/>
    <row r="10278" s="251" customFormat="1"/>
    <row r="10279" s="251" customFormat="1"/>
    <row r="10280" s="251" customFormat="1"/>
    <row r="10281" s="251" customFormat="1"/>
    <row r="10282" s="251" customFormat="1"/>
    <row r="10283" s="251" customFormat="1"/>
    <row r="10284" s="251" customFormat="1"/>
    <row r="10285" s="251" customFormat="1"/>
    <row r="10286" s="251" customFormat="1"/>
    <row r="10287" s="251" customFormat="1"/>
    <row r="10288" s="251" customFormat="1"/>
    <row r="10289" s="251" customFormat="1"/>
    <row r="10290" s="251" customFormat="1"/>
    <row r="10291" s="251" customFormat="1"/>
    <row r="10292" s="251" customFormat="1"/>
    <row r="10293" s="251" customFormat="1"/>
    <row r="10294" s="251" customFormat="1"/>
    <row r="10295" s="251" customFormat="1"/>
    <row r="10296" s="251" customFormat="1"/>
    <row r="10297" s="251" customFormat="1"/>
    <row r="10298" s="251" customFormat="1"/>
    <row r="10299" s="251" customFormat="1"/>
    <row r="10300" s="251" customFormat="1"/>
    <row r="10301" s="251" customFormat="1"/>
    <row r="10302" s="251" customFormat="1"/>
    <row r="10303" s="251" customFormat="1"/>
    <row r="10304" s="251" customFormat="1"/>
    <row r="10305" s="251" customFormat="1"/>
    <row r="10306" s="251" customFormat="1"/>
    <row r="10307" s="251" customFormat="1"/>
    <row r="10308" s="251" customFormat="1"/>
    <row r="10309" s="251" customFormat="1"/>
    <row r="10310" s="251" customFormat="1"/>
    <row r="10311" s="251" customFormat="1"/>
    <row r="10312" s="251" customFormat="1"/>
    <row r="10313" s="251" customFormat="1"/>
    <row r="10314" s="251" customFormat="1"/>
    <row r="10315" s="251" customFormat="1"/>
    <row r="10316" s="251" customFormat="1"/>
    <row r="10317" s="251" customFormat="1"/>
    <row r="10318" s="251" customFormat="1"/>
    <row r="10319" s="251" customFormat="1"/>
    <row r="10320" s="251" customFormat="1"/>
    <row r="10321" s="251" customFormat="1"/>
    <row r="10322" s="251" customFormat="1"/>
    <row r="10323" s="251" customFormat="1"/>
    <row r="10324" s="251" customFormat="1"/>
    <row r="10325" s="251" customFormat="1"/>
    <row r="10326" s="251" customFormat="1"/>
    <row r="10327" s="251" customFormat="1"/>
    <row r="10328" s="251" customFormat="1"/>
    <row r="10329" s="251" customFormat="1"/>
    <row r="10330" s="251" customFormat="1"/>
    <row r="10331" s="251" customFormat="1"/>
    <row r="10332" s="251" customFormat="1"/>
    <row r="10333" s="251" customFormat="1"/>
    <row r="10334" s="251" customFormat="1"/>
    <row r="10335" s="251" customFormat="1"/>
    <row r="10336" s="251" customFormat="1"/>
    <row r="10337" s="251" customFormat="1"/>
    <row r="10338" s="251" customFormat="1"/>
    <row r="10339" s="251" customFormat="1"/>
    <row r="10340" s="251" customFormat="1"/>
    <row r="10341" s="251" customFormat="1"/>
    <row r="10342" s="251" customFormat="1"/>
    <row r="10343" s="251" customFormat="1"/>
    <row r="10344" s="251" customFormat="1"/>
    <row r="10345" s="251" customFormat="1"/>
    <row r="10346" s="251" customFormat="1"/>
    <row r="10347" s="251" customFormat="1"/>
    <row r="10348" s="251" customFormat="1"/>
    <row r="10349" s="251" customFormat="1"/>
    <row r="10350" s="251" customFormat="1"/>
    <row r="10351" s="251" customFormat="1"/>
    <row r="10352" s="251" customFormat="1"/>
    <row r="10353" s="251" customFormat="1"/>
    <row r="10354" s="251" customFormat="1"/>
    <row r="10355" s="251" customFormat="1"/>
    <row r="10356" s="251" customFormat="1"/>
    <row r="10357" s="251" customFormat="1"/>
    <row r="10358" s="251" customFormat="1"/>
    <row r="10359" s="251" customFormat="1"/>
    <row r="10360" s="251" customFormat="1"/>
    <row r="10361" s="251" customFormat="1"/>
    <row r="10362" s="251" customFormat="1"/>
    <row r="10363" s="251" customFormat="1"/>
    <row r="10364" s="251" customFormat="1"/>
    <row r="10365" s="251" customFormat="1"/>
    <row r="10366" s="251" customFormat="1"/>
    <row r="10367" s="251" customFormat="1"/>
    <row r="10368" s="251" customFormat="1"/>
    <row r="10369" s="251" customFormat="1"/>
    <row r="10370" s="251" customFormat="1"/>
    <row r="10371" s="251" customFormat="1"/>
    <row r="10372" s="251" customFormat="1"/>
    <row r="10373" s="251" customFormat="1"/>
    <row r="10374" s="251" customFormat="1"/>
    <row r="10375" s="251" customFormat="1"/>
    <row r="10376" s="251" customFormat="1"/>
    <row r="10377" s="251" customFormat="1"/>
    <row r="10378" s="251" customFormat="1"/>
    <row r="10379" s="251" customFormat="1"/>
    <row r="10380" s="251" customFormat="1"/>
    <row r="10381" s="251" customFormat="1"/>
    <row r="10382" s="251" customFormat="1"/>
    <row r="10383" s="251" customFormat="1"/>
    <row r="10384" s="251" customFormat="1"/>
    <row r="10385" s="251" customFormat="1"/>
    <row r="10386" s="251" customFormat="1"/>
    <row r="10387" s="251" customFormat="1"/>
    <row r="10388" s="251" customFormat="1"/>
    <row r="10389" s="251" customFormat="1"/>
    <row r="10390" s="251" customFormat="1"/>
    <row r="10391" s="251" customFormat="1"/>
    <row r="10392" s="251" customFormat="1"/>
    <row r="10393" s="251" customFormat="1"/>
    <row r="10394" s="251" customFormat="1"/>
    <row r="10395" s="251" customFormat="1"/>
    <row r="10396" s="251" customFormat="1"/>
    <row r="10397" s="251" customFormat="1"/>
    <row r="10398" s="251" customFormat="1"/>
    <row r="10399" s="251" customFormat="1"/>
    <row r="10400" s="251" customFormat="1"/>
    <row r="10401" s="251" customFormat="1"/>
    <row r="10402" s="251" customFormat="1"/>
    <row r="10403" s="251" customFormat="1"/>
    <row r="10404" s="251" customFormat="1"/>
    <row r="10405" s="251" customFormat="1"/>
    <row r="10406" s="251" customFormat="1"/>
    <row r="10407" s="251" customFormat="1"/>
    <row r="10408" s="251" customFormat="1"/>
    <row r="10409" s="251" customFormat="1"/>
    <row r="10410" s="251" customFormat="1"/>
    <row r="10411" s="251" customFormat="1"/>
    <row r="10412" s="251" customFormat="1"/>
    <row r="10413" s="251" customFormat="1"/>
    <row r="10414" s="251" customFormat="1"/>
    <row r="10415" s="251" customFormat="1"/>
    <row r="10416" s="251" customFormat="1"/>
    <row r="10417" s="251" customFormat="1"/>
    <row r="10418" s="251" customFormat="1"/>
    <row r="10419" s="251" customFormat="1"/>
    <row r="10420" s="251" customFormat="1"/>
    <row r="10421" s="251" customFormat="1"/>
    <row r="10422" s="251" customFormat="1"/>
    <row r="10423" s="251" customFormat="1"/>
    <row r="10424" s="251" customFormat="1"/>
    <row r="10425" s="251" customFormat="1"/>
    <row r="10426" s="251" customFormat="1"/>
    <row r="10427" s="251" customFormat="1"/>
    <row r="10428" s="251" customFormat="1"/>
    <row r="10429" s="251" customFormat="1"/>
    <row r="10430" s="251" customFormat="1"/>
    <row r="10431" s="251" customFormat="1"/>
    <row r="10432" s="251" customFormat="1"/>
    <row r="10433" s="251" customFormat="1"/>
    <row r="10434" s="251" customFormat="1"/>
    <row r="10435" s="251" customFormat="1"/>
    <row r="10436" s="251" customFormat="1"/>
    <row r="10437" s="251" customFormat="1"/>
    <row r="10438" s="251" customFormat="1"/>
    <row r="10439" s="251" customFormat="1"/>
    <row r="10440" s="251" customFormat="1"/>
    <row r="10441" s="251" customFormat="1"/>
    <row r="10442" s="251" customFormat="1"/>
    <row r="10443" s="251" customFormat="1"/>
    <row r="10444" s="251" customFormat="1"/>
    <row r="10445" s="251" customFormat="1"/>
    <row r="10446" s="251" customFormat="1"/>
    <row r="10447" s="251" customFormat="1"/>
    <row r="10448" s="251" customFormat="1"/>
    <row r="10449" s="251" customFormat="1"/>
    <row r="10450" s="251" customFormat="1"/>
    <row r="10451" s="251" customFormat="1"/>
    <row r="10452" s="251" customFormat="1"/>
    <row r="10453" s="251" customFormat="1"/>
    <row r="10454" s="251" customFormat="1"/>
    <row r="10455" s="251" customFormat="1"/>
    <row r="10456" s="251" customFormat="1"/>
    <row r="10457" s="251" customFormat="1"/>
    <row r="10458" s="251" customFormat="1"/>
    <row r="10459" s="251" customFormat="1"/>
    <row r="10460" s="251" customFormat="1"/>
    <row r="10461" s="251" customFormat="1"/>
    <row r="10462" s="251" customFormat="1"/>
    <row r="10463" s="251" customFormat="1"/>
    <row r="10464" s="251" customFormat="1"/>
    <row r="10465" s="251" customFormat="1"/>
    <row r="10466" s="251" customFormat="1"/>
    <row r="10467" s="251" customFormat="1"/>
    <row r="10468" s="251" customFormat="1"/>
    <row r="10469" s="251" customFormat="1"/>
    <row r="10470" s="251" customFormat="1"/>
    <row r="10471" s="251" customFormat="1"/>
    <row r="10472" s="251" customFormat="1"/>
    <row r="10473" s="251" customFormat="1"/>
    <row r="10474" s="251" customFormat="1"/>
    <row r="10475" s="251" customFormat="1"/>
    <row r="10476" s="251" customFormat="1"/>
    <row r="10477" s="251" customFormat="1"/>
    <row r="10478" s="251" customFormat="1"/>
    <row r="10479" s="251" customFormat="1"/>
    <row r="10480" s="251" customFormat="1"/>
    <row r="10481" s="251" customFormat="1"/>
    <row r="10482" s="251" customFormat="1"/>
    <row r="10483" s="251" customFormat="1"/>
    <row r="10484" s="251" customFormat="1"/>
    <row r="10485" s="251" customFormat="1"/>
    <row r="10486" s="251" customFormat="1"/>
    <row r="10487" s="251" customFormat="1"/>
    <row r="10488" s="251" customFormat="1"/>
    <row r="10489" s="251" customFormat="1"/>
    <row r="10490" s="251" customFormat="1"/>
    <row r="10491" s="251" customFormat="1"/>
    <row r="10492" s="251" customFormat="1"/>
    <row r="10493" s="251" customFormat="1"/>
    <row r="10494" s="251" customFormat="1"/>
    <row r="10495" s="251" customFormat="1"/>
    <row r="10496" s="251" customFormat="1"/>
    <row r="10497" s="251" customFormat="1"/>
    <row r="10498" s="251" customFormat="1"/>
    <row r="10499" s="251" customFormat="1"/>
    <row r="10500" s="251" customFormat="1"/>
    <row r="10501" s="251" customFormat="1"/>
    <row r="10502" s="251" customFormat="1"/>
    <row r="10503" s="251" customFormat="1"/>
    <row r="10504" s="251" customFormat="1"/>
    <row r="10505" s="251" customFormat="1"/>
    <row r="10506" s="251" customFormat="1"/>
    <row r="10507" s="251" customFormat="1"/>
    <row r="10508" s="251" customFormat="1"/>
    <row r="10509" s="251" customFormat="1"/>
    <row r="10510" s="251" customFormat="1"/>
    <row r="10511" s="251" customFormat="1"/>
    <row r="10512" s="251" customFormat="1"/>
    <row r="10513" s="251" customFormat="1"/>
    <row r="10514" s="251" customFormat="1"/>
    <row r="10515" s="251" customFormat="1"/>
    <row r="10516" s="251" customFormat="1"/>
    <row r="10517" s="251" customFormat="1"/>
    <row r="10518" s="251" customFormat="1"/>
    <row r="10519" s="251" customFormat="1"/>
    <row r="10520" s="251" customFormat="1"/>
    <row r="10521" s="251" customFormat="1"/>
    <row r="10522" s="251" customFormat="1"/>
    <row r="10523" s="251" customFormat="1"/>
    <row r="10524" s="251" customFormat="1"/>
    <row r="10525" s="251" customFormat="1"/>
    <row r="10526" s="251" customFormat="1"/>
    <row r="10527" s="251" customFormat="1"/>
    <row r="10528" s="251" customFormat="1"/>
    <row r="10529" s="251" customFormat="1"/>
    <row r="10530" s="251" customFormat="1"/>
    <row r="10531" s="251" customFormat="1"/>
    <row r="10532" s="251" customFormat="1"/>
    <row r="10533" s="251" customFormat="1"/>
    <row r="10534" s="251" customFormat="1"/>
    <row r="10535" s="251" customFormat="1"/>
    <row r="10536" s="251" customFormat="1"/>
    <row r="10537" s="251" customFormat="1"/>
    <row r="10538" s="251" customFormat="1"/>
    <row r="10539" s="251" customFormat="1"/>
    <row r="10540" s="251" customFormat="1"/>
    <row r="10541" s="251" customFormat="1"/>
    <row r="10542" s="251" customFormat="1"/>
    <row r="10543" s="251" customFormat="1"/>
    <row r="10544" s="251" customFormat="1"/>
    <row r="10545" s="251" customFormat="1"/>
    <row r="10546" s="251" customFormat="1"/>
    <row r="10547" s="251" customFormat="1"/>
    <row r="10548" s="251" customFormat="1"/>
    <row r="10549" s="251" customFormat="1"/>
    <row r="10550" s="251" customFormat="1"/>
    <row r="10551" s="251" customFormat="1"/>
    <row r="10552" s="251" customFormat="1"/>
    <row r="10553" s="251" customFormat="1"/>
    <row r="10554" s="251" customFormat="1"/>
    <row r="10555" s="251" customFormat="1"/>
    <row r="10556" s="251" customFormat="1"/>
    <row r="10557" s="251" customFormat="1"/>
    <row r="10558" s="251" customFormat="1"/>
    <row r="10559" s="251" customFormat="1"/>
    <row r="10560" s="251" customFormat="1"/>
    <row r="10561" s="251" customFormat="1"/>
    <row r="10562" s="251" customFormat="1"/>
    <row r="10563" s="251" customFormat="1"/>
    <row r="10564" s="251" customFormat="1"/>
    <row r="10565" s="251" customFormat="1"/>
    <row r="10566" s="251" customFormat="1"/>
    <row r="10567" s="251" customFormat="1"/>
    <row r="10568" s="251" customFormat="1"/>
    <row r="10569" s="251" customFormat="1"/>
    <row r="10570" s="251" customFormat="1"/>
    <row r="10571" s="251" customFormat="1"/>
    <row r="10572" s="251" customFormat="1"/>
    <row r="10573" s="251" customFormat="1"/>
    <row r="10574" s="251" customFormat="1"/>
    <row r="10575" s="251" customFormat="1"/>
    <row r="10576" s="251" customFormat="1"/>
    <row r="10577" s="251" customFormat="1"/>
    <row r="10578" s="251" customFormat="1"/>
    <row r="10579" s="251" customFormat="1"/>
    <row r="10580" s="251" customFormat="1"/>
    <row r="10581" s="251" customFormat="1"/>
    <row r="10582" s="251" customFormat="1"/>
    <row r="10583" s="251" customFormat="1"/>
    <row r="10584" s="251" customFormat="1"/>
    <row r="10585" s="251" customFormat="1"/>
    <row r="10586" s="251" customFormat="1"/>
    <row r="10587" s="251" customFormat="1"/>
    <row r="10588" s="251" customFormat="1"/>
    <row r="10589" s="251" customFormat="1"/>
    <row r="10590" s="251" customFormat="1"/>
    <row r="10591" s="251" customFormat="1"/>
    <row r="10592" s="251" customFormat="1"/>
    <row r="10593" s="251" customFormat="1"/>
    <row r="10594" s="251" customFormat="1"/>
    <row r="10595" s="251" customFormat="1"/>
    <row r="10596" s="251" customFormat="1"/>
    <row r="10597" s="251" customFormat="1"/>
    <row r="10598" s="251" customFormat="1"/>
    <row r="10599" s="251" customFormat="1"/>
    <row r="10600" s="251" customFormat="1"/>
    <row r="10601" s="251" customFormat="1"/>
    <row r="10602" s="251" customFormat="1"/>
    <row r="10603" s="251" customFormat="1"/>
    <row r="10604" s="251" customFormat="1"/>
    <row r="10605" s="251" customFormat="1"/>
    <row r="10606" s="251" customFormat="1"/>
    <row r="10607" s="251" customFormat="1"/>
    <row r="10608" s="251" customFormat="1"/>
    <row r="10609" s="251" customFormat="1"/>
    <row r="10610" s="251" customFormat="1"/>
    <row r="10611" s="251" customFormat="1"/>
    <row r="10612" s="251" customFormat="1"/>
    <row r="10613" s="251" customFormat="1"/>
    <row r="10614" s="251" customFormat="1"/>
    <row r="10615" s="251" customFormat="1"/>
    <row r="10616" s="251" customFormat="1"/>
    <row r="10617" s="251" customFormat="1"/>
    <row r="10618" s="251" customFormat="1"/>
    <row r="10619" s="251" customFormat="1"/>
    <row r="10620" s="251" customFormat="1"/>
    <row r="10621" s="251" customFormat="1"/>
    <row r="10622" s="251" customFormat="1"/>
    <row r="10623" s="251" customFormat="1"/>
    <row r="10624" s="251" customFormat="1"/>
    <row r="10625" s="251" customFormat="1"/>
    <row r="10626" s="251" customFormat="1"/>
    <row r="10627" s="251" customFormat="1"/>
    <row r="10628" s="251" customFormat="1"/>
    <row r="10629" s="251" customFormat="1"/>
    <row r="10630" s="251" customFormat="1"/>
    <row r="10631" s="251" customFormat="1"/>
    <row r="10632" s="251" customFormat="1"/>
    <row r="10633" s="251" customFormat="1"/>
    <row r="10634" s="251" customFormat="1"/>
    <row r="10635" s="251" customFormat="1"/>
    <row r="10636" s="251" customFormat="1"/>
    <row r="10637" s="251" customFormat="1"/>
    <row r="10638" s="251" customFormat="1"/>
    <row r="10639" s="251" customFormat="1"/>
    <row r="10640" s="251" customFormat="1"/>
    <row r="10641" s="251" customFormat="1"/>
    <row r="10642" s="251" customFormat="1"/>
    <row r="10643" s="251" customFormat="1"/>
    <row r="10644" s="251" customFormat="1"/>
    <row r="10645" s="251" customFormat="1"/>
    <row r="10646" s="251" customFormat="1"/>
    <row r="10647" s="251" customFormat="1"/>
    <row r="10648" s="251" customFormat="1"/>
    <row r="10649" s="251" customFormat="1"/>
    <row r="10650" s="251" customFormat="1"/>
    <row r="10651" s="251" customFormat="1"/>
    <row r="10652" s="251" customFormat="1"/>
    <row r="10653" s="251" customFormat="1"/>
    <row r="10654" s="251" customFormat="1"/>
    <row r="10655" s="251" customFormat="1"/>
    <row r="10656" s="251" customFormat="1"/>
    <row r="10657" s="251" customFormat="1"/>
    <row r="10658" s="251" customFormat="1"/>
    <row r="10659" s="251" customFormat="1"/>
    <row r="10660" s="251" customFormat="1"/>
    <row r="10661" s="251" customFormat="1"/>
    <row r="10662" s="251" customFormat="1"/>
    <row r="10663" s="251" customFormat="1"/>
    <row r="10664" s="251" customFormat="1"/>
    <row r="10665" s="251" customFormat="1"/>
    <row r="10666" s="251" customFormat="1"/>
    <row r="10667" s="251" customFormat="1"/>
    <row r="10668" s="251" customFormat="1"/>
    <row r="10669" s="251" customFormat="1"/>
    <row r="10670" s="251" customFormat="1"/>
    <row r="10671" s="251" customFormat="1"/>
    <row r="10672" s="251" customFormat="1"/>
    <row r="10673" s="251" customFormat="1"/>
    <row r="10674" s="251" customFormat="1"/>
    <row r="10675" s="251" customFormat="1"/>
    <row r="10676" s="251" customFormat="1"/>
    <row r="10677" s="251" customFormat="1"/>
    <row r="10678" s="251" customFormat="1"/>
    <row r="10679" s="251" customFormat="1"/>
    <row r="10680" s="251" customFormat="1"/>
    <row r="10681" s="251" customFormat="1"/>
    <row r="10682" s="251" customFormat="1"/>
    <row r="10683" s="251" customFormat="1"/>
    <row r="10684" s="251" customFormat="1"/>
    <row r="10685" s="251" customFormat="1"/>
    <row r="10686" s="251" customFormat="1"/>
    <row r="10687" s="251" customFormat="1"/>
    <row r="10688" s="251" customFormat="1"/>
    <row r="10689" s="251" customFormat="1"/>
    <row r="10690" s="251" customFormat="1"/>
    <row r="10691" s="251" customFormat="1"/>
    <row r="10692" s="251" customFormat="1"/>
    <row r="10693" s="251" customFormat="1"/>
    <row r="10694" s="251" customFormat="1"/>
    <row r="10695" s="251" customFormat="1"/>
    <row r="10696" s="251" customFormat="1"/>
    <row r="10697" s="251" customFormat="1"/>
    <row r="10698" s="251" customFormat="1"/>
    <row r="10699" s="251" customFormat="1"/>
    <row r="10700" s="251" customFormat="1"/>
    <row r="10701" s="251" customFormat="1"/>
    <row r="10702" s="251" customFormat="1"/>
    <row r="10703" s="251" customFormat="1"/>
    <row r="10704" s="251" customFormat="1"/>
    <row r="10705" s="251" customFormat="1"/>
    <row r="10706" s="251" customFormat="1"/>
    <row r="10707" s="251" customFormat="1"/>
    <row r="10708" s="251" customFormat="1"/>
    <row r="10709" s="251" customFormat="1"/>
    <row r="10710" s="251" customFormat="1"/>
    <row r="10711" s="251" customFormat="1"/>
    <row r="10712" s="251" customFormat="1"/>
    <row r="10713" s="251" customFormat="1"/>
    <row r="10714" s="251" customFormat="1"/>
    <row r="10715" s="251" customFormat="1"/>
    <row r="10716" s="251" customFormat="1"/>
    <row r="10717" s="251" customFormat="1"/>
    <row r="10718" s="251" customFormat="1"/>
    <row r="10719" s="251" customFormat="1"/>
    <row r="10720" s="251" customFormat="1"/>
    <row r="10721" s="251" customFormat="1"/>
    <row r="10722" s="251" customFormat="1"/>
    <row r="10723" s="251" customFormat="1"/>
    <row r="10724" s="251" customFormat="1"/>
    <row r="10725" s="251" customFormat="1"/>
    <row r="10726" s="251" customFormat="1"/>
    <row r="10727" s="251" customFormat="1"/>
    <row r="10728" s="251" customFormat="1"/>
    <row r="10729" s="251" customFormat="1"/>
    <row r="10730" s="251" customFormat="1"/>
    <row r="10731" s="251" customFormat="1"/>
    <row r="10732" s="251" customFormat="1"/>
    <row r="10733" s="251" customFormat="1"/>
    <row r="10734" s="251" customFormat="1"/>
    <row r="10735" s="251" customFormat="1"/>
    <row r="10736" s="251" customFormat="1"/>
    <row r="10737" s="251" customFormat="1"/>
    <row r="10738" s="251" customFormat="1"/>
    <row r="10739" s="251" customFormat="1"/>
    <row r="10740" s="251" customFormat="1"/>
    <row r="10741" s="251" customFormat="1"/>
    <row r="10742" s="251" customFormat="1"/>
    <row r="10743" s="251" customFormat="1"/>
    <row r="10744" s="251" customFormat="1"/>
    <row r="10745" s="251" customFormat="1"/>
    <row r="10746" s="251" customFormat="1"/>
    <row r="10747" s="251" customFormat="1"/>
    <row r="10748" s="251" customFormat="1"/>
    <row r="10749" s="251" customFormat="1"/>
    <row r="10750" s="251" customFormat="1"/>
    <row r="10751" s="251" customFormat="1"/>
    <row r="10752" s="251" customFormat="1"/>
    <row r="10753" s="251" customFormat="1"/>
    <row r="10754" s="251" customFormat="1"/>
    <row r="10755" s="251" customFormat="1"/>
    <row r="10756" s="251" customFormat="1"/>
    <row r="10757" s="251" customFormat="1"/>
    <row r="10758" s="251" customFormat="1"/>
    <row r="10759" s="251" customFormat="1"/>
    <row r="10760" s="251" customFormat="1"/>
    <row r="10761" s="251" customFormat="1"/>
    <row r="10762" s="251" customFormat="1"/>
    <row r="10763" s="251" customFormat="1"/>
    <row r="10764" s="251" customFormat="1"/>
    <row r="10765" s="251" customFormat="1"/>
    <row r="10766" s="251" customFormat="1"/>
    <row r="10767" s="251" customFormat="1"/>
    <row r="10768" s="251" customFormat="1"/>
    <row r="10769" s="251" customFormat="1"/>
    <row r="10770" s="251" customFormat="1"/>
    <row r="10771" s="251" customFormat="1"/>
    <row r="10772" s="251" customFormat="1"/>
    <row r="10773" s="251" customFormat="1"/>
    <row r="10774" s="251" customFormat="1"/>
    <row r="10775" s="251" customFormat="1"/>
    <row r="10776" s="251" customFormat="1"/>
    <row r="10777" s="251" customFormat="1"/>
    <row r="10778" s="251" customFormat="1"/>
    <row r="10779" s="251" customFormat="1"/>
    <row r="10780" s="251" customFormat="1"/>
    <row r="10781" s="251" customFormat="1"/>
    <row r="10782" s="251" customFormat="1"/>
    <row r="10783" s="251" customFormat="1"/>
    <row r="10784" s="251" customFormat="1"/>
    <row r="10785" s="251" customFormat="1"/>
    <row r="10786" s="251" customFormat="1"/>
    <row r="10787" s="251" customFormat="1"/>
    <row r="10788" s="251" customFormat="1"/>
    <row r="10789" s="251" customFormat="1"/>
    <row r="10790" s="251" customFormat="1"/>
    <row r="10791" s="251" customFormat="1"/>
    <row r="10792" s="251" customFormat="1"/>
    <row r="10793" s="251" customFormat="1"/>
    <row r="10794" s="251" customFormat="1"/>
    <row r="10795" s="251" customFormat="1"/>
    <row r="10796" s="251" customFormat="1"/>
    <row r="10797" s="251" customFormat="1"/>
    <row r="10798" s="251" customFormat="1"/>
    <row r="10799" s="251" customFormat="1"/>
    <row r="10800" s="251" customFormat="1"/>
    <row r="10801" s="251" customFormat="1"/>
    <row r="10802" s="251" customFormat="1"/>
    <row r="10803" s="251" customFormat="1"/>
    <row r="10804" s="251" customFormat="1"/>
    <row r="10805" s="251" customFormat="1"/>
    <row r="10806" s="251" customFormat="1"/>
    <row r="10807" s="251" customFormat="1"/>
    <row r="10808" s="251" customFormat="1"/>
    <row r="10809" s="251" customFormat="1"/>
    <row r="10810" s="251" customFormat="1"/>
    <row r="10811" s="251" customFormat="1"/>
    <row r="10812" s="251" customFormat="1"/>
    <row r="10813" s="251" customFormat="1"/>
    <row r="10814" s="251" customFormat="1"/>
    <row r="10815" s="251" customFormat="1"/>
    <row r="10816" s="251" customFormat="1"/>
    <row r="10817" s="251" customFormat="1"/>
    <row r="10818" s="251" customFormat="1"/>
    <row r="10819" s="251" customFormat="1"/>
    <row r="10820" s="251" customFormat="1"/>
    <row r="10821" s="251" customFormat="1"/>
    <row r="10822" s="251" customFormat="1"/>
    <row r="10823" s="251" customFormat="1"/>
    <row r="10824" s="251" customFormat="1"/>
    <row r="10825" s="251" customFormat="1"/>
    <row r="10826" s="251" customFormat="1"/>
    <row r="10827" s="251" customFormat="1"/>
    <row r="10828" s="251" customFormat="1"/>
    <row r="10829" s="251" customFormat="1"/>
    <row r="10830" s="251" customFormat="1"/>
    <row r="10831" s="251" customFormat="1"/>
    <row r="10832" s="251" customFormat="1"/>
    <row r="10833" s="251" customFormat="1"/>
    <row r="10834" s="251" customFormat="1"/>
    <row r="10835" s="251" customFormat="1"/>
    <row r="10836" s="251" customFormat="1"/>
    <row r="10837" s="251" customFormat="1"/>
    <row r="10838" s="251" customFormat="1"/>
    <row r="10839" s="251" customFormat="1"/>
    <row r="10840" s="251" customFormat="1"/>
    <row r="10841" s="251" customFormat="1"/>
    <row r="10842" s="251" customFormat="1"/>
    <row r="10843" s="251" customFormat="1"/>
    <row r="10844" s="251" customFormat="1"/>
    <row r="10845" s="251" customFormat="1"/>
    <row r="10846" s="251" customFormat="1"/>
    <row r="10847" s="251" customFormat="1"/>
    <row r="10848" s="251" customFormat="1"/>
    <row r="10849" s="251" customFormat="1"/>
    <row r="10850" s="251" customFormat="1"/>
    <row r="10851" s="251" customFormat="1"/>
    <row r="10852" s="251" customFormat="1"/>
    <row r="10853" s="251" customFormat="1"/>
    <row r="10854" s="251" customFormat="1"/>
    <row r="10855" s="251" customFormat="1"/>
    <row r="10856" s="251" customFormat="1"/>
    <row r="10857" s="251" customFormat="1"/>
    <row r="10858" s="251" customFormat="1"/>
    <row r="10859" s="251" customFormat="1"/>
    <row r="10860" s="251" customFormat="1"/>
    <row r="10861" s="251" customFormat="1"/>
    <row r="10862" s="251" customFormat="1"/>
    <row r="10863" s="251" customFormat="1"/>
    <row r="10864" s="251" customFormat="1"/>
    <row r="10865" s="251" customFormat="1"/>
    <row r="10866" s="251" customFormat="1"/>
    <row r="10867" s="251" customFormat="1"/>
    <row r="10868" s="251" customFormat="1"/>
    <row r="10869" s="251" customFormat="1"/>
    <row r="10870" s="251" customFormat="1"/>
    <row r="10871" s="251" customFormat="1"/>
    <row r="10872" s="251" customFormat="1"/>
    <row r="10873" s="251" customFormat="1"/>
    <row r="10874" s="251" customFormat="1"/>
    <row r="10875" s="251" customFormat="1"/>
    <row r="10876" s="251" customFormat="1"/>
    <row r="10877" s="251" customFormat="1"/>
    <row r="10878" s="251" customFormat="1"/>
    <row r="10879" s="251" customFormat="1"/>
    <row r="10880" s="251" customFormat="1"/>
    <row r="10881" s="251" customFormat="1"/>
    <row r="10882" s="251" customFormat="1"/>
    <row r="10883" s="251" customFormat="1"/>
    <row r="10884" s="251" customFormat="1"/>
    <row r="10885" s="251" customFormat="1"/>
    <row r="10886" s="251" customFormat="1"/>
    <row r="10887" s="251" customFormat="1"/>
    <row r="10888" s="251" customFormat="1"/>
    <row r="10889" s="251" customFormat="1"/>
    <row r="10890" s="251" customFormat="1"/>
    <row r="10891" s="251" customFormat="1"/>
    <row r="10892" s="251" customFormat="1"/>
    <row r="10893" s="251" customFormat="1"/>
    <row r="10894" s="251" customFormat="1"/>
    <row r="10895" s="251" customFormat="1"/>
    <row r="10896" s="251" customFormat="1"/>
    <row r="10897" s="251" customFormat="1"/>
    <row r="10898" s="251" customFormat="1"/>
    <row r="10899" s="251" customFormat="1"/>
    <row r="10900" s="251" customFormat="1"/>
    <row r="10901" s="251" customFormat="1"/>
    <row r="10902" s="251" customFormat="1"/>
    <row r="10903" s="251" customFormat="1"/>
    <row r="10904" s="251" customFormat="1"/>
    <row r="10905" s="251" customFormat="1"/>
    <row r="10906" s="251" customFormat="1"/>
    <row r="10907" s="251" customFormat="1"/>
    <row r="10908" s="251" customFormat="1"/>
    <row r="10909" s="251" customFormat="1"/>
    <row r="10910" s="251" customFormat="1"/>
    <row r="10911" s="251" customFormat="1"/>
    <row r="10912" s="251" customFormat="1"/>
    <row r="10913" s="251" customFormat="1"/>
    <row r="10914" s="251" customFormat="1"/>
    <row r="10915" s="251" customFormat="1"/>
    <row r="10916" s="251" customFormat="1"/>
    <row r="10917" s="251" customFormat="1"/>
    <row r="10918" s="251" customFormat="1"/>
    <row r="10919" s="251" customFormat="1"/>
    <row r="10920" s="251" customFormat="1"/>
    <row r="10921" s="251" customFormat="1"/>
    <row r="10922" s="251" customFormat="1"/>
    <row r="10923" s="251" customFormat="1"/>
    <row r="10924" s="251" customFormat="1"/>
    <row r="10925" s="251" customFormat="1"/>
    <row r="10926" s="251" customFormat="1"/>
    <row r="10927" s="251" customFormat="1"/>
    <row r="10928" s="251" customFormat="1"/>
    <row r="10929" s="251" customFormat="1"/>
    <row r="10930" s="251" customFormat="1"/>
    <row r="10931" s="251" customFormat="1"/>
    <row r="10932" s="251" customFormat="1"/>
    <row r="10933" s="251" customFormat="1"/>
    <row r="10934" s="251" customFormat="1"/>
    <row r="10935" s="251" customFormat="1"/>
    <row r="10936" s="251" customFormat="1"/>
    <row r="10937" s="251" customFormat="1"/>
    <row r="10938" s="251" customFormat="1"/>
    <row r="10939" s="251" customFormat="1"/>
    <row r="10940" s="251" customFormat="1"/>
    <row r="10941" s="251" customFormat="1"/>
    <row r="10942" s="251" customFormat="1"/>
    <row r="10943" s="251" customFormat="1"/>
    <row r="10944" s="251" customFormat="1"/>
    <row r="10945" s="251" customFormat="1"/>
    <row r="10946" s="251" customFormat="1"/>
    <row r="10947" s="251" customFormat="1"/>
    <row r="10948" s="251" customFormat="1"/>
    <row r="10949" s="251" customFormat="1"/>
    <row r="10950" s="251" customFormat="1"/>
    <row r="10951" s="251" customFormat="1"/>
    <row r="10952" s="251" customFormat="1"/>
    <row r="10953" s="251" customFormat="1"/>
    <row r="10954" s="251" customFormat="1"/>
    <row r="10955" s="251" customFormat="1"/>
    <row r="10956" s="251" customFormat="1"/>
    <row r="10957" s="251" customFormat="1"/>
    <row r="10958" s="251" customFormat="1"/>
    <row r="10959" s="251" customFormat="1"/>
    <row r="10960" s="251" customFormat="1"/>
    <row r="10961" s="251" customFormat="1"/>
    <row r="10962" s="251" customFormat="1"/>
    <row r="10963" s="251" customFormat="1"/>
    <row r="10964" s="251" customFormat="1"/>
    <row r="10965" s="251" customFormat="1"/>
    <row r="10966" s="251" customFormat="1"/>
    <row r="10967" s="251" customFormat="1"/>
    <row r="10968" s="251" customFormat="1"/>
    <row r="10969" s="251" customFormat="1"/>
    <row r="10970" s="251" customFormat="1"/>
    <row r="10971" s="251" customFormat="1"/>
    <row r="10972" s="251" customFormat="1"/>
    <row r="10973" s="251" customFormat="1"/>
    <row r="10974" s="251" customFormat="1"/>
    <row r="10975" s="251" customFormat="1"/>
    <row r="10976" s="251" customFormat="1"/>
    <row r="10977" s="251" customFormat="1"/>
    <row r="10978" s="251" customFormat="1"/>
    <row r="10979" s="251" customFormat="1"/>
    <row r="10980" s="251" customFormat="1"/>
    <row r="10981" s="251" customFormat="1"/>
    <row r="10982" s="251" customFormat="1"/>
    <row r="10983" s="251" customFormat="1"/>
    <row r="10984" s="251" customFormat="1"/>
    <row r="10985" s="251" customFormat="1"/>
    <row r="10986" s="251" customFormat="1"/>
    <row r="10987" s="251" customFormat="1"/>
    <row r="10988" s="251" customFormat="1"/>
    <row r="10989" s="251" customFormat="1"/>
    <row r="10990" s="251" customFormat="1"/>
    <row r="10991" s="251" customFormat="1"/>
    <row r="10992" s="251" customFormat="1"/>
    <row r="10993" s="251" customFormat="1"/>
    <row r="10994" s="251" customFormat="1"/>
    <row r="10995" s="251" customFormat="1"/>
    <row r="10996" s="251" customFormat="1"/>
    <row r="10997" s="251" customFormat="1"/>
    <row r="10998" s="251" customFormat="1"/>
    <row r="10999" s="251" customFormat="1"/>
    <row r="11000" s="251" customFormat="1"/>
    <row r="11001" s="251" customFormat="1"/>
    <row r="11002" s="251" customFormat="1"/>
    <row r="11003" s="251" customFormat="1"/>
    <row r="11004" s="251" customFormat="1"/>
    <row r="11005" s="251" customFormat="1"/>
    <row r="11006" s="251" customFormat="1"/>
    <row r="11007" s="251" customFormat="1"/>
    <row r="11008" s="251" customFormat="1"/>
    <row r="11009" s="251" customFormat="1"/>
    <row r="11010" s="251" customFormat="1"/>
    <row r="11011" s="251" customFormat="1"/>
    <row r="11012" s="251" customFormat="1"/>
    <row r="11013" s="251" customFormat="1"/>
    <row r="11014" s="251" customFormat="1"/>
    <row r="11015" s="251" customFormat="1"/>
    <row r="11016" s="251" customFormat="1"/>
    <row r="11017" s="251" customFormat="1"/>
    <row r="11018" s="251" customFormat="1"/>
    <row r="11019" s="251" customFormat="1"/>
    <row r="11020" s="251" customFormat="1"/>
    <row r="11021" s="251" customFormat="1"/>
    <row r="11022" s="251" customFormat="1"/>
    <row r="11023" s="251" customFormat="1"/>
    <row r="11024" s="251" customFormat="1"/>
    <row r="11025" s="251" customFormat="1"/>
    <row r="11026" s="251" customFormat="1"/>
    <row r="11027" s="251" customFormat="1"/>
    <row r="11028" s="251" customFormat="1"/>
    <row r="11029" s="251" customFormat="1"/>
    <row r="11030" s="251" customFormat="1"/>
    <row r="11031" s="251" customFormat="1"/>
    <row r="11032" s="251" customFormat="1"/>
    <row r="11033" s="251" customFormat="1"/>
    <row r="11034" s="251" customFormat="1"/>
    <row r="11035" s="251" customFormat="1"/>
    <row r="11036" s="251" customFormat="1"/>
    <row r="11037" s="251" customFormat="1"/>
    <row r="11038" s="251" customFormat="1"/>
    <row r="11039" s="251" customFormat="1"/>
    <row r="11040" s="251" customFormat="1"/>
    <row r="11041" s="251" customFormat="1"/>
    <row r="11042" s="251" customFormat="1"/>
    <row r="11043" s="251" customFormat="1"/>
    <row r="11044" s="251" customFormat="1"/>
    <row r="11045" s="251" customFormat="1"/>
    <row r="11046" s="251" customFormat="1"/>
    <row r="11047" s="251" customFormat="1"/>
    <row r="11048" s="251" customFormat="1"/>
    <row r="11049" s="251" customFormat="1"/>
    <row r="11050" s="251" customFormat="1"/>
    <row r="11051" s="251" customFormat="1"/>
    <row r="11052" s="251" customFormat="1"/>
    <row r="11053" s="251" customFormat="1"/>
    <row r="11054" s="251" customFormat="1"/>
    <row r="11055" s="251" customFormat="1"/>
    <row r="11056" s="251" customFormat="1"/>
    <row r="11057" s="251" customFormat="1"/>
    <row r="11058" s="251" customFormat="1"/>
    <row r="11059" s="251" customFormat="1"/>
    <row r="11060" s="251" customFormat="1"/>
    <row r="11061" s="251" customFormat="1"/>
    <row r="11062" s="251" customFormat="1"/>
    <row r="11063" s="251" customFormat="1"/>
    <row r="11064" s="251" customFormat="1"/>
    <row r="11065" s="251" customFormat="1"/>
    <row r="11066" s="251" customFormat="1"/>
    <row r="11067" s="251" customFormat="1"/>
    <row r="11068" s="251" customFormat="1"/>
    <row r="11069" s="251" customFormat="1"/>
    <row r="11070" s="251" customFormat="1"/>
    <row r="11071" s="251" customFormat="1"/>
    <row r="11072" s="251" customFormat="1"/>
    <row r="11073" s="251" customFormat="1"/>
    <row r="11074" s="251" customFormat="1"/>
    <row r="11075" s="251" customFormat="1"/>
    <row r="11076" s="251" customFormat="1"/>
    <row r="11077" s="251" customFormat="1"/>
    <row r="11078" s="251" customFormat="1"/>
    <row r="11079" s="251" customFormat="1"/>
    <row r="11080" s="251" customFormat="1"/>
    <row r="11081" s="251" customFormat="1"/>
    <row r="11082" s="251" customFormat="1"/>
    <row r="11083" s="251" customFormat="1"/>
    <row r="11084" s="251" customFormat="1"/>
    <row r="11085" s="251" customFormat="1"/>
    <row r="11086" s="251" customFormat="1"/>
    <row r="11087" s="251" customFormat="1"/>
    <row r="11088" s="251" customFormat="1"/>
    <row r="11089" s="251" customFormat="1"/>
    <row r="11090" s="251" customFormat="1"/>
    <row r="11091" s="251" customFormat="1"/>
    <row r="11092" s="251" customFormat="1"/>
    <row r="11093" s="251" customFormat="1"/>
    <row r="11094" s="251" customFormat="1"/>
    <row r="11095" s="251" customFormat="1"/>
    <row r="11096" s="251" customFormat="1"/>
    <row r="11097" s="251" customFormat="1"/>
    <row r="11098" s="251" customFormat="1"/>
    <row r="11099" s="251" customFormat="1"/>
    <row r="11100" s="251" customFormat="1"/>
    <row r="11101" s="251" customFormat="1"/>
    <row r="11102" s="251" customFormat="1"/>
    <row r="11103" s="251" customFormat="1"/>
    <row r="11104" s="251" customFormat="1"/>
    <row r="11105" s="251" customFormat="1"/>
    <row r="11106" s="251" customFormat="1"/>
    <row r="11107" s="251" customFormat="1"/>
    <row r="11108" s="251" customFormat="1"/>
    <row r="11109" s="251" customFormat="1"/>
    <row r="11110" s="251" customFormat="1"/>
    <row r="11111" s="251" customFormat="1"/>
    <row r="11112" s="251" customFormat="1"/>
    <row r="11113" s="251" customFormat="1"/>
    <row r="11114" s="251" customFormat="1"/>
    <row r="11115" s="251" customFormat="1"/>
    <row r="11116" s="251" customFormat="1"/>
    <row r="11117" s="251" customFormat="1"/>
    <row r="11118" s="251" customFormat="1"/>
    <row r="11119" s="251" customFormat="1"/>
    <row r="11120" s="251" customFormat="1"/>
    <row r="11121" s="251" customFormat="1"/>
    <row r="11122" s="251" customFormat="1"/>
    <row r="11123" s="251" customFormat="1"/>
    <row r="11124" s="251" customFormat="1"/>
    <row r="11125" s="251" customFormat="1"/>
    <row r="11126" s="251" customFormat="1"/>
    <row r="11127" s="251" customFormat="1"/>
    <row r="11128" s="251" customFormat="1"/>
    <row r="11129" s="251" customFormat="1"/>
    <row r="11130" s="251" customFormat="1"/>
    <row r="11131" s="251" customFormat="1"/>
    <row r="11132" s="251" customFormat="1"/>
    <row r="11133" s="251" customFormat="1"/>
    <row r="11134" s="251" customFormat="1"/>
    <row r="11135" s="251" customFormat="1"/>
    <row r="11136" s="251" customFormat="1"/>
    <row r="11137" s="251" customFormat="1"/>
    <row r="11138" s="251" customFormat="1"/>
    <row r="11139" s="251" customFormat="1"/>
    <row r="11140" s="251" customFormat="1"/>
    <row r="11141" s="251" customFormat="1"/>
    <row r="11142" s="251" customFormat="1"/>
    <row r="11143" s="251" customFormat="1"/>
    <row r="11144" s="251" customFormat="1"/>
    <row r="11145" s="251" customFormat="1"/>
    <row r="11146" s="251" customFormat="1"/>
    <row r="11147" s="251" customFormat="1"/>
    <row r="11148" s="251" customFormat="1"/>
    <row r="11149" s="251" customFormat="1"/>
    <row r="11150" s="251" customFormat="1"/>
    <row r="11151" s="251" customFormat="1"/>
    <row r="11152" s="251" customFormat="1"/>
    <row r="11153" s="251" customFormat="1"/>
    <row r="11154" s="251" customFormat="1"/>
    <row r="11155" s="251" customFormat="1"/>
    <row r="11156" s="251" customFormat="1"/>
    <row r="11157" s="251" customFormat="1"/>
    <row r="11158" s="251" customFormat="1"/>
    <row r="11159" s="251" customFormat="1"/>
    <row r="11160" s="251" customFormat="1"/>
    <row r="11161" s="251" customFormat="1"/>
    <row r="11162" s="251" customFormat="1"/>
    <row r="11163" s="251" customFormat="1"/>
    <row r="11164" s="251" customFormat="1"/>
    <row r="11165" s="251" customFormat="1"/>
    <row r="11166" s="251" customFormat="1"/>
    <row r="11167" s="251" customFormat="1"/>
    <row r="11168" s="251" customFormat="1"/>
    <row r="11169" s="251" customFormat="1"/>
    <row r="11170" s="251" customFormat="1"/>
    <row r="11171" s="251" customFormat="1"/>
    <row r="11172" s="251" customFormat="1"/>
    <row r="11173" s="251" customFormat="1"/>
    <row r="11174" s="251" customFormat="1"/>
    <row r="11175" s="251" customFormat="1"/>
    <row r="11176" s="251" customFormat="1"/>
    <row r="11177" s="251" customFormat="1"/>
    <row r="11178" s="251" customFormat="1"/>
    <row r="11179" s="251" customFormat="1"/>
    <row r="11180" s="251" customFormat="1"/>
    <row r="11181" s="251" customFormat="1"/>
    <row r="11182" s="251" customFormat="1"/>
    <row r="11183" s="251" customFormat="1"/>
    <row r="11184" s="251" customFormat="1"/>
    <row r="11185" s="251" customFormat="1"/>
    <row r="11186" s="251" customFormat="1"/>
    <row r="11187" s="251" customFormat="1"/>
    <row r="11188" s="251" customFormat="1"/>
    <row r="11189" s="251" customFormat="1"/>
    <row r="11190" s="251" customFormat="1"/>
    <row r="11191" s="251" customFormat="1"/>
    <row r="11192" s="251" customFormat="1"/>
    <row r="11193" s="251" customFormat="1"/>
    <row r="11194" s="251" customFormat="1"/>
    <row r="11195" s="251" customFormat="1"/>
    <row r="11196" s="251" customFormat="1"/>
    <row r="11197" s="251" customFormat="1"/>
    <row r="11198" s="251" customFormat="1"/>
    <row r="11199" s="251" customFormat="1"/>
    <row r="11200" s="251" customFormat="1"/>
    <row r="11201" s="251" customFormat="1"/>
    <row r="11202" s="251" customFormat="1"/>
    <row r="11203" s="251" customFormat="1"/>
    <row r="11204" s="251" customFormat="1"/>
    <row r="11205" s="251" customFormat="1"/>
    <row r="11206" s="251" customFormat="1"/>
    <row r="11207" s="251" customFormat="1"/>
    <row r="11208" s="251" customFormat="1"/>
    <row r="11209" s="251" customFormat="1"/>
    <row r="11210" s="251" customFormat="1"/>
    <row r="11211" s="251" customFormat="1"/>
    <row r="11212" s="251" customFormat="1"/>
    <row r="11213" s="251" customFormat="1"/>
    <row r="11214" s="251" customFormat="1"/>
    <row r="11215" s="251" customFormat="1"/>
    <row r="11216" s="251" customFormat="1"/>
    <row r="11217" s="251" customFormat="1"/>
    <row r="11218" s="251" customFormat="1"/>
    <row r="11219" s="251" customFormat="1"/>
    <row r="11220" s="251" customFormat="1"/>
    <row r="11221" s="251" customFormat="1"/>
    <row r="11222" s="251" customFormat="1"/>
    <row r="11223" s="251" customFormat="1"/>
    <row r="11224" s="251" customFormat="1"/>
    <row r="11225" s="251" customFormat="1"/>
    <row r="11226" s="251" customFormat="1"/>
    <row r="11227" s="251" customFormat="1"/>
    <row r="11228" s="251" customFormat="1"/>
    <row r="11229" s="251" customFormat="1"/>
    <row r="11230" s="251" customFormat="1"/>
    <row r="11231" s="251" customFormat="1"/>
    <row r="11232" s="251" customFormat="1"/>
    <row r="11233" s="251" customFormat="1"/>
    <row r="11234" s="251" customFormat="1"/>
    <row r="11235" s="251" customFormat="1"/>
    <row r="11236" s="251" customFormat="1"/>
    <row r="11237" s="251" customFormat="1"/>
    <row r="11238" s="251" customFormat="1"/>
    <row r="11239" s="251" customFormat="1"/>
    <row r="11240" s="251" customFormat="1"/>
    <row r="11241" s="251" customFormat="1"/>
    <row r="11242" s="251" customFormat="1"/>
    <row r="11243" s="251" customFormat="1"/>
    <row r="11244" s="251" customFormat="1"/>
    <row r="11245" s="251" customFormat="1"/>
    <row r="11246" s="251" customFormat="1"/>
    <row r="11247" s="251" customFormat="1"/>
    <row r="11248" s="251" customFormat="1"/>
    <row r="11249" s="251" customFormat="1"/>
    <row r="11250" s="251" customFormat="1"/>
    <row r="11251" s="251" customFormat="1"/>
    <row r="11252" s="251" customFormat="1"/>
    <row r="11253" s="251" customFormat="1"/>
    <row r="11254" s="251" customFormat="1"/>
    <row r="11255" s="251" customFormat="1"/>
    <row r="11256" s="251" customFormat="1"/>
    <row r="11257" s="251" customFormat="1"/>
    <row r="11258" s="251" customFormat="1"/>
    <row r="11259" s="251" customFormat="1"/>
    <row r="11260" s="251" customFormat="1"/>
    <row r="11261" s="251" customFormat="1"/>
    <row r="11262" s="251" customFormat="1"/>
    <row r="11263" s="251" customFormat="1"/>
    <row r="11264" s="251" customFormat="1"/>
    <row r="11265" s="251" customFormat="1"/>
    <row r="11266" s="251" customFormat="1"/>
    <row r="11267" s="251" customFormat="1"/>
    <row r="11268" s="251" customFormat="1"/>
    <row r="11269" s="251" customFormat="1"/>
    <row r="11270" s="251" customFormat="1"/>
    <row r="11271" s="251" customFormat="1"/>
    <row r="11272" s="251" customFormat="1"/>
    <row r="11273" s="251" customFormat="1"/>
    <row r="11274" s="251" customFormat="1"/>
    <row r="11275" s="251" customFormat="1"/>
    <row r="11276" s="251" customFormat="1"/>
    <row r="11277" s="251" customFormat="1"/>
    <row r="11278" s="251" customFormat="1"/>
    <row r="11279" s="251" customFormat="1"/>
    <row r="11280" s="251" customFormat="1"/>
    <row r="11281" s="251" customFormat="1"/>
    <row r="11282" s="251" customFormat="1"/>
    <row r="11283" s="251" customFormat="1"/>
    <row r="11284" s="251" customFormat="1"/>
    <row r="11285" s="251" customFormat="1"/>
    <row r="11286" s="251" customFormat="1"/>
    <row r="11287" s="251" customFormat="1"/>
    <row r="11288" s="251" customFormat="1"/>
    <row r="11289" s="251" customFormat="1"/>
    <row r="11290" s="251" customFormat="1"/>
    <row r="11291" s="251" customFormat="1"/>
    <row r="11292" s="251" customFormat="1"/>
    <row r="11293" s="251" customFormat="1"/>
    <row r="11294" s="251" customFormat="1"/>
    <row r="11295" s="251" customFormat="1"/>
    <row r="11296" s="251" customFormat="1"/>
    <row r="11297" s="251" customFormat="1"/>
    <row r="11298" s="251" customFormat="1"/>
    <row r="11299" s="251" customFormat="1"/>
    <row r="11300" s="251" customFormat="1"/>
    <row r="11301" s="251" customFormat="1"/>
    <row r="11302" s="251" customFormat="1"/>
    <row r="11303" s="251" customFormat="1"/>
    <row r="11304" s="251" customFormat="1"/>
    <row r="11305" s="251" customFormat="1"/>
    <row r="11306" s="251" customFormat="1"/>
    <row r="11307" s="251" customFormat="1"/>
    <row r="11308" s="251" customFormat="1"/>
    <row r="11309" s="251" customFormat="1"/>
    <row r="11310" s="251" customFormat="1"/>
    <row r="11311" s="251" customFormat="1"/>
    <row r="11312" s="251" customFormat="1"/>
    <row r="11313" s="251" customFormat="1"/>
    <row r="11314" s="251" customFormat="1"/>
    <row r="11315" s="251" customFormat="1"/>
    <row r="11316" s="251" customFormat="1"/>
    <row r="11317" s="251" customFormat="1"/>
    <row r="11318" s="251" customFormat="1"/>
    <row r="11319" s="251" customFormat="1"/>
    <row r="11320" s="251" customFormat="1"/>
    <row r="11321" s="251" customFormat="1"/>
    <row r="11322" s="251" customFormat="1"/>
    <row r="11323" s="251" customFormat="1"/>
    <row r="11324" s="251" customFormat="1"/>
    <row r="11325" s="251" customFormat="1"/>
    <row r="11326" s="251" customFormat="1"/>
    <row r="11327" s="251" customFormat="1"/>
    <row r="11328" s="251" customFormat="1"/>
    <row r="11329" s="251" customFormat="1"/>
    <row r="11330" s="251" customFormat="1"/>
    <row r="11331" s="251" customFormat="1"/>
    <row r="11332" s="251" customFormat="1"/>
    <row r="11333" s="251" customFormat="1"/>
    <row r="11334" s="251" customFormat="1"/>
    <row r="11335" s="251" customFormat="1"/>
    <row r="11336" s="251" customFormat="1"/>
    <row r="11337" s="251" customFormat="1"/>
    <row r="11338" s="251" customFormat="1"/>
    <row r="11339" s="251" customFormat="1"/>
    <row r="11340" s="251" customFormat="1"/>
    <row r="11341" s="251" customFormat="1"/>
    <row r="11342" s="251" customFormat="1"/>
    <row r="11343" s="251" customFormat="1"/>
    <row r="11344" s="251" customFormat="1"/>
    <row r="11345" s="251" customFormat="1"/>
    <row r="11346" s="251" customFormat="1"/>
    <row r="11347" s="251" customFormat="1"/>
    <row r="11348" s="251" customFormat="1"/>
    <row r="11349" s="251" customFormat="1"/>
    <row r="11350" s="251" customFormat="1"/>
    <row r="11351" s="251" customFormat="1"/>
    <row r="11352" s="251" customFormat="1"/>
    <row r="11353" s="251" customFormat="1"/>
    <row r="11354" s="251" customFormat="1"/>
    <row r="11355" s="251" customFormat="1"/>
    <row r="11356" s="251" customFormat="1"/>
    <row r="11357" s="251" customFormat="1"/>
    <row r="11358" s="251" customFormat="1"/>
    <row r="11359" s="251" customFormat="1"/>
    <row r="11360" s="251" customFormat="1"/>
    <row r="11361" s="251" customFormat="1"/>
    <row r="11362" s="251" customFormat="1"/>
    <row r="11363" s="251" customFormat="1"/>
    <row r="11364" s="251" customFormat="1"/>
    <row r="11365" s="251" customFormat="1"/>
    <row r="11366" s="251" customFormat="1"/>
    <row r="11367" s="251" customFormat="1"/>
    <row r="11368" s="251" customFormat="1"/>
    <row r="11369" s="251" customFormat="1"/>
    <row r="11370" s="251" customFormat="1"/>
    <row r="11371" s="251" customFormat="1"/>
    <row r="11372" s="251" customFormat="1"/>
    <row r="11373" s="251" customFormat="1"/>
    <row r="11374" s="251" customFormat="1"/>
    <row r="11375" s="251" customFormat="1"/>
    <row r="11376" s="251" customFormat="1"/>
    <row r="11377" s="251" customFormat="1"/>
    <row r="11378" s="251" customFormat="1"/>
    <row r="11379" s="251" customFormat="1"/>
    <row r="11380" s="251" customFormat="1"/>
    <row r="11381" s="251" customFormat="1"/>
    <row r="11382" s="251" customFormat="1"/>
    <row r="11383" s="251" customFormat="1"/>
    <row r="11384" s="251" customFormat="1"/>
    <row r="11385" s="251" customFormat="1"/>
    <row r="11386" s="251" customFormat="1"/>
    <row r="11387" s="251" customFormat="1"/>
    <row r="11388" s="251" customFormat="1"/>
    <row r="11389" s="251" customFormat="1"/>
    <row r="11390" s="251" customFormat="1"/>
    <row r="11391" s="251" customFormat="1"/>
    <row r="11392" s="251" customFormat="1"/>
    <row r="11393" s="251" customFormat="1"/>
    <row r="11394" s="251" customFormat="1"/>
    <row r="11395" s="251" customFormat="1"/>
    <row r="11396" s="251" customFormat="1"/>
    <row r="11397" s="251" customFormat="1"/>
    <row r="11398" s="251" customFormat="1"/>
    <row r="11399" s="251" customFormat="1"/>
    <row r="11400" s="251" customFormat="1"/>
    <row r="11401" s="251" customFormat="1"/>
    <row r="11402" s="251" customFormat="1"/>
    <row r="11403" s="251" customFormat="1"/>
    <row r="11404" s="251" customFormat="1"/>
    <row r="11405" s="251" customFormat="1"/>
    <row r="11406" s="251" customFormat="1"/>
    <row r="11407" s="251" customFormat="1"/>
    <row r="11408" s="251" customFormat="1"/>
    <row r="11409" s="251" customFormat="1"/>
    <row r="11410" s="251" customFormat="1"/>
    <row r="11411" s="251" customFormat="1"/>
    <row r="11412" s="251" customFormat="1"/>
    <row r="11413" s="251" customFormat="1"/>
    <row r="11414" s="251" customFormat="1"/>
    <row r="11415" s="251" customFormat="1"/>
    <row r="11416" s="251" customFormat="1"/>
    <row r="11417" s="251" customFormat="1"/>
    <row r="11418" s="251" customFormat="1"/>
    <row r="11419" s="251" customFormat="1"/>
    <row r="11420" s="251" customFormat="1"/>
    <row r="11421" s="251" customFormat="1"/>
    <row r="11422" s="251" customFormat="1"/>
    <row r="11423" s="251" customFormat="1"/>
    <row r="11424" s="251" customFormat="1"/>
    <row r="11425" s="251" customFormat="1"/>
    <row r="11426" s="251" customFormat="1"/>
    <row r="11427" s="251" customFormat="1"/>
    <row r="11428" s="251" customFormat="1"/>
    <row r="11429" s="251" customFormat="1"/>
    <row r="11430" s="251" customFormat="1"/>
    <row r="11431" s="251" customFormat="1"/>
    <row r="11432" s="251" customFormat="1"/>
    <row r="11433" s="251" customFormat="1"/>
    <row r="11434" s="251" customFormat="1"/>
    <row r="11435" s="251" customFormat="1"/>
    <row r="11436" s="251" customFormat="1"/>
    <row r="11437" s="251" customFormat="1"/>
    <row r="11438" s="251" customFormat="1"/>
    <row r="11439" s="251" customFormat="1"/>
    <row r="11440" s="251" customFormat="1"/>
    <row r="11441" s="251" customFormat="1"/>
    <row r="11442" s="251" customFormat="1"/>
    <row r="11443" s="251" customFormat="1"/>
    <row r="11444" s="251" customFormat="1"/>
    <row r="11445" s="251" customFormat="1"/>
    <row r="11446" s="251" customFormat="1"/>
    <row r="11447" s="251" customFormat="1"/>
    <row r="11448" s="251" customFormat="1"/>
    <row r="11449" s="251" customFormat="1"/>
    <row r="11450" s="251" customFormat="1"/>
    <row r="11451" s="251" customFormat="1"/>
    <row r="11452" s="251" customFormat="1"/>
    <row r="11453" s="251" customFormat="1"/>
    <row r="11454" s="251" customFormat="1"/>
    <row r="11455" s="251" customFormat="1"/>
    <row r="11456" s="251" customFormat="1"/>
    <row r="11457" s="251" customFormat="1"/>
    <row r="11458" s="251" customFormat="1"/>
    <row r="11459" s="251" customFormat="1"/>
    <row r="11460" s="251" customFormat="1"/>
    <row r="11461" s="251" customFormat="1"/>
    <row r="11462" s="251" customFormat="1"/>
    <row r="11463" s="251" customFormat="1"/>
    <row r="11464" s="251" customFormat="1"/>
    <row r="11465" s="251" customFormat="1"/>
    <row r="11466" s="251" customFormat="1"/>
    <row r="11467" s="251" customFormat="1"/>
    <row r="11468" s="251" customFormat="1"/>
    <row r="11469" s="251" customFormat="1"/>
    <row r="11470" s="251" customFormat="1"/>
    <row r="11471" s="251" customFormat="1"/>
    <row r="11472" s="251" customFormat="1"/>
    <row r="11473" s="251" customFormat="1"/>
    <row r="11474" s="251" customFormat="1"/>
    <row r="11475" s="251" customFormat="1"/>
    <row r="11476" s="251" customFormat="1"/>
    <row r="11477" s="251" customFormat="1"/>
    <row r="11478" s="251" customFormat="1"/>
    <row r="11479" s="251" customFormat="1"/>
    <row r="11480" s="251" customFormat="1"/>
    <row r="11481" s="251" customFormat="1"/>
    <row r="11482" s="251" customFormat="1"/>
    <row r="11483" s="251" customFormat="1"/>
    <row r="11484" s="251" customFormat="1"/>
    <row r="11485" s="251" customFormat="1"/>
    <row r="11486" s="251" customFormat="1"/>
    <row r="11487" s="251" customFormat="1"/>
    <row r="11488" s="251" customFormat="1"/>
    <row r="11489" s="251" customFormat="1"/>
    <row r="11490" s="251" customFormat="1"/>
    <row r="11491" s="251" customFormat="1"/>
    <row r="11492" s="251" customFormat="1"/>
    <row r="11493" s="251" customFormat="1"/>
    <row r="11494" s="251" customFormat="1"/>
    <row r="11495" s="251" customFormat="1"/>
    <row r="11496" s="251" customFormat="1"/>
    <row r="11497" s="251" customFormat="1"/>
    <row r="11498" s="251" customFormat="1"/>
    <row r="11499" s="251" customFormat="1"/>
    <row r="11500" s="251" customFormat="1"/>
    <row r="11501" s="251" customFormat="1"/>
    <row r="11502" s="251" customFormat="1"/>
    <row r="11503" s="251" customFormat="1"/>
    <row r="11504" s="251" customFormat="1"/>
    <row r="11505" s="251" customFormat="1"/>
    <row r="11506" s="251" customFormat="1"/>
    <row r="11507" s="251" customFormat="1"/>
    <row r="11508" s="251" customFormat="1"/>
    <row r="11509" s="251" customFormat="1"/>
    <row r="11510" s="251" customFormat="1"/>
    <row r="11511" s="251" customFormat="1"/>
    <row r="11512" s="251" customFormat="1"/>
    <row r="11513" s="251" customFormat="1"/>
    <row r="11514" s="251" customFormat="1"/>
    <row r="11515" s="251" customFormat="1"/>
    <row r="11516" s="251" customFormat="1"/>
    <row r="11517" s="251" customFormat="1"/>
    <row r="11518" s="251" customFormat="1"/>
    <row r="11519" s="251" customFormat="1"/>
    <row r="11520" s="251" customFormat="1"/>
    <row r="11521" s="251" customFormat="1"/>
    <row r="11522" s="251" customFormat="1"/>
    <row r="11523" s="251" customFormat="1"/>
    <row r="11524" s="251" customFormat="1"/>
    <row r="11525" s="251" customFormat="1"/>
    <row r="11526" s="251" customFormat="1"/>
    <row r="11527" s="251" customFormat="1"/>
    <row r="11528" s="251" customFormat="1"/>
    <row r="11529" s="251" customFormat="1"/>
    <row r="11530" s="251" customFormat="1"/>
    <row r="11531" s="251" customFormat="1"/>
    <row r="11532" s="251" customFormat="1"/>
    <row r="11533" s="251" customFormat="1"/>
    <row r="11534" s="251" customFormat="1"/>
    <row r="11535" s="251" customFormat="1"/>
    <row r="11536" s="251" customFormat="1"/>
    <row r="11537" s="251" customFormat="1"/>
    <row r="11538" s="251" customFormat="1"/>
    <row r="11539" s="251" customFormat="1"/>
    <row r="11540" s="251" customFormat="1"/>
    <row r="11541" s="251" customFormat="1"/>
    <row r="11542" s="251" customFormat="1"/>
    <row r="11543" s="251" customFormat="1"/>
    <row r="11544" s="251" customFormat="1"/>
    <row r="11545" s="251" customFormat="1"/>
    <row r="11546" s="251" customFormat="1"/>
    <row r="11547" s="251" customFormat="1"/>
    <row r="11548" s="251" customFormat="1"/>
    <row r="11549" s="251" customFormat="1"/>
    <row r="11550" s="251" customFormat="1"/>
    <row r="11551" s="251" customFormat="1"/>
    <row r="11552" s="251" customFormat="1"/>
    <row r="11553" s="251" customFormat="1"/>
    <row r="11554" s="251" customFormat="1"/>
    <row r="11555" s="251" customFormat="1"/>
    <row r="11556" s="251" customFormat="1"/>
    <row r="11557" s="251" customFormat="1"/>
    <row r="11558" s="251" customFormat="1"/>
    <row r="11559" s="251" customFormat="1"/>
    <row r="11560" s="251" customFormat="1"/>
    <row r="11561" s="251" customFormat="1"/>
    <row r="11562" s="251" customFormat="1"/>
    <row r="11563" s="251" customFormat="1"/>
    <row r="11564" s="251" customFormat="1"/>
    <row r="11565" s="251" customFormat="1"/>
    <row r="11566" s="251" customFormat="1"/>
    <row r="11567" s="251" customFormat="1"/>
    <row r="11568" s="251" customFormat="1"/>
    <row r="11569" s="251" customFormat="1"/>
    <row r="11570" s="251" customFormat="1"/>
    <row r="11571" s="251" customFormat="1"/>
    <row r="11572" s="251" customFormat="1"/>
    <row r="11573" s="251" customFormat="1"/>
    <row r="11574" s="251" customFormat="1"/>
    <row r="11575" s="251" customFormat="1"/>
    <row r="11576" s="251" customFormat="1"/>
    <row r="11577" s="251" customFormat="1"/>
    <row r="11578" s="251" customFormat="1"/>
    <row r="11579" s="251" customFormat="1"/>
    <row r="11580" s="251" customFormat="1"/>
    <row r="11581" s="251" customFormat="1"/>
    <row r="11582" s="251" customFormat="1"/>
    <row r="11583" s="251" customFormat="1"/>
    <row r="11584" s="251" customFormat="1"/>
    <row r="11585" s="251" customFormat="1"/>
    <row r="11586" s="251" customFormat="1"/>
    <row r="11587" s="251" customFormat="1"/>
    <row r="11588" s="251" customFormat="1"/>
    <row r="11589" s="251" customFormat="1"/>
    <row r="11590" s="251" customFormat="1"/>
    <row r="11591" s="251" customFormat="1"/>
    <row r="11592" s="251" customFormat="1"/>
    <row r="11593" s="251" customFormat="1"/>
    <row r="11594" s="251" customFormat="1"/>
    <row r="11595" s="251" customFormat="1"/>
    <row r="11596" s="251" customFormat="1"/>
    <row r="11597" s="251" customFormat="1"/>
    <row r="11598" s="251" customFormat="1"/>
    <row r="11599" s="251" customFormat="1"/>
    <row r="11600" s="251" customFormat="1"/>
    <row r="11601" s="251" customFormat="1"/>
    <row r="11602" s="251" customFormat="1"/>
    <row r="11603" s="251" customFormat="1"/>
    <row r="11604" s="251" customFormat="1"/>
    <row r="11605" s="251" customFormat="1"/>
    <row r="11606" s="251" customFormat="1"/>
    <row r="11607" s="251" customFormat="1"/>
    <row r="11608" s="251" customFormat="1"/>
    <row r="11609" s="251" customFormat="1"/>
    <row r="11610" s="251" customFormat="1"/>
    <row r="11611" s="251" customFormat="1"/>
    <row r="11612" s="251" customFormat="1"/>
    <row r="11613" s="251" customFormat="1"/>
    <row r="11614" s="251" customFormat="1"/>
    <row r="11615" s="251" customFormat="1"/>
    <row r="11616" s="251" customFormat="1"/>
    <row r="11617" s="251" customFormat="1"/>
    <row r="11618" s="251" customFormat="1"/>
    <row r="11619" s="251" customFormat="1"/>
    <row r="11620" s="251" customFormat="1"/>
    <row r="11621" s="251" customFormat="1"/>
    <row r="11622" s="251" customFormat="1"/>
    <row r="11623" s="251" customFormat="1"/>
    <row r="11624" s="251" customFormat="1"/>
    <row r="11625" s="251" customFormat="1"/>
    <row r="11626" s="251" customFormat="1"/>
    <row r="11627" s="251" customFormat="1"/>
    <row r="11628" s="251" customFormat="1"/>
    <row r="11629" s="251" customFormat="1"/>
    <row r="11630" s="251" customFormat="1"/>
    <row r="11631" s="251" customFormat="1"/>
    <row r="11632" s="251" customFormat="1"/>
    <row r="11633" s="251" customFormat="1"/>
    <row r="11634" s="251" customFormat="1"/>
    <row r="11635" s="251" customFormat="1"/>
    <row r="11636" s="251" customFormat="1"/>
    <row r="11637" s="251" customFormat="1"/>
    <row r="11638" s="251" customFormat="1"/>
    <row r="11639" s="251" customFormat="1"/>
    <row r="11640" s="251" customFormat="1"/>
    <row r="11641" s="251" customFormat="1"/>
    <row r="11642" s="251" customFormat="1"/>
    <row r="11643" s="251" customFormat="1"/>
    <row r="11644" s="251" customFormat="1"/>
    <row r="11645" s="251" customFormat="1"/>
    <row r="11646" s="251" customFormat="1"/>
    <row r="11647" s="251" customFormat="1"/>
    <row r="11648" s="251" customFormat="1"/>
    <row r="11649" s="251" customFormat="1"/>
    <row r="11650" s="251" customFormat="1"/>
    <row r="11651" s="251" customFormat="1"/>
    <row r="11652" s="251" customFormat="1"/>
    <row r="11653" s="251" customFormat="1"/>
    <row r="11654" s="251" customFormat="1"/>
    <row r="11655" s="251" customFormat="1"/>
    <row r="11656" s="251" customFormat="1"/>
    <row r="11657" s="251" customFormat="1"/>
    <row r="11658" s="251" customFormat="1"/>
    <row r="11659" s="251" customFormat="1"/>
    <row r="11660" s="251" customFormat="1"/>
    <row r="11661" s="251" customFormat="1"/>
    <row r="11662" s="251" customFormat="1"/>
    <row r="11663" s="251" customFormat="1"/>
    <row r="11664" s="251" customFormat="1"/>
    <row r="11665" s="251" customFormat="1"/>
    <row r="11666" s="251" customFormat="1"/>
    <row r="11667" s="251" customFormat="1"/>
    <row r="11668" s="251" customFormat="1"/>
    <row r="11669" s="251" customFormat="1"/>
    <row r="11670" s="251" customFormat="1"/>
    <row r="11671" s="251" customFormat="1"/>
    <row r="11672" s="251" customFormat="1"/>
    <row r="11673" s="251" customFormat="1"/>
    <row r="11674" s="251" customFormat="1"/>
    <row r="11675" s="251" customFormat="1"/>
    <row r="11676" s="251" customFormat="1"/>
    <row r="11677" s="251" customFormat="1"/>
    <row r="11678" s="251" customFormat="1"/>
    <row r="11679" s="251" customFormat="1"/>
    <row r="11680" s="251" customFormat="1"/>
    <row r="11681" s="251" customFormat="1"/>
    <row r="11682" s="251" customFormat="1"/>
    <row r="11683" s="251" customFormat="1"/>
    <row r="11684" s="251" customFormat="1"/>
    <row r="11685" s="251" customFormat="1"/>
    <row r="11686" s="251" customFormat="1"/>
    <row r="11687" s="251" customFormat="1"/>
    <row r="11688" s="251" customFormat="1"/>
    <row r="11689" s="251" customFormat="1"/>
    <row r="11690" s="251" customFormat="1"/>
    <row r="11691" s="251" customFormat="1"/>
    <row r="11692" s="251" customFormat="1"/>
    <row r="11693" s="251" customFormat="1"/>
    <row r="11694" s="251" customFormat="1"/>
    <row r="11695" s="251" customFormat="1"/>
    <row r="11696" s="251" customFormat="1"/>
    <row r="11697" s="251" customFormat="1"/>
    <row r="11698" s="251" customFormat="1"/>
    <row r="11699" s="251" customFormat="1"/>
    <row r="11700" s="251" customFormat="1"/>
    <row r="11701" s="251" customFormat="1"/>
    <row r="11702" s="251" customFormat="1"/>
    <row r="11703" s="251" customFormat="1"/>
    <row r="11704" s="251" customFormat="1"/>
    <row r="11705" s="251" customFormat="1"/>
    <row r="11706" s="251" customFormat="1"/>
    <row r="11707" s="251" customFormat="1"/>
    <row r="11708" s="251" customFormat="1"/>
    <row r="11709" s="251" customFormat="1"/>
    <row r="11710" s="251" customFormat="1"/>
    <row r="11711" s="251" customFormat="1"/>
    <row r="11712" s="251" customFormat="1"/>
    <row r="11713" s="251" customFormat="1"/>
    <row r="11714" s="251" customFormat="1"/>
    <row r="11715" s="251" customFormat="1"/>
    <row r="11716" s="251" customFormat="1"/>
    <row r="11717" s="251" customFormat="1"/>
    <row r="11718" s="251" customFormat="1"/>
    <row r="11719" s="251" customFormat="1"/>
    <row r="11720" s="251" customFormat="1"/>
    <row r="11721" s="251" customFormat="1"/>
    <row r="11722" s="251" customFormat="1"/>
    <row r="11723" s="251" customFormat="1"/>
    <row r="11724" s="251" customFormat="1"/>
    <row r="11725" s="251" customFormat="1"/>
    <row r="11726" s="251" customFormat="1"/>
    <row r="11727" s="251" customFormat="1"/>
    <row r="11728" s="251" customFormat="1"/>
    <row r="11729" s="251" customFormat="1"/>
    <row r="11730" s="251" customFormat="1"/>
    <row r="11731" s="251" customFormat="1"/>
    <row r="11732" s="251" customFormat="1"/>
    <row r="11733" s="251" customFormat="1"/>
    <row r="11734" s="251" customFormat="1"/>
    <row r="11735" s="251" customFormat="1"/>
    <row r="11736" s="251" customFormat="1"/>
    <row r="11737" s="251" customFormat="1"/>
    <row r="11738" s="251" customFormat="1"/>
    <row r="11739" s="251" customFormat="1"/>
    <row r="11740" s="251" customFormat="1"/>
    <row r="11741" s="251" customFormat="1"/>
    <row r="11742" s="251" customFormat="1"/>
    <row r="11743" s="251" customFormat="1"/>
    <row r="11744" s="251" customFormat="1"/>
    <row r="11745" s="251" customFormat="1"/>
    <row r="11746" s="251" customFormat="1"/>
    <row r="11747" s="251" customFormat="1"/>
    <row r="11748" s="251" customFormat="1"/>
    <row r="11749" s="251" customFormat="1"/>
    <row r="11750" s="251" customFormat="1"/>
    <row r="11751" s="251" customFormat="1"/>
    <row r="11752" s="251" customFormat="1"/>
    <row r="11753" s="251" customFormat="1"/>
    <row r="11754" s="251" customFormat="1"/>
    <row r="11755" s="251" customFormat="1"/>
    <row r="11756" s="251" customFormat="1"/>
    <row r="11757" s="251" customFormat="1"/>
    <row r="11758" s="251" customFormat="1"/>
    <row r="11759" s="251" customFormat="1"/>
    <row r="11760" s="251" customFormat="1"/>
    <row r="11761" s="251" customFormat="1"/>
    <row r="11762" s="251" customFormat="1"/>
    <row r="11763" s="251" customFormat="1"/>
    <row r="11764" s="251" customFormat="1"/>
    <row r="11765" s="251" customFormat="1"/>
    <row r="11766" s="251" customFormat="1"/>
    <row r="11767" s="251" customFormat="1"/>
    <row r="11768" s="251" customFormat="1"/>
    <row r="11769" s="251" customFormat="1"/>
    <row r="11770" s="251" customFormat="1"/>
    <row r="11771" s="251" customFormat="1"/>
    <row r="11772" s="251" customFormat="1"/>
    <row r="11773" s="251" customFormat="1"/>
    <row r="11774" s="251" customFormat="1"/>
    <row r="11775" s="251" customFormat="1"/>
    <row r="11776" s="251" customFormat="1"/>
    <row r="11777" s="251" customFormat="1"/>
    <row r="11778" s="251" customFormat="1"/>
    <row r="11779" s="251" customFormat="1"/>
    <row r="11780" s="251" customFormat="1"/>
    <row r="11781" s="251" customFormat="1"/>
    <row r="11782" s="251" customFormat="1"/>
    <row r="11783" s="251" customFormat="1"/>
    <row r="11784" s="251" customFormat="1"/>
    <row r="11785" s="251" customFormat="1"/>
    <row r="11786" s="251" customFormat="1"/>
    <row r="11787" s="251" customFormat="1"/>
    <row r="11788" s="251" customFormat="1"/>
    <row r="11789" s="251" customFormat="1"/>
    <row r="11790" s="251" customFormat="1"/>
    <row r="11791" s="251" customFormat="1"/>
    <row r="11792" s="251" customFormat="1"/>
    <row r="11793" s="251" customFormat="1"/>
    <row r="11794" s="251" customFormat="1"/>
    <row r="11795" s="251" customFormat="1"/>
    <row r="11796" s="251" customFormat="1"/>
    <row r="11797" s="251" customFormat="1"/>
    <row r="11798" s="251" customFormat="1"/>
    <row r="11799" s="251" customFormat="1"/>
    <row r="11800" s="251" customFormat="1"/>
    <row r="11801" s="251" customFormat="1"/>
    <row r="11802" s="251" customFormat="1"/>
    <row r="11803" s="251" customFormat="1"/>
    <row r="11804" s="251" customFormat="1"/>
    <row r="11805" s="251" customFormat="1"/>
    <row r="11806" s="251" customFormat="1"/>
    <row r="11807" s="251" customFormat="1"/>
    <row r="11808" s="251" customFormat="1"/>
    <row r="11809" s="251" customFormat="1"/>
    <row r="11810" s="251" customFormat="1"/>
    <row r="11811" s="251" customFormat="1"/>
    <row r="11812" s="251" customFormat="1"/>
    <row r="11813" s="251" customFormat="1"/>
    <row r="11814" s="251" customFormat="1"/>
    <row r="11815" s="251" customFormat="1"/>
    <row r="11816" s="251" customFormat="1"/>
    <row r="11817" s="251" customFormat="1"/>
    <row r="11818" s="251" customFormat="1"/>
    <row r="11819" s="251" customFormat="1"/>
    <row r="11820" s="251" customFormat="1"/>
    <row r="11821" s="251" customFormat="1"/>
    <row r="11822" s="251" customFormat="1"/>
    <row r="11823" s="251" customFormat="1"/>
    <row r="11824" s="251" customFormat="1"/>
    <row r="11825" s="251" customFormat="1"/>
    <row r="11826" s="251" customFormat="1"/>
    <row r="11827" s="251" customFormat="1"/>
    <row r="11828" s="251" customFormat="1"/>
    <row r="11829" s="251" customFormat="1"/>
    <row r="11830" s="251" customFormat="1"/>
    <row r="11831" s="251" customFormat="1"/>
    <row r="11832" s="251" customFormat="1"/>
    <row r="11833" s="251" customFormat="1"/>
    <row r="11834" s="251" customFormat="1"/>
    <row r="11835" s="251" customFormat="1"/>
    <row r="11836" s="251" customFormat="1"/>
    <row r="11837" s="251" customFormat="1"/>
    <row r="11838" s="251" customFormat="1"/>
    <row r="11839" s="251" customFormat="1"/>
    <row r="11840" s="251" customFormat="1"/>
    <row r="11841" s="251" customFormat="1"/>
    <row r="11842" s="251" customFormat="1"/>
    <row r="11843" s="251" customFormat="1"/>
    <row r="11844" s="251" customFormat="1"/>
    <row r="11845" s="251" customFormat="1"/>
    <row r="11846" s="251" customFormat="1"/>
    <row r="11847" s="251" customFormat="1"/>
    <row r="11848" s="251" customFormat="1"/>
    <row r="11849" s="251" customFormat="1"/>
    <row r="11850" s="251" customFormat="1"/>
    <row r="11851" s="251" customFormat="1"/>
    <row r="11852" s="251" customFormat="1"/>
    <row r="11853" s="251" customFormat="1"/>
    <row r="11854" s="251" customFormat="1"/>
    <row r="11855" s="251" customFormat="1"/>
    <row r="11856" s="251" customFormat="1"/>
    <row r="11857" s="251" customFormat="1"/>
    <row r="11858" s="251" customFormat="1"/>
    <row r="11859" s="251" customFormat="1"/>
    <row r="11860" s="251" customFormat="1"/>
    <row r="11861" s="251" customFormat="1"/>
    <row r="11862" s="251" customFormat="1"/>
    <row r="11863" s="251" customFormat="1"/>
    <row r="11864" s="251" customFormat="1"/>
    <row r="11865" s="251" customFormat="1"/>
    <row r="11866" s="251" customFormat="1"/>
    <row r="11867" s="251" customFormat="1"/>
    <row r="11868" s="251" customFormat="1"/>
    <row r="11869" s="251" customFormat="1"/>
    <row r="11870" s="251" customFormat="1"/>
    <row r="11871" s="251" customFormat="1"/>
    <row r="11872" s="251" customFormat="1"/>
    <row r="11873" s="251" customFormat="1"/>
    <row r="11874" s="251" customFormat="1"/>
    <row r="11875" s="251" customFormat="1"/>
    <row r="11876" s="251" customFormat="1"/>
    <row r="11877" s="251" customFormat="1"/>
    <row r="11878" s="251" customFormat="1"/>
    <row r="11879" s="251" customFormat="1"/>
    <row r="11880" s="251" customFormat="1"/>
    <row r="11881" s="251" customFormat="1"/>
    <row r="11882" s="251" customFormat="1"/>
    <row r="11883" s="251" customFormat="1"/>
    <row r="11884" s="251" customFormat="1"/>
    <row r="11885" s="251" customFormat="1"/>
    <row r="11886" s="251" customFormat="1"/>
    <row r="11887" s="251" customFormat="1"/>
    <row r="11888" s="251" customFormat="1"/>
    <row r="11889" s="251" customFormat="1"/>
    <row r="11890" s="251" customFormat="1"/>
    <row r="11891" s="251" customFormat="1"/>
    <row r="11892" s="251" customFormat="1"/>
    <row r="11893" s="251" customFormat="1"/>
    <row r="11894" s="251" customFormat="1"/>
    <row r="11895" s="251" customFormat="1"/>
    <row r="11896" s="251" customFormat="1"/>
    <row r="11897" s="251" customFormat="1"/>
    <row r="11898" s="251" customFormat="1"/>
    <row r="11899" s="251" customFormat="1"/>
    <row r="11900" s="251" customFormat="1"/>
    <row r="11901" s="251" customFormat="1"/>
    <row r="11902" s="251" customFormat="1"/>
    <row r="11903" s="251" customFormat="1"/>
    <row r="11904" s="251" customFormat="1"/>
    <row r="11905" s="251" customFormat="1"/>
    <row r="11906" s="251" customFormat="1"/>
    <row r="11907" s="251" customFormat="1"/>
    <row r="11908" s="251" customFormat="1"/>
    <row r="11909" s="251" customFormat="1"/>
    <row r="11910" s="251" customFormat="1"/>
    <row r="11911" s="251" customFormat="1"/>
    <row r="11912" s="251" customFormat="1"/>
    <row r="11913" s="251" customFormat="1"/>
    <row r="11914" s="251" customFormat="1"/>
    <row r="11915" s="251" customFormat="1"/>
    <row r="11916" s="251" customFormat="1"/>
    <row r="11917" s="251" customFormat="1"/>
    <row r="11918" s="251" customFormat="1"/>
    <row r="11919" s="251" customFormat="1"/>
    <row r="11920" s="251" customFormat="1"/>
    <row r="11921" s="251" customFormat="1"/>
    <row r="11922" s="251" customFormat="1"/>
    <row r="11923" s="251" customFormat="1"/>
    <row r="11924" s="251" customFormat="1"/>
    <row r="11925" s="251" customFormat="1"/>
    <row r="11926" s="251" customFormat="1"/>
    <row r="11927" s="251" customFormat="1"/>
    <row r="11928" s="251" customFormat="1"/>
    <row r="11929" s="251" customFormat="1"/>
    <row r="11930" s="251" customFormat="1"/>
    <row r="11931" s="251" customFormat="1"/>
    <row r="11932" s="251" customFormat="1"/>
    <row r="11933" s="251" customFormat="1"/>
    <row r="11934" s="251" customFormat="1"/>
    <row r="11935" s="251" customFormat="1"/>
    <row r="11936" s="251" customFormat="1"/>
    <row r="11937" s="251" customFormat="1"/>
    <row r="11938" s="251" customFormat="1"/>
    <row r="11939" s="251" customFormat="1"/>
    <row r="11940" s="251" customFormat="1"/>
    <row r="11941" s="251" customFormat="1"/>
    <row r="11942" s="251" customFormat="1"/>
    <row r="11943" s="251" customFormat="1"/>
    <row r="11944" s="251" customFormat="1"/>
    <row r="11945" s="251" customFormat="1"/>
    <row r="11946" s="251" customFormat="1"/>
    <row r="11947" s="251" customFormat="1"/>
    <row r="11948" s="251" customFormat="1"/>
    <row r="11949" s="251" customFormat="1"/>
    <row r="11950" s="251" customFormat="1"/>
    <row r="11951" s="251" customFormat="1"/>
    <row r="11952" s="251" customFormat="1"/>
    <row r="11953" s="251" customFormat="1"/>
    <row r="11954" s="251" customFormat="1"/>
    <row r="11955" s="251" customFormat="1"/>
    <row r="11956" s="251" customFormat="1"/>
    <row r="11957" s="251" customFormat="1"/>
    <row r="11958" s="251" customFormat="1"/>
    <row r="11959" s="251" customFormat="1"/>
    <row r="11960" s="251" customFormat="1"/>
    <row r="11961" s="251" customFormat="1"/>
    <row r="11962" s="251" customFormat="1"/>
    <row r="11963" s="251" customFormat="1"/>
    <row r="11964" s="251" customFormat="1"/>
    <row r="11965" s="251" customFormat="1"/>
    <row r="11966" s="251" customFormat="1"/>
    <row r="11967" s="251" customFormat="1"/>
    <row r="11968" s="251" customFormat="1"/>
    <row r="11969" s="251" customFormat="1"/>
    <row r="11970" s="251" customFormat="1"/>
    <row r="11971" s="251" customFormat="1"/>
    <row r="11972" s="251" customFormat="1"/>
    <row r="11973" s="251" customFormat="1"/>
    <row r="11974" s="251" customFormat="1"/>
    <row r="11975" s="251" customFormat="1"/>
    <row r="11976" s="251" customFormat="1"/>
    <row r="11977" s="251" customFormat="1"/>
    <row r="11978" s="251" customFormat="1"/>
    <row r="11979" s="251" customFormat="1"/>
    <row r="11980" s="251" customFormat="1"/>
    <row r="11981" s="251" customFormat="1"/>
    <row r="11982" s="251" customFormat="1"/>
    <row r="11983" s="251" customFormat="1"/>
    <row r="11984" s="251" customFormat="1"/>
    <row r="11985" s="251" customFormat="1"/>
    <row r="11986" s="251" customFormat="1"/>
    <row r="11987" s="251" customFormat="1"/>
    <row r="11988" s="251" customFormat="1"/>
    <row r="11989" s="251" customFormat="1"/>
    <row r="11990" s="251" customFormat="1"/>
    <row r="11991" s="251" customFormat="1"/>
    <row r="11992" s="251" customFormat="1"/>
    <row r="11993" s="251" customFormat="1"/>
    <row r="11994" s="251" customFormat="1"/>
    <row r="11995" s="251" customFormat="1"/>
    <row r="11996" s="251" customFormat="1"/>
    <row r="11997" s="251" customFormat="1"/>
    <row r="11998" s="251" customFormat="1"/>
    <row r="11999" s="251" customFormat="1"/>
    <row r="12000" s="251" customFormat="1"/>
    <row r="12001" s="251" customFormat="1"/>
    <row r="12002" s="251" customFormat="1"/>
    <row r="12003" s="251" customFormat="1"/>
    <row r="12004" s="251" customFormat="1"/>
    <row r="12005" s="251" customFormat="1"/>
    <row r="12006" s="251" customFormat="1"/>
    <row r="12007" s="251" customFormat="1"/>
    <row r="12008" s="251" customFormat="1"/>
    <row r="12009" s="251" customFormat="1"/>
    <row r="12010" s="251" customFormat="1"/>
    <row r="12011" s="251" customFormat="1"/>
    <row r="12012" s="251" customFormat="1"/>
    <row r="12013" s="251" customFormat="1"/>
    <row r="12014" s="251" customFormat="1"/>
    <row r="12015" s="251" customFormat="1"/>
    <row r="12016" s="251" customFormat="1"/>
    <row r="12017" s="251" customFormat="1"/>
    <row r="12018" s="251" customFormat="1"/>
    <row r="12019" s="251" customFormat="1"/>
    <row r="12020" s="251" customFormat="1"/>
    <row r="12021" s="251" customFormat="1"/>
    <row r="12022" s="251" customFormat="1"/>
    <row r="12023" s="251" customFormat="1"/>
    <row r="12024" s="251" customFormat="1"/>
    <row r="12025" s="251" customFormat="1"/>
    <row r="12026" s="251" customFormat="1"/>
    <row r="12027" s="251" customFormat="1"/>
    <row r="12028" s="251" customFormat="1"/>
    <row r="12029" s="251" customFormat="1"/>
    <row r="12030" s="251" customFormat="1"/>
    <row r="12031" s="251" customFormat="1"/>
    <row r="12032" s="251" customFormat="1"/>
    <row r="12033" s="251" customFormat="1"/>
    <row r="12034" s="251" customFormat="1"/>
    <row r="12035" s="251" customFormat="1"/>
    <row r="12036" s="251" customFormat="1"/>
    <row r="12037" s="251" customFormat="1"/>
    <row r="12038" s="251" customFormat="1"/>
    <row r="12039" s="251" customFormat="1"/>
    <row r="12040" s="251" customFormat="1"/>
    <row r="12041" s="251" customFormat="1"/>
    <row r="12042" s="251" customFormat="1"/>
    <row r="12043" s="251" customFormat="1"/>
    <row r="12044" s="251" customFormat="1"/>
    <row r="12045" s="251" customFormat="1"/>
    <row r="12046" s="251" customFormat="1"/>
    <row r="12047" s="251" customFormat="1"/>
    <row r="12048" s="251" customFormat="1"/>
    <row r="12049" s="251" customFormat="1"/>
    <row r="12050" s="251" customFormat="1"/>
    <row r="12051" s="251" customFormat="1"/>
    <row r="12052" s="251" customFormat="1"/>
    <row r="12053" s="251" customFormat="1"/>
    <row r="12054" s="251" customFormat="1"/>
    <row r="12055" s="251" customFormat="1"/>
    <row r="12056" s="251" customFormat="1"/>
    <row r="12057" s="251" customFormat="1"/>
    <row r="12058" s="251" customFormat="1"/>
    <row r="12059" s="251" customFormat="1"/>
    <row r="12060" s="251" customFormat="1"/>
    <row r="12061" s="251" customFormat="1"/>
    <row r="12062" s="251" customFormat="1"/>
    <row r="12063" s="251" customFormat="1"/>
    <row r="12064" s="251" customFormat="1"/>
    <row r="12065" s="251" customFormat="1"/>
    <row r="12066" s="251" customFormat="1"/>
    <row r="12067" s="251" customFormat="1"/>
    <row r="12068" s="251" customFormat="1"/>
    <row r="12069" s="251" customFormat="1"/>
    <row r="12070" s="251" customFormat="1"/>
    <row r="12071" s="251" customFormat="1"/>
    <row r="12072" s="251" customFormat="1"/>
    <row r="12073" s="251" customFormat="1"/>
    <row r="12074" s="251" customFormat="1"/>
    <row r="12075" s="251" customFormat="1"/>
    <row r="12076" s="251" customFormat="1"/>
    <row r="12077" s="251" customFormat="1"/>
    <row r="12078" s="251" customFormat="1"/>
    <row r="12079" s="251" customFormat="1"/>
    <row r="12080" s="251" customFormat="1"/>
    <row r="12081" s="251" customFormat="1"/>
    <row r="12082" s="251" customFormat="1"/>
    <row r="12083" s="251" customFormat="1"/>
    <row r="12084" s="251" customFormat="1"/>
    <row r="12085" s="251" customFormat="1"/>
    <row r="12086" s="251" customFormat="1"/>
    <row r="12087" s="251" customFormat="1"/>
    <row r="12088" s="251" customFormat="1"/>
    <row r="12089" s="251" customFormat="1"/>
    <row r="12090" s="251" customFormat="1"/>
    <row r="12091" s="251" customFormat="1"/>
    <row r="12092" s="251" customFormat="1"/>
    <row r="12093" s="251" customFormat="1"/>
    <row r="12094" s="251" customFormat="1"/>
    <row r="12095" s="251" customFormat="1"/>
    <row r="12096" s="251" customFormat="1"/>
    <row r="12097" s="251" customFormat="1"/>
    <row r="12098" s="251" customFormat="1"/>
    <row r="12099" s="251" customFormat="1"/>
    <row r="12100" s="251" customFormat="1"/>
    <row r="12101" s="251" customFormat="1"/>
    <row r="12102" s="251" customFormat="1"/>
    <row r="12103" s="251" customFormat="1"/>
    <row r="12104" s="251" customFormat="1"/>
    <row r="12105" s="251" customFormat="1"/>
    <row r="12106" s="251" customFormat="1"/>
    <row r="12107" s="251" customFormat="1"/>
    <row r="12108" s="251" customFormat="1"/>
    <row r="12109" s="251" customFormat="1"/>
    <row r="12110" s="251" customFormat="1"/>
    <row r="12111" s="251" customFormat="1"/>
    <row r="12112" s="251" customFormat="1"/>
    <row r="12113" s="251" customFormat="1"/>
    <row r="12114" s="251" customFormat="1"/>
    <row r="12115" s="251" customFormat="1"/>
    <row r="12116" s="251" customFormat="1"/>
    <row r="12117" s="251" customFormat="1"/>
    <row r="12118" s="251" customFormat="1"/>
    <row r="12119" s="251" customFormat="1"/>
    <row r="12120" s="251" customFormat="1"/>
    <row r="12121" s="251" customFormat="1"/>
    <row r="12122" s="251" customFormat="1"/>
    <row r="12123" s="251" customFormat="1"/>
    <row r="12124" s="251" customFormat="1"/>
    <row r="12125" s="251" customFormat="1"/>
    <row r="12126" s="251" customFormat="1"/>
    <row r="12127" s="251" customFormat="1"/>
    <row r="12128" s="251" customFormat="1"/>
    <row r="12129" s="251" customFormat="1"/>
    <row r="12130" s="251" customFormat="1"/>
    <row r="12131" s="251" customFormat="1"/>
    <row r="12132" s="251" customFormat="1"/>
    <row r="12133" s="251" customFormat="1"/>
    <row r="12134" s="251" customFormat="1"/>
    <row r="12135" s="251" customFormat="1"/>
    <row r="12136" s="251" customFormat="1"/>
    <row r="12137" s="251" customFormat="1"/>
    <row r="12138" s="251" customFormat="1"/>
    <row r="12139" s="251" customFormat="1"/>
    <row r="12140" s="251" customFormat="1"/>
    <row r="12141" s="251" customFormat="1"/>
    <row r="12142" s="251" customFormat="1"/>
    <row r="12143" s="251" customFormat="1"/>
    <row r="12144" s="251" customFormat="1"/>
    <row r="12145" s="251" customFormat="1"/>
    <row r="12146" s="251" customFormat="1"/>
    <row r="12147" s="251" customFormat="1"/>
    <row r="12148" s="251" customFormat="1"/>
    <row r="12149" s="251" customFormat="1"/>
    <row r="12150" s="251" customFormat="1"/>
    <row r="12151" s="251" customFormat="1"/>
    <row r="12152" s="251" customFormat="1"/>
    <row r="12153" s="251" customFormat="1"/>
    <row r="12154" s="251" customFormat="1"/>
    <row r="12155" s="251" customFormat="1"/>
    <row r="12156" s="251" customFormat="1"/>
    <row r="12157" s="251" customFormat="1"/>
    <row r="12158" s="251" customFormat="1"/>
    <row r="12159" s="251" customFormat="1"/>
    <row r="12160" s="251" customFormat="1"/>
    <row r="12161" s="251" customFormat="1"/>
    <row r="12162" s="251" customFormat="1"/>
    <row r="12163" s="251" customFormat="1"/>
    <row r="12164" s="251" customFormat="1"/>
    <row r="12165" s="251" customFormat="1"/>
    <row r="12166" s="251" customFormat="1"/>
    <row r="12167" s="251" customFormat="1"/>
    <row r="12168" s="251" customFormat="1"/>
    <row r="12169" s="251" customFormat="1"/>
    <row r="12170" s="251" customFormat="1"/>
    <row r="12171" s="251" customFormat="1"/>
    <row r="12172" s="251" customFormat="1"/>
    <row r="12173" s="251" customFormat="1"/>
    <row r="12174" s="251" customFormat="1"/>
    <row r="12175" s="251" customFormat="1"/>
    <row r="12176" s="251" customFormat="1"/>
    <row r="12177" s="251" customFormat="1"/>
    <row r="12178" s="251" customFormat="1"/>
    <row r="12179" s="251" customFormat="1"/>
    <row r="12180" s="251" customFormat="1"/>
    <row r="12181" s="251" customFormat="1"/>
    <row r="12182" s="251" customFormat="1"/>
    <row r="12183" s="251" customFormat="1"/>
    <row r="12184" s="251" customFormat="1"/>
    <row r="12185" s="251" customFormat="1"/>
    <row r="12186" s="251" customFormat="1"/>
    <row r="12187" s="251" customFormat="1"/>
    <row r="12188" s="251" customFormat="1"/>
    <row r="12189" s="251" customFormat="1"/>
    <row r="12190" s="251" customFormat="1"/>
    <row r="12191" s="251" customFormat="1"/>
    <row r="12192" s="251" customFormat="1"/>
    <row r="12193" s="251" customFormat="1"/>
    <row r="12194" s="251" customFormat="1"/>
    <row r="12195" s="251" customFormat="1"/>
    <row r="12196" s="251" customFormat="1"/>
    <row r="12197" s="251" customFormat="1"/>
    <row r="12198" s="251" customFormat="1"/>
    <row r="12199" s="251" customFormat="1"/>
    <row r="12200" s="251" customFormat="1"/>
    <row r="12201" s="251" customFormat="1"/>
    <row r="12202" s="251" customFormat="1"/>
    <row r="12203" s="251" customFormat="1"/>
    <row r="12204" s="251" customFormat="1"/>
    <row r="12205" s="251" customFormat="1"/>
    <row r="12206" s="251" customFormat="1"/>
    <row r="12207" s="251" customFormat="1"/>
    <row r="12208" s="251" customFormat="1"/>
    <row r="12209" s="251" customFormat="1"/>
    <row r="12210" s="251" customFormat="1"/>
    <row r="12211" s="251" customFormat="1"/>
    <row r="12212" s="251" customFormat="1"/>
    <row r="12213" s="251" customFormat="1"/>
    <row r="12214" s="251" customFormat="1"/>
    <row r="12215" s="251" customFormat="1"/>
    <row r="12216" s="251" customFormat="1"/>
    <row r="12217" s="251" customFormat="1"/>
    <row r="12218" s="251" customFormat="1"/>
    <row r="12219" s="251" customFormat="1"/>
    <row r="12220" s="251" customFormat="1"/>
    <row r="12221" s="251" customFormat="1"/>
    <row r="12222" s="251" customFormat="1"/>
    <row r="12223" s="251" customFormat="1"/>
    <row r="12224" s="251" customFormat="1"/>
    <row r="12225" s="251" customFormat="1"/>
    <row r="12226" s="251" customFormat="1"/>
    <row r="12227" s="251" customFormat="1"/>
    <row r="12228" s="251" customFormat="1"/>
    <row r="12229" s="251" customFormat="1"/>
    <row r="12230" s="251" customFormat="1"/>
    <row r="12231" s="251" customFormat="1"/>
    <row r="12232" s="251" customFormat="1"/>
    <row r="12233" s="251" customFormat="1"/>
    <row r="12234" s="251" customFormat="1"/>
    <row r="12235" s="251" customFormat="1"/>
    <row r="12236" s="251" customFormat="1"/>
    <row r="12237" s="251" customFormat="1"/>
    <row r="12238" s="251" customFormat="1"/>
    <row r="12239" s="251" customFormat="1"/>
    <row r="12240" s="251" customFormat="1"/>
    <row r="12241" s="251" customFormat="1"/>
    <row r="12242" s="251" customFormat="1"/>
    <row r="12243" s="251" customFormat="1"/>
    <row r="12244" s="251" customFormat="1"/>
    <row r="12245" s="251" customFormat="1"/>
    <row r="12246" s="251" customFormat="1"/>
    <row r="12247" s="251" customFormat="1"/>
    <row r="12248" s="251" customFormat="1"/>
    <row r="12249" s="251" customFormat="1"/>
    <row r="12250" s="251" customFormat="1"/>
    <row r="12251" s="251" customFormat="1"/>
    <row r="12252" s="251" customFormat="1"/>
    <row r="12253" s="251" customFormat="1"/>
    <row r="12254" s="251" customFormat="1"/>
    <row r="12255" s="251" customFormat="1"/>
    <row r="12256" s="251" customFormat="1"/>
    <row r="12257" s="251" customFormat="1"/>
    <row r="12258" s="251" customFormat="1"/>
    <row r="12259" s="251" customFormat="1"/>
    <row r="12260" s="251" customFormat="1"/>
    <row r="12261" s="251" customFormat="1"/>
    <row r="12262" s="251" customFormat="1"/>
    <row r="12263" s="251" customFormat="1"/>
    <row r="12264" s="251" customFormat="1"/>
    <row r="12265" s="251" customFormat="1"/>
    <row r="12266" s="251" customFormat="1"/>
    <row r="12267" s="251" customFormat="1"/>
    <row r="12268" s="251" customFormat="1"/>
    <row r="12269" s="251" customFormat="1"/>
    <row r="12270" s="251" customFormat="1"/>
    <row r="12271" s="251" customFormat="1"/>
    <row r="12272" s="251" customFormat="1"/>
    <row r="12273" s="251" customFormat="1"/>
    <row r="12274" s="251" customFormat="1"/>
    <row r="12275" s="251" customFormat="1"/>
    <row r="12276" s="251" customFormat="1"/>
    <row r="12277" s="251" customFormat="1"/>
    <row r="12278" s="251" customFormat="1"/>
    <row r="12279" s="251" customFormat="1"/>
    <row r="12280" s="251" customFormat="1"/>
    <row r="12281" s="251" customFormat="1"/>
    <row r="12282" s="251" customFormat="1"/>
    <row r="12283" s="251" customFormat="1"/>
    <row r="12284" s="251" customFormat="1"/>
    <row r="12285" s="251" customFormat="1"/>
    <row r="12286" s="251" customFormat="1"/>
    <row r="12287" s="251" customFormat="1"/>
    <row r="12288" s="251" customFormat="1"/>
    <row r="12289" s="251" customFormat="1"/>
    <row r="12290" s="251" customFormat="1"/>
    <row r="12291" s="251" customFormat="1"/>
    <row r="12292" s="251" customFormat="1"/>
    <row r="12293" s="251" customFormat="1"/>
    <row r="12294" s="251" customFormat="1"/>
    <row r="12295" s="251" customFormat="1"/>
    <row r="12296" s="251" customFormat="1"/>
    <row r="12297" s="251" customFormat="1"/>
    <row r="12298" s="251" customFormat="1"/>
    <row r="12299" s="251" customFormat="1"/>
    <row r="12300" s="251" customFormat="1"/>
    <row r="12301" s="251" customFormat="1"/>
    <row r="12302" s="251" customFormat="1"/>
    <row r="12303" s="251" customFormat="1"/>
    <row r="12304" s="251" customFormat="1"/>
    <row r="12305" s="251" customFormat="1"/>
    <row r="12306" s="251" customFormat="1"/>
    <row r="12307" s="251" customFormat="1"/>
    <row r="12308" s="251" customFormat="1"/>
    <row r="12309" s="251" customFormat="1"/>
    <row r="12310" s="251" customFormat="1"/>
    <row r="12311" s="251" customFormat="1"/>
    <row r="12312" s="251" customFormat="1"/>
    <row r="12313" s="251" customFormat="1"/>
    <row r="12314" s="251" customFormat="1"/>
    <row r="12315" s="251" customFormat="1"/>
    <row r="12316" s="251" customFormat="1"/>
    <row r="12317" s="251" customFormat="1"/>
    <row r="12318" s="251" customFormat="1"/>
    <row r="12319" s="251" customFormat="1"/>
    <row r="12320" s="251" customFormat="1"/>
    <row r="12321" s="251" customFormat="1"/>
    <row r="12322" s="251" customFormat="1"/>
    <row r="12323" s="251" customFormat="1"/>
    <row r="12324" s="251" customFormat="1"/>
    <row r="12325" s="251" customFormat="1"/>
    <row r="12326" s="251" customFormat="1"/>
    <row r="12327" s="251" customFormat="1"/>
    <row r="12328" s="251" customFormat="1"/>
    <row r="12329" s="251" customFormat="1"/>
    <row r="12330" s="251" customFormat="1"/>
    <row r="12331" s="251" customFormat="1"/>
    <row r="12332" s="251" customFormat="1"/>
    <row r="12333" s="251" customFormat="1"/>
    <row r="12334" s="251" customFormat="1"/>
    <row r="12335" s="251" customFormat="1"/>
    <row r="12336" s="251" customFormat="1"/>
    <row r="12337" s="251" customFormat="1"/>
    <row r="12338" s="251" customFormat="1"/>
    <row r="12339" s="251" customFormat="1"/>
    <row r="12340" s="251" customFormat="1"/>
    <row r="12341" s="251" customFormat="1"/>
    <row r="12342" s="251" customFormat="1"/>
    <row r="12343" s="251" customFormat="1"/>
    <row r="12344" s="251" customFormat="1"/>
    <row r="12345" s="251" customFormat="1"/>
    <row r="12346" s="251" customFormat="1"/>
    <row r="12347" s="251" customFormat="1"/>
    <row r="12348" s="251" customFormat="1"/>
    <row r="12349" s="251" customFormat="1"/>
    <row r="12350" s="251" customFormat="1"/>
    <row r="12351" s="251" customFormat="1"/>
    <row r="12352" s="251" customFormat="1"/>
    <row r="12353" s="251" customFormat="1"/>
    <row r="12354" s="251" customFormat="1"/>
    <row r="12355" s="251" customFormat="1"/>
    <row r="12356" s="251" customFormat="1"/>
    <row r="12357" s="251" customFormat="1"/>
    <row r="12358" s="251" customFormat="1"/>
    <row r="12359" s="251" customFormat="1"/>
    <row r="12360" s="251" customFormat="1"/>
    <row r="12361" s="251" customFormat="1"/>
    <row r="12362" s="251" customFormat="1"/>
    <row r="12363" s="251" customFormat="1"/>
    <row r="12364" s="251" customFormat="1"/>
    <row r="12365" s="251" customFormat="1"/>
    <row r="12366" s="251" customFormat="1"/>
    <row r="12367" s="251" customFormat="1"/>
    <row r="12368" s="251" customFormat="1"/>
    <row r="12369" s="251" customFormat="1"/>
    <row r="12370" s="251" customFormat="1"/>
    <row r="12371" s="251" customFormat="1"/>
    <row r="12372" s="251" customFormat="1"/>
    <row r="12373" s="251" customFormat="1"/>
    <row r="12374" s="251" customFormat="1"/>
    <row r="12375" s="251" customFormat="1"/>
    <row r="12376" s="251" customFormat="1"/>
    <row r="12377" s="251" customFormat="1"/>
    <row r="12378" s="251" customFormat="1"/>
    <row r="12379" s="251" customFormat="1"/>
    <row r="12380" s="251" customFormat="1"/>
    <row r="12381" s="251" customFormat="1"/>
    <row r="12382" s="251" customFormat="1"/>
    <row r="12383" s="251" customFormat="1"/>
    <row r="12384" s="251" customFormat="1"/>
    <row r="12385" s="251" customFormat="1"/>
    <row r="12386" s="251" customFormat="1"/>
    <row r="12387" s="251" customFormat="1"/>
    <row r="12388" s="251" customFormat="1"/>
    <row r="12389" s="251" customFormat="1"/>
    <row r="12390" s="251" customFormat="1"/>
    <row r="12391" s="251" customFormat="1"/>
    <row r="12392" s="251" customFormat="1"/>
    <row r="12393" s="251" customFormat="1"/>
    <row r="12394" s="251" customFormat="1"/>
    <row r="12395" s="251" customFormat="1"/>
    <row r="12396" s="251" customFormat="1"/>
    <row r="12397" s="251" customFormat="1"/>
    <row r="12398" s="251" customFormat="1"/>
    <row r="12399" s="251" customFormat="1"/>
    <row r="12400" s="251" customFormat="1"/>
    <row r="12401" s="251" customFormat="1"/>
    <row r="12402" s="251" customFormat="1"/>
    <row r="12403" s="251" customFormat="1"/>
    <row r="12404" s="251" customFormat="1"/>
    <row r="12405" s="251" customFormat="1"/>
    <row r="12406" s="251" customFormat="1"/>
    <row r="12407" s="251" customFormat="1"/>
    <row r="12408" s="251" customFormat="1"/>
    <row r="12409" s="251" customFormat="1"/>
    <row r="12410" s="251" customFormat="1"/>
    <row r="12411" s="251" customFormat="1"/>
    <row r="12412" s="251" customFormat="1"/>
    <row r="12413" s="251" customFormat="1"/>
    <row r="12414" s="251" customFormat="1"/>
    <row r="12415" s="251" customFormat="1"/>
    <row r="12416" s="251" customFormat="1"/>
    <row r="12417" s="251" customFormat="1"/>
    <row r="12418" s="251" customFormat="1"/>
    <row r="12419" s="251" customFormat="1"/>
    <row r="12420" s="251" customFormat="1"/>
    <row r="12421" s="251" customFormat="1"/>
    <row r="12422" s="251" customFormat="1"/>
    <row r="12423" s="251" customFormat="1"/>
    <row r="12424" s="251" customFormat="1"/>
    <row r="12425" s="251" customFormat="1"/>
    <row r="12426" s="251" customFormat="1"/>
    <row r="12427" s="251" customFormat="1"/>
    <row r="12428" s="251" customFormat="1"/>
    <row r="12429" s="251" customFormat="1"/>
    <row r="12430" s="251" customFormat="1"/>
    <row r="12431" s="251" customFormat="1"/>
    <row r="12432" s="251" customFormat="1"/>
    <row r="12433" s="251" customFormat="1"/>
    <row r="12434" s="251" customFormat="1"/>
    <row r="12435" s="251" customFormat="1"/>
    <row r="12436" s="251" customFormat="1"/>
    <row r="12437" s="251" customFormat="1"/>
    <row r="12438" s="251" customFormat="1"/>
    <row r="12439" s="251" customFormat="1"/>
    <row r="12440" s="251" customFormat="1"/>
    <row r="12441" s="251" customFormat="1"/>
    <row r="12442" s="251" customFormat="1"/>
    <row r="12443" s="251" customFormat="1"/>
    <row r="12444" s="251" customFormat="1"/>
    <row r="12445" s="251" customFormat="1"/>
    <row r="12446" s="251" customFormat="1"/>
    <row r="12447" s="251" customFormat="1"/>
    <row r="12448" s="251" customFormat="1"/>
    <row r="12449" s="251" customFormat="1"/>
    <row r="12450" s="251" customFormat="1"/>
    <row r="12451" s="251" customFormat="1"/>
    <row r="12452" s="251" customFormat="1"/>
    <row r="12453" s="251" customFormat="1"/>
    <row r="12454" s="251" customFormat="1"/>
    <row r="12455" s="251" customFormat="1"/>
    <row r="12456" s="251" customFormat="1"/>
    <row r="12457" s="251" customFormat="1"/>
    <row r="12458" s="251" customFormat="1"/>
    <row r="12459" s="251" customFormat="1"/>
    <row r="12460" s="251" customFormat="1"/>
    <row r="12461" s="251" customFormat="1"/>
    <row r="12462" s="251" customFormat="1"/>
    <row r="12463" s="251" customFormat="1"/>
    <row r="12464" s="251" customFormat="1"/>
    <row r="12465" s="251" customFormat="1"/>
    <row r="12466" s="251" customFormat="1"/>
    <row r="12467" s="251" customFormat="1"/>
    <row r="12468" s="251" customFormat="1"/>
    <row r="12469" s="251" customFormat="1"/>
    <row r="12470" s="251" customFormat="1"/>
    <row r="12471" s="251" customFormat="1"/>
    <row r="12472" s="251" customFormat="1"/>
    <row r="12473" s="251" customFormat="1"/>
    <row r="12474" s="251" customFormat="1"/>
    <row r="12475" s="251" customFormat="1"/>
    <row r="12476" s="251" customFormat="1"/>
    <row r="12477" s="251" customFormat="1"/>
    <row r="12478" s="251" customFormat="1"/>
    <row r="12479" s="251" customFormat="1"/>
    <row r="12480" s="251" customFormat="1"/>
    <row r="12481" s="251" customFormat="1"/>
    <row r="12482" s="251" customFormat="1"/>
    <row r="12483" s="251" customFormat="1"/>
    <row r="12484" s="251" customFormat="1"/>
    <row r="12485" s="251" customFormat="1"/>
    <row r="12486" s="251" customFormat="1"/>
    <row r="12487" s="251" customFormat="1"/>
    <row r="12488" s="251" customFormat="1"/>
    <row r="12489" s="251" customFormat="1"/>
    <row r="12490" s="251" customFormat="1"/>
    <row r="12491" s="251" customFormat="1"/>
    <row r="12492" s="251" customFormat="1"/>
    <row r="12493" s="251" customFormat="1"/>
    <row r="12494" s="251" customFormat="1"/>
    <row r="12495" s="251" customFormat="1"/>
    <row r="12496" s="251" customFormat="1"/>
    <row r="12497" s="251" customFormat="1"/>
    <row r="12498" s="251" customFormat="1"/>
    <row r="12499" s="251" customFormat="1"/>
    <row r="12500" s="251" customFormat="1"/>
    <row r="12501" s="251" customFormat="1"/>
    <row r="12502" s="251" customFormat="1"/>
    <row r="12503" s="251" customFormat="1"/>
    <row r="12504" s="251" customFormat="1"/>
    <row r="12505" s="251" customFormat="1"/>
    <row r="12506" s="251" customFormat="1"/>
    <row r="12507" s="251" customFormat="1"/>
    <row r="12508" s="251" customFormat="1"/>
    <row r="12509" s="251" customFormat="1"/>
    <row r="12510" s="251" customFormat="1"/>
    <row r="12511" s="251" customFormat="1"/>
    <row r="12512" s="251" customFormat="1"/>
    <row r="12513" s="251" customFormat="1"/>
    <row r="12514" s="251" customFormat="1"/>
    <row r="12515" s="251" customFormat="1"/>
    <row r="12516" s="251" customFormat="1"/>
    <row r="12517" s="251" customFormat="1"/>
    <row r="12518" s="251" customFormat="1"/>
    <row r="12519" s="251" customFormat="1"/>
    <row r="12520" s="251" customFormat="1"/>
    <row r="12521" s="251" customFormat="1"/>
    <row r="12522" s="251" customFormat="1"/>
    <row r="12523" s="251" customFormat="1"/>
    <row r="12524" s="251" customFormat="1"/>
    <row r="12525" s="251" customFormat="1"/>
    <row r="12526" s="251" customFormat="1"/>
    <row r="12527" s="251" customFormat="1"/>
    <row r="12528" s="251" customFormat="1"/>
    <row r="12529" s="251" customFormat="1"/>
    <row r="12530" s="251" customFormat="1"/>
    <row r="12531" s="251" customFormat="1"/>
    <row r="12532" s="251" customFormat="1"/>
    <row r="12533" s="251" customFormat="1"/>
    <row r="12534" s="251" customFormat="1"/>
    <row r="12535" s="251" customFormat="1"/>
    <row r="12536" s="251" customFormat="1"/>
    <row r="12537" s="251" customFormat="1"/>
    <row r="12538" s="251" customFormat="1"/>
    <row r="12539" s="251" customFormat="1"/>
    <row r="12540" s="251" customFormat="1"/>
    <row r="12541" s="251" customFormat="1"/>
    <row r="12542" s="251" customFormat="1"/>
    <row r="12543" s="251" customFormat="1"/>
    <row r="12544" s="251" customFormat="1"/>
    <row r="12545" s="251" customFormat="1"/>
    <row r="12546" s="251" customFormat="1"/>
    <row r="12547" s="251" customFormat="1"/>
    <row r="12548" s="251" customFormat="1"/>
    <row r="12549" s="251" customFormat="1"/>
    <row r="12550" s="251" customFormat="1"/>
    <row r="12551" s="251" customFormat="1"/>
    <row r="12552" s="251" customFormat="1"/>
    <row r="12553" s="251" customFormat="1"/>
    <row r="12554" s="251" customFormat="1"/>
    <row r="12555" s="251" customFormat="1"/>
    <row r="12556" s="251" customFormat="1"/>
    <row r="12557" s="251" customFormat="1"/>
    <row r="12558" s="251" customFormat="1"/>
    <row r="12559" s="251" customFormat="1"/>
    <row r="12560" s="251" customFormat="1"/>
    <row r="12561" s="251" customFormat="1"/>
    <row r="12562" s="251" customFormat="1"/>
    <row r="12563" s="251" customFormat="1"/>
    <row r="12564" s="251" customFormat="1"/>
    <row r="12565" s="251" customFormat="1"/>
    <row r="12566" s="251" customFormat="1"/>
    <row r="12567" s="251" customFormat="1"/>
    <row r="12568" s="251" customFormat="1"/>
    <row r="12569" s="251" customFormat="1"/>
    <row r="12570" s="251" customFormat="1"/>
    <row r="12571" s="251" customFormat="1"/>
    <row r="12572" s="251" customFormat="1"/>
    <row r="12573" s="251" customFormat="1"/>
    <row r="12574" s="251" customFormat="1"/>
    <row r="12575" s="251" customFormat="1"/>
    <row r="12576" s="251" customFormat="1"/>
    <row r="12577" s="251" customFormat="1"/>
    <row r="12578" s="251" customFormat="1"/>
    <row r="12579" s="251" customFormat="1"/>
    <row r="12580" s="251" customFormat="1"/>
    <row r="12581" s="251" customFormat="1"/>
    <row r="12582" s="251" customFormat="1"/>
    <row r="12583" s="251" customFormat="1"/>
    <row r="12584" s="251" customFormat="1"/>
    <row r="12585" s="251" customFormat="1"/>
    <row r="12586" s="251" customFormat="1"/>
    <row r="12587" s="251" customFormat="1"/>
    <row r="12588" s="251" customFormat="1"/>
    <row r="12589" s="251" customFormat="1"/>
    <row r="12590" s="251" customFormat="1"/>
    <row r="12591" s="251" customFormat="1"/>
    <row r="12592" s="251" customFormat="1"/>
    <row r="12593" s="251" customFormat="1"/>
    <row r="12594" s="251" customFormat="1"/>
    <row r="12595" s="251" customFormat="1"/>
    <row r="12596" s="251" customFormat="1"/>
    <row r="12597" s="251" customFormat="1"/>
    <row r="12598" s="251" customFormat="1"/>
    <row r="12599" s="251" customFormat="1"/>
    <row r="12600" s="251" customFormat="1"/>
    <row r="12601" s="251" customFormat="1"/>
    <row r="12602" s="251" customFormat="1"/>
    <row r="12603" s="251" customFormat="1"/>
    <row r="12604" s="251" customFormat="1"/>
    <row r="12605" s="251" customFormat="1"/>
    <row r="12606" s="251" customFormat="1"/>
    <row r="12607" s="251" customFormat="1"/>
    <row r="12608" s="251" customFormat="1"/>
    <row r="12609" s="251" customFormat="1"/>
    <row r="12610" s="251" customFormat="1"/>
    <row r="12611" s="251" customFormat="1"/>
    <row r="12612" s="251" customFormat="1"/>
    <row r="12613" s="251" customFormat="1"/>
    <row r="12614" s="251" customFormat="1"/>
    <row r="12615" s="251" customFormat="1"/>
    <row r="12616" s="251" customFormat="1"/>
    <row r="12617" s="251" customFormat="1"/>
    <row r="12618" s="251" customFormat="1"/>
    <row r="12619" s="251" customFormat="1"/>
    <row r="12620" s="251" customFormat="1"/>
    <row r="12621" s="251" customFormat="1"/>
    <row r="12622" s="251" customFormat="1"/>
    <row r="12623" s="251" customFormat="1"/>
    <row r="12624" s="251" customFormat="1"/>
    <row r="12625" s="251" customFormat="1"/>
    <row r="12626" s="251" customFormat="1"/>
    <row r="12627" s="251" customFormat="1"/>
    <row r="12628" s="251" customFormat="1"/>
    <row r="12629" s="251" customFormat="1"/>
    <row r="12630" s="251" customFormat="1"/>
    <row r="12631" s="251" customFormat="1"/>
    <row r="12632" s="251" customFormat="1"/>
    <row r="12633" s="251" customFormat="1"/>
    <row r="12634" s="251" customFormat="1"/>
    <row r="12635" s="251" customFormat="1"/>
    <row r="12636" s="251" customFormat="1"/>
    <row r="12637" s="251" customFormat="1"/>
    <row r="12638" s="251" customFormat="1"/>
    <row r="12639" s="251" customFormat="1"/>
    <row r="12640" s="251" customFormat="1"/>
    <row r="12641" s="251" customFormat="1"/>
    <row r="12642" s="251" customFormat="1"/>
    <row r="12643" s="251" customFormat="1"/>
    <row r="12644" s="251" customFormat="1"/>
    <row r="12645" s="251" customFormat="1"/>
    <row r="12646" s="251" customFormat="1"/>
    <row r="12647" s="251" customFormat="1"/>
    <row r="12648" s="251" customFormat="1"/>
    <row r="12649" s="251" customFormat="1"/>
    <row r="12650" s="251" customFormat="1"/>
    <row r="12651" s="251" customFormat="1"/>
    <row r="12652" s="251" customFormat="1"/>
    <row r="12653" s="251" customFormat="1"/>
    <row r="12654" s="251" customFormat="1"/>
    <row r="12655" s="251" customFormat="1"/>
    <row r="12656" s="251" customFormat="1"/>
    <row r="12657" s="251" customFormat="1"/>
    <row r="12658" s="251" customFormat="1"/>
    <row r="12659" s="251" customFormat="1"/>
    <row r="12660" s="251" customFormat="1"/>
    <row r="12661" s="251" customFormat="1"/>
    <row r="12662" s="251" customFormat="1"/>
    <row r="12663" s="251" customFormat="1"/>
    <row r="12664" s="251" customFormat="1"/>
    <row r="12665" s="251" customFormat="1"/>
    <row r="12666" s="251" customFormat="1"/>
    <row r="12667" s="251" customFormat="1"/>
    <row r="12668" s="251" customFormat="1"/>
    <row r="12669" s="251" customFormat="1"/>
    <row r="12670" s="251" customFormat="1"/>
    <row r="12671" s="251" customFormat="1"/>
    <row r="12672" s="251" customFormat="1"/>
    <row r="12673" s="251" customFormat="1"/>
    <row r="12674" s="251" customFormat="1"/>
    <row r="12675" s="251" customFormat="1"/>
    <row r="12676" s="251" customFormat="1"/>
    <row r="12677" s="251" customFormat="1"/>
    <row r="12678" s="251" customFormat="1"/>
    <row r="12679" s="251" customFormat="1"/>
    <row r="12680" s="251" customFormat="1"/>
    <row r="12681" s="251" customFormat="1"/>
    <row r="12682" s="251" customFormat="1"/>
    <row r="12683" s="251" customFormat="1"/>
    <row r="12684" s="251" customFormat="1"/>
    <row r="12685" s="251" customFormat="1"/>
    <row r="12686" s="251" customFormat="1"/>
    <row r="12687" s="251" customFormat="1"/>
    <row r="12688" s="251" customFormat="1"/>
    <row r="12689" s="251" customFormat="1"/>
    <row r="12690" s="251" customFormat="1"/>
    <row r="12691" s="251" customFormat="1"/>
    <row r="12692" s="251" customFormat="1"/>
    <row r="12693" s="251" customFormat="1"/>
    <row r="12694" s="251" customFormat="1"/>
    <row r="12695" s="251" customFormat="1"/>
    <row r="12696" s="251" customFormat="1"/>
    <row r="12697" s="251" customFormat="1"/>
    <row r="12698" s="251" customFormat="1"/>
    <row r="12699" s="251" customFormat="1"/>
    <row r="12700" s="251" customFormat="1"/>
    <row r="12701" s="251" customFormat="1"/>
    <row r="12702" s="251" customFormat="1"/>
    <row r="12703" s="251" customFormat="1"/>
    <row r="12704" s="251" customFormat="1"/>
    <row r="12705" s="251" customFormat="1"/>
    <row r="12706" s="251" customFormat="1"/>
    <row r="12707" s="251" customFormat="1"/>
    <row r="12708" s="251" customFormat="1"/>
    <row r="12709" s="251" customFormat="1"/>
    <row r="12710" s="251" customFormat="1"/>
    <row r="12711" s="251" customFormat="1"/>
    <row r="12712" s="251" customFormat="1"/>
    <row r="12713" s="251" customFormat="1"/>
    <row r="12714" s="251" customFormat="1"/>
    <row r="12715" s="251" customFormat="1"/>
    <row r="12716" s="251" customFormat="1"/>
    <row r="12717" s="251" customFormat="1"/>
    <row r="12718" s="251" customFormat="1"/>
    <row r="12719" s="251" customFormat="1"/>
    <row r="12720" s="251" customFormat="1"/>
    <row r="12721" s="251" customFormat="1"/>
    <row r="12722" s="251" customFormat="1"/>
    <row r="12723" s="251" customFormat="1"/>
    <row r="12724" s="251" customFormat="1"/>
    <row r="12725" s="251" customFormat="1"/>
    <row r="12726" s="251" customFormat="1"/>
    <row r="12727" s="251" customFormat="1"/>
    <row r="12728" s="251" customFormat="1"/>
    <row r="12729" s="251" customFormat="1"/>
    <row r="12730" s="251" customFormat="1"/>
    <row r="12731" s="251" customFormat="1"/>
    <row r="12732" s="251" customFormat="1"/>
    <row r="12733" s="251" customFormat="1"/>
    <row r="12734" s="251" customFormat="1"/>
    <row r="12735" s="251" customFormat="1"/>
    <row r="12736" s="251" customFormat="1"/>
    <row r="12737" s="251" customFormat="1"/>
    <row r="12738" s="251" customFormat="1"/>
    <row r="12739" s="251" customFormat="1"/>
    <row r="12740" s="251" customFormat="1"/>
    <row r="12741" s="251" customFormat="1"/>
    <row r="12742" s="251" customFormat="1"/>
    <row r="12743" s="251" customFormat="1"/>
    <row r="12744" s="251" customFormat="1"/>
    <row r="12745" s="251" customFormat="1"/>
    <row r="12746" s="251" customFormat="1"/>
    <row r="12747" s="251" customFormat="1"/>
    <row r="12748" s="251" customFormat="1"/>
    <row r="12749" s="251" customFormat="1"/>
    <row r="12750" s="251" customFormat="1"/>
    <row r="12751" s="251" customFormat="1"/>
    <row r="12752" s="251" customFormat="1"/>
    <row r="12753" s="251" customFormat="1"/>
    <row r="12754" s="251" customFormat="1"/>
    <row r="12755" s="251" customFormat="1"/>
    <row r="12756" s="251" customFormat="1"/>
    <row r="12757" s="251" customFormat="1"/>
    <row r="12758" s="251" customFormat="1"/>
    <row r="12759" s="251" customFormat="1"/>
    <row r="12760" s="251" customFormat="1"/>
    <row r="12761" s="251" customFormat="1"/>
    <row r="12762" s="251" customFormat="1"/>
    <row r="12763" s="251" customFormat="1"/>
    <row r="12764" s="251" customFormat="1"/>
    <row r="12765" s="251" customFormat="1"/>
    <row r="12766" s="251" customFormat="1"/>
    <row r="12767" s="251" customFormat="1"/>
    <row r="12768" s="251" customFormat="1"/>
    <row r="12769" s="251" customFormat="1"/>
    <row r="12770" s="251" customFormat="1"/>
    <row r="12771" s="251" customFormat="1"/>
    <row r="12772" s="251" customFormat="1"/>
    <row r="12773" s="251" customFormat="1"/>
    <row r="12774" s="251" customFormat="1"/>
    <row r="12775" s="251" customFormat="1"/>
    <row r="12776" s="251" customFormat="1"/>
    <row r="12777" s="251" customFormat="1"/>
    <row r="12778" s="251" customFormat="1"/>
    <row r="12779" s="251" customFormat="1"/>
    <row r="12780" s="251" customFormat="1"/>
    <row r="12781" s="251" customFormat="1"/>
    <row r="12782" s="251" customFormat="1"/>
    <row r="12783" s="251" customFormat="1"/>
    <row r="12784" s="251" customFormat="1"/>
    <row r="12785" s="251" customFormat="1"/>
    <row r="12786" s="251" customFormat="1"/>
    <row r="12787" s="251" customFormat="1"/>
    <row r="12788" s="251" customFormat="1"/>
    <row r="12789" s="251" customFormat="1"/>
    <row r="12790" s="251" customFormat="1"/>
    <row r="12791" s="251" customFormat="1"/>
    <row r="12792" s="251" customFormat="1"/>
    <row r="12793" s="251" customFormat="1"/>
    <row r="12794" s="251" customFormat="1"/>
    <row r="12795" s="251" customFormat="1"/>
    <row r="12796" s="251" customFormat="1"/>
    <row r="12797" s="251" customFormat="1"/>
    <row r="12798" s="251" customFormat="1"/>
    <row r="12799" s="251" customFormat="1"/>
    <row r="12800" s="251" customFormat="1"/>
    <row r="12801" s="251" customFormat="1"/>
    <row r="12802" s="251" customFormat="1"/>
    <row r="12803" s="251" customFormat="1"/>
    <row r="12804" s="251" customFormat="1"/>
    <row r="12805" s="251" customFormat="1"/>
    <row r="12806" s="251" customFormat="1"/>
    <row r="12807" s="251" customFormat="1"/>
    <row r="12808" s="251" customFormat="1"/>
    <row r="12809" s="251" customFormat="1"/>
    <row r="12810" s="251" customFormat="1"/>
    <row r="12811" s="251" customFormat="1"/>
    <row r="12812" s="251" customFormat="1"/>
    <row r="12813" s="251" customFormat="1"/>
    <row r="12814" s="251" customFormat="1"/>
    <row r="12815" s="251" customFormat="1"/>
    <row r="12816" s="251" customFormat="1"/>
    <row r="12817" s="251" customFormat="1"/>
    <row r="12818" s="251" customFormat="1"/>
    <row r="12819" s="251" customFormat="1"/>
    <row r="12820" s="251" customFormat="1"/>
    <row r="12821" s="251" customFormat="1"/>
    <row r="12822" s="251" customFormat="1"/>
    <row r="12823" s="251" customFormat="1"/>
    <row r="12824" s="251" customFormat="1"/>
    <row r="12825" s="251" customFormat="1"/>
    <row r="12826" s="251" customFormat="1"/>
    <row r="12827" s="251" customFormat="1"/>
    <row r="12828" s="251" customFormat="1"/>
    <row r="12829" s="251" customFormat="1"/>
    <row r="12830" s="251" customFormat="1"/>
    <row r="12831" s="251" customFormat="1"/>
    <row r="12832" s="251" customFormat="1"/>
    <row r="12833" s="251" customFormat="1"/>
    <row r="12834" s="251" customFormat="1"/>
    <row r="12835" s="251" customFormat="1"/>
    <row r="12836" s="251" customFormat="1"/>
    <row r="12837" s="251" customFormat="1"/>
    <row r="12838" s="251" customFormat="1"/>
    <row r="12839" s="251" customFormat="1"/>
    <row r="12840" s="251" customFormat="1"/>
    <row r="12841" s="251" customFormat="1"/>
    <row r="12842" s="251" customFormat="1"/>
    <row r="12843" s="251" customFormat="1"/>
    <row r="12844" s="251" customFormat="1"/>
    <row r="12845" s="251" customFormat="1"/>
    <row r="12846" s="251" customFormat="1"/>
    <row r="12847" s="251" customFormat="1"/>
    <row r="12848" s="251" customFormat="1"/>
    <row r="12849" s="251" customFormat="1"/>
    <row r="12850" s="251" customFormat="1"/>
    <row r="12851" s="251" customFormat="1"/>
    <row r="12852" s="251" customFormat="1"/>
    <row r="12853" s="251" customFormat="1"/>
    <row r="12854" s="251" customFormat="1"/>
    <row r="12855" s="251" customFormat="1"/>
    <row r="12856" s="251" customFormat="1"/>
    <row r="12857" s="251" customFormat="1"/>
    <row r="12858" s="251" customFormat="1"/>
    <row r="12859" s="251" customFormat="1"/>
    <row r="12860" s="251" customFormat="1"/>
    <row r="12861" s="251" customFormat="1"/>
    <row r="12862" s="251" customFormat="1"/>
    <row r="12863" s="251" customFormat="1"/>
    <row r="12864" s="251" customFormat="1"/>
    <row r="12865" s="251" customFormat="1"/>
    <row r="12866" s="251" customFormat="1"/>
    <row r="12867" s="251" customFormat="1"/>
    <row r="12868" s="251" customFormat="1"/>
    <row r="12869" s="251" customFormat="1"/>
    <row r="12870" s="251" customFormat="1"/>
    <row r="12871" s="251" customFormat="1"/>
    <row r="12872" s="251" customFormat="1"/>
    <row r="12873" s="251" customFormat="1"/>
    <row r="12874" s="251" customFormat="1"/>
    <row r="12875" s="251" customFormat="1"/>
    <row r="12876" s="251" customFormat="1"/>
    <row r="12877" s="251" customFormat="1"/>
    <row r="12878" s="251" customFormat="1"/>
    <row r="12879" s="251" customFormat="1"/>
    <row r="12880" s="251" customFormat="1"/>
    <row r="12881" s="251" customFormat="1"/>
    <row r="12882" s="251" customFormat="1"/>
    <row r="12883" s="251" customFormat="1"/>
    <row r="12884" s="251" customFormat="1"/>
    <row r="12885" s="251" customFormat="1"/>
    <row r="12886" s="251" customFormat="1"/>
    <row r="12887" s="251" customFormat="1"/>
    <row r="12888" s="251" customFormat="1"/>
    <row r="12889" s="251" customFormat="1"/>
    <row r="12890" s="251" customFormat="1"/>
    <row r="12891" s="251" customFormat="1"/>
    <row r="12892" s="251" customFormat="1"/>
    <row r="12893" s="251" customFormat="1"/>
    <row r="12894" s="251" customFormat="1"/>
    <row r="12895" s="251" customFormat="1"/>
    <row r="12896" s="251" customFormat="1"/>
    <row r="12897" s="251" customFormat="1"/>
    <row r="12898" s="251" customFormat="1"/>
    <row r="12899" s="251" customFormat="1"/>
    <row r="12900" s="251" customFormat="1"/>
    <row r="12901" s="251" customFormat="1"/>
    <row r="12902" s="251" customFormat="1"/>
    <row r="12903" s="251" customFormat="1"/>
    <row r="12904" s="251" customFormat="1"/>
    <row r="12905" s="251" customFormat="1"/>
    <row r="12906" s="251" customFormat="1"/>
    <row r="12907" s="251" customFormat="1"/>
    <row r="12908" s="251" customFormat="1"/>
    <row r="12909" s="251" customFormat="1"/>
    <row r="12910" s="251" customFormat="1"/>
    <row r="12911" s="251" customFormat="1"/>
    <row r="12912" s="251" customFormat="1"/>
    <row r="12913" s="251" customFormat="1"/>
    <row r="12914" s="251" customFormat="1"/>
    <row r="12915" s="251" customFormat="1"/>
    <row r="12916" s="251" customFormat="1"/>
    <row r="12917" s="251" customFormat="1"/>
    <row r="12918" s="251" customFormat="1"/>
    <row r="12919" s="251" customFormat="1"/>
    <row r="12920" s="251" customFormat="1"/>
    <row r="12921" s="251" customFormat="1"/>
    <row r="12922" s="251" customFormat="1"/>
    <row r="12923" s="251" customFormat="1"/>
    <row r="12924" s="251" customFormat="1"/>
    <row r="12925" s="251" customFormat="1"/>
    <row r="12926" s="251" customFormat="1"/>
    <row r="12927" s="251" customFormat="1"/>
    <row r="12928" s="251" customFormat="1"/>
    <row r="12929" s="251" customFormat="1"/>
    <row r="12930" s="251" customFormat="1"/>
    <row r="12931" s="251" customFormat="1"/>
    <row r="12932" s="251" customFormat="1"/>
    <row r="12933" s="251" customFormat="1"/>
    <row r="12934" s="251" customFormat="1"/>
    <row r="12935" s="251" customFormat="1"/>
    <row r="12936" s="251" customFormat="1"/>
    <row r="12937" s="251" customFormat="1"/>
    <row r="12938" s="251" customFormat="1"/>
    <row r="12939" s="251" customFormat="1"/>
    <row r="12940" s="251" customFormat="1"/>
    <row r="12941" s="251" customFormat="1"/>
    <row r="12942" s="251" customFormat="1"/>
    <row r="12943" s="251" customFormat="1"/>
    <row r="12944" s="251" customFormat="1"/>
    <row r="12945" s="251" customFormat="1"/>
    <row r="12946" s="251" customFormat="1"/>
    <row r="12947" s="251" customFormat="1"/>
    <row r="12948" s="251" customFormat="1"/>
    <row r="12949" s="251" customFormat="1"/>
    <row r="12950" s="251" customFormat="1"/>
    <row r="12951" s="251" customFormat="1"/>
    <row r="12952" s="251" customFormat="1"/>
    <row r="12953" s="251" customFormat="1"/>
    <row r="12954" s="251" customFormat="1"/>
    <row r="12955" s="251" customFormat="1"/>
    <row r="12956" s="251" customFormat="1"/>
    <row r="12957" s="251" customFormat="1"/>
    <row r="12958" s="251" customFormat="1"/>
    <row r="12959" s="251" customFormat="1"/>
    <row r="12960" s="251" customFormat="1"/>
    <row r="12961" s="251" customFormat="1"/>
    <row r="12962" s="251" customFormat="1"/>
    <row r="12963" s="251" customFormat="1"/>
    <row r="12964" s="251" customFormat="1"/>
    <row r="12965" s="251" customFormat="1"/>
    <row r="12966" s="251" customFormat="1"/>
    <row r="12967" s="251" customFormat="1"/>
    <row r="12968" s="251" customFormat="1"/>
    <row r="12969" s="251" customFormat="1"/>
    <row r="12970" s="251" customFormat="1"/>
    <row r="12971" s="251" customFormat="1"/>
    <row r="12972" s="251" customFormat="1"/>
    <row r="12973" s="251" customFormat="1"/>
    <row r="12974" s="251" customFormat="1"/>
    <row r="12975" s="251" customFormat="1"/>
    <row r="12976" s="251" customFormat="1"/>
    <row r="12977" s="251" customFormat="1"/>
    <row r="12978" s="251" customFormat="1"/>
    <row r="12979" s="251" customFormat="1"/>
    <row r="12980" s="251" customFormat="1"/>
    <row r="12981" s="251" customFormat="1"/>
    <row r="12982" s="251" customFormat="1"/>
    <row r="12983" s="251" customFormat="1"/>
    <row r="12984" s="251" customFormat="1"/>
    <row r="12985" s="251" customFormat="1"/>
    <row r="12986" s="251" customFormat="1"/>
    <row r="12987" s="251" customFormat="1"/>
    <row r="12988" s="251" customFormat="1"/>
    <row r="12989" s="251" customFormat="1"/>
    <row r="12990" s="251" customFormat="1"/>
    <row r="12991" s="251" customFormat="1"/>
    <row r="12992" s="251" customFormat="1"/>
    <row r="12993" s="251" customFormat="1"/>
    <row r="12994" s="251" customFormat="1"/>
    <row r="12995" s="251" customFormat="1"/>
    <row r="12996" s="251" customFormat="1"/>
    <row r="12997" s="251" customFormat="1"/>
    <row r="12998" s="251" customFormat="1"/>
    <row r="12999" s="251" customFormat="1"/>
    <row r="13000" s="251" customFormat="1"/>
    <row r="13001" s="251" customFormat="1"/>
    <row r="13002" s="251" customFormat="1"/>
    <row r="13003" s="251" customFormat="1"/>
    <row r="13004" s="251" customFormat="1"/>
    <row r="13005" s="251" customFormat="1"/>
    <row r="13006" s="251" customFormat="1"/>
    <row r="13007" s="251" customFormat="1"/>
    <row r="13008" s="251" customFormat="1"/>
    <row r="13009" s="251" customFormat="1"/>
    <row r="13010" s="251" customFormat="1"/>
    <row r="13011" s="251" customFormat="1"/>
    <row r="13012" s="251" customFormat="1"/>
    <row r="13013" s="251" customFormat="1"/>
    <row r="13014" s="251" customFormat="1"/>
    <row r="13015" s="251" customFormat="1"/>
    <row r="13016" s="251" customFormat="1"/>
    <row r="13017" s="251" customFormat="1"/>
    <row r="13018" s="251" customFormat="1"/>
    <row r="13019" s="251" customFormat="1"/>
    <row r="13020" s="251" customFormat="1"/>
    <row r="13021" s="251" customFormat="1"/>
    <row r="13022" s="251" customFormat="1"/>
    <row r="13023" s="251" customFormat="1"/>
    <row r="13024" s="251" customFormat="1"/>
    <row r="13025" s="251" customFormat="1"/>
    <row r="13026" s="251" customFormat="1"/>
    <row r="13027" s="251" customFormat="1"/>
    <row r="13028" s="251" customFormat="1"/>
    <row r="13029" s="251" customFormat="1"/>
    <row r="13030" s="251" customFormat="1"/>
    <row r="13031" s="251" customFormat="1"/>
    <row r="13032" s="251" customFormat="1"/>
    <row r="13033" s="251" customFormat="1"/>
    <row r="13034" s="251" customFormat="1"/>
    <row r="13035" s="251" customFormat="1"/>
    <row r="13036" s="251" customFormat="1"/>
    <row r="13037" s="251" customFormat="1"/>
    <row r="13038" s="251" customFormat="1"/>
    <row r="13039" s="251" customFormat="1"/>
    <row r="13040" s="251" customFormat="1"/>
    <row r="13041" s="251" customFormat="1"/>
    <row r="13042" s="251" customFormat="1"/>
    <row r="13043" s="251" customFormat="1"/>
    <row r="13044" s="251" customFormat="1"/>
    <row r="13045" s="251" customFormat="1"/>
    <row r="13046" s="251" customFormat="1"/>
    <row r="13047" s="251" customFormat="1"/>
    <row r="13048" s="251" customFormat="1"/>
    <row r="13049" s="251" customFormat="1"/>
    <row r="13050" s="251" customFormat="1"/>
    <row r="13051" s="251" customFormat="1"/>
    <row r="13052" s="251" customFormat="1"/>
    <row r="13053" s="251" customFormat="1"/>
    <row r="13054" s="251" customFormat="1"/>
    <row r="13055" s="251" customFormat="1"/>
    <row r="13056" s="251" customFormat="1"/>
    <row r="13057" s="251" customFormat="1"/>
    <row r="13058" s="251" customFormat="1"/>
    <row r="13059" s="251" customFormat="1"/>
    <row r="13060" s="251" customFormat="1"/>
    <row r="13061" s="251" customFormat="1"/>
    <row r="13062" s="251" customFormat="1"/>
    <row r="13063" s="251" customFormat="1"/>
    <row r="13064" s="251" customFormat="1"/>
    <row r="13065" s="251" customFormat="1"/>
    <row r="13066" s="251" customFormat="1"/>
    <row r="13067" s="251" customFormat="1"/>
    <row r="13068" s="251" customFormat="1"/>
    <row r="13069" s="251" customFormat="1"/>
    <row r="13070" s="251" customFormat="1"/>
    <row r="13071" s="251" customFormat="1"/>
    <row r="13072" s="251" customFormat="1"/>
    <row r="13073" s="251" customFormat="1"/>
    <row r="13074" s="251" customFormat="1"/>
    <row r="13075" s="251" customFormat="1"/>
    <row r="13076" s="251" customFormat="1"/>
    <row r="13077" s="251" customFormat="1"/>
    <row r="13078" s="251" customFormat="1"/>
    <row r="13079" s="251" customFormat="1"/>
    <row r="13080" s="251" customFormat="1"/>
    <row r="13081" s="251" customFormat="1"/>
    <row r="13082" s="251" customFormat="1"/>
    <row r="13083" s="251" customFormat="1"/>
    <row r="13084" s="251" customFormat="1"/>
    <row r="13085" s="251" customFormat="1"/>
    <row r="13086" s="251" customFormat="1"/>
    <row r="13087" s="251" customFormat="1"/>
    <row r="13088" s="251" customFormat="1"/>
    <row r="13089" s="251" customFormat="1"/>
    <row r="13090" s="251" customFormat="1"/>
    <row r="13091" s="251" customFormat="1"/>
    <row r="13092" s="251" customFormat="1"/>
    <row r="13093" s="251" customFormat="1"/>
    <row r="13094" s="251" customFormat="1"/>
    <row r="13095" s="251" customFormat="1"/>
    <row r="13096" s="251" customFormat="1"/>
    <row r="13097" s="251" customFormat="1"/>
    <row r="13098" s="251" customFormat="1"/>
    <row r="13099" s="251" customFormat="1"/>
    <row r="13100" s="251" customFormat="1"/>
    <row r="13101" s="251" customFormat="1"/>
    <row r="13102" s="251" customFormat="1"/>
    <row r="13103" s="251" customFormat="1"/>
    <row r="13104" s="251" customFormat="1"/>
    <row r="13105" s="251" customFormat="1"/>
    <row r="13106" s="251" customFormat="1"/>
    <row r="13107" s="251" customFormat="1"/>
    <row r="13108" s="251" customFormat="1"/>
    <row r="13109" s="251" customFormat="1"/>
    <row r="13110" s="251" customFormat="1"/>
    <row r="13111" s="251" customFormat="1"/>
    <row r="13112" s="251" customFormat="1"/>
    <row r="13113" s="251" customFormat="1"/>
    <row r="13114" s="251" customFormat="1"/>
    <row r="13115" s="251" customFormat="1"/>
    <row r="13116" s="251" customFormat="1"/>
    <row r="13117" s="251" customFormat="1"/>
    <row r="13118" s="251" customFormat="1"/>
    <row r="13119" s="251" customFormat="1"/>
    <row r="13120" s="251" customFormat="1"/>
    <row r="13121" s="251" customFormat="1"/>
    <row r="13122" s="251" customFormat="1"/>
    <row r="13123" s="251" customFormat="1"/>
    <row r="13124" s="251" customFormat="1"/>
    <row r="13125" s="251" customFormat="1"/>
    <row r="13126" s="251" customFormat="1"/>
    <row r="13127" s="251" customFormat="1"/>
    <row r="13128" s="251" customFormat="1"/>
    <row r="13129" s="251" customFormat="1"/>
    <row r="13130" s="251" customFormat="1"/>
    <row r="13131" s="251" customFormat="1"/>
    <row r="13132" s="251" customFormat="1"/>
    <row r="13133" s="251" customFormat="1"/>
    <row r="13134" s="251" customFormat="1"/>
    <row r="13135" s="251" customFormat="1"/>
    <row r="13136" s="251" customFormat="1"/>
    <row r="13137" s="251" customFormat="1"/>
    <row r="13138" s="251" customFormat="1"/>
    <row r="13139" s="251" customFormat="1"/>
    <row r="13140" s="251" customFormat="1"/>
    <row r="13141" s="251" customFormat="1"/>
    <row r="13142" s="251" customFormat="1"/>
    <row r="13143" s="251" customFormat="1"/>
    <row r="13144" s="251" customFormat="1"/>
    <row r="13145" s="251" customFormat="1"/>
    <row r="13146" s="251" customFormat="1"/>
    <row r="13147" s="251" customFormat="1"/>
    <row r="13148" s="251" customFormat="1"/>
    <row r="13149" s="251" customFormat="1"/>
    <row r="13150" s="251" customFormat="1"/>
    <row r="13151" s="251" customFormat="1"/>
    <row r="13152" s="251" customFormat="1"/>
    <row r="13153" s="251" customFormat="1"/>
    <row r="13154" s="251" customFormat="1"/>
    <row r="13155" s="251" customFormat="1"/>
    <row r="13156" s="251" customFormat="1"/>
    <row r="13157" s="251" customFormat="1"/>
    <row r="13158" s="251" customFormat="1"/>
    <row r="13159" s="251" customFormat="1"/>
    <row r="13160" s="251" customFormat="1"/>
    <row r="13161" s="251" customFormat="1"/>
    <row r="13162" s="251" customFormat="1"/>
    <row r="13163" s="251" customFormat="1"/>
    <row r="13164" s="251" customFormat="1"/>
    <row r="13165" s="251" customFormat="1"/>
    <row r="13166" s="251" customFormat="1"/>
    <row r="13167" s="251" customFormat="1"/>
    <row r="13168" s="251" customFormat="1"/>
    <row r="13169" s="251" customFormat="1"/>
    <row r="13170" s="251" customFormat="1"/>
    <row r="13171" s="251" customFormat="1"/>
    <row r="13172" s="251" customFormat="1"/>
    <row r="13173" s="251" customFormat="1"/>
    <row r="13174" s="251" customFormat="1"/>
    <row r="13175" s="251" customFormat="1"/>
    <row r="13176" s="251" customFormat="1"/>
    <row r="13177" s="251" customFormat="1"/>
    <row r="13178" s="251" customFormat="1"/>
    <row r="13179" s="251" customFormat="1"/>
    <row r="13180" s="251" customFormat="1"/>
    <row r="13181" s="251" customFormat="1"/>
    <row r="13182" s="251" customFormat="1"/>
    <row r="13183" s="251" customFormat="1"/>
    <row r="13184" s="251" customFormat="1"/>
    <row r="13185" s="251" customFormat="1"/>
    <row r="13186" s="251" customFormat="1"/>
    <row r="13187" s="251" customFormat="1"/>
    <row r="13188" s="251" customFormat="1"/>
    <row r="13189" s="251" customFormat="1"/>
    <row r="13190" s="251" customFormat="1"/>
    <row r="13191" s="251" customFormat="1"/>
    <row r="13192" s="251" customFormat="1"/>
    <row r="13193" s="251" customFormat="1"/>
    <row r="13194" s="251" customFormat="1"/>
    <row r="13195" s="251" customFormat="1"/>
    <row r="13196" s="251" customFormat="1"/>
    <row r="13197" s="251" customFormat="1"/>
    <row r="13198" s="251" customFormat="1"/>
    <row r="13199" s="251" customFormat="1"/>
    <row r="13200" s="251" customFormat="1"/>
    <row r="13201" s="251" customFormat="1"/>
    <row r="13202" s="251" customFormat="1"/>
    <row r="13203" s="251" customFormat="1"/>
    <row r="13204" s="251" customFormat="1"/>
    <row r="13205" s="251" customFormat="1"/>
    <row r="13206" s="251" customFormat="1"/>
    <row r="13207" s="251" customFormat="1"/>
    <row r="13208" s="251" customFormat="1"/>
    <row r="13209" s="251" customFormat="1"/>
    <row r="13210" s="251" customFormat="1"/>
    <row r="13211" s="251" customFormat="1"/>
    <row r="13212" s="251" customFormat="1"/>
    <row r="13213" s="251" customFormat="1"/>
    <row r="13214" s="251" customFormat="1"/>
    <row r="13215" s="251" customFormat="1"/>
    <row r="13216" s="251" customFormat="1"/>
    <row r="13217" s="251" customFormat="1"/>
    <row r="13218" s="251" customFormat="1"/>
    <row r="13219" s="251" customFormat="1"/>
    <row r="13220" s="251" customFormat="1"/>
    <row r="13221" s="251" customFormat="1"/>
    <row r="13222" s="251" customFormat="1"/>
    <row r="13223" s="251" customFormat="1"/>
    <row r="13224" s="251" customFormat="1"/>
    <row r="13225" s="251" customFormat="1"/>
    <row r="13226" s="251" customFormat="1"/>
    <row r="13227" s="251" customFormat="1"/>
    <row r="13228" s="251" customFormat="1"/>
    <row r="13229" s="251" customFormat="1"/>
    <row r="13230" s="251" customFormat="1"/>
    <row r="13231" s="251" customFormat="1"/>
    <row r="13232" s="251" customFormat="1"/>
    <row r="13233" s="251" customFormat="1"/>
    <row r="13234" s="251" customFormat="1"/>
    <row r="13235" s="251" customFormat="1"/>
    <row r="13236" s="251" customFormat="1"/>
    <row r="13237" s="251" customFormat="1"/>
    <row r="13238" s="251" customFormat="1"/>
    <row r="13239" s="251" customFormat="1"/>
    <row r="13240" s="251" customFormat="1"/>
    <row r="13241" s="251" customFormat="1"/>
    <row r="13242" s="251" customFormat="1"/>
    <row r="13243" s="251" customFormat="1"/>
    <row r="13244" s="251" customFormat="1"/>
    <row r="13245" s="251" customFormat="1"/>
    <row r="13246" s="251" customFormat="1"/>
    <row r="13247" s="251" customFormat="1"/>
    <row r="13248" s="251" customFormat="1"/>
    <row r="13249" s="251" customFormat="1"/>
    <row r="13250" s="251" customFormat="1"/>
    <row r="13251" s="251" customFormat="1"/>
    <row r="13252" s="251" customFormat="1"/>
    <row r="13253" s="251" customFormat="1"/>
    <row r="13254" s="251" customFormat="1"/>
    <row r="13255" s="251" customFormat="1"/>
    <row r="13256" s="251" customFormat="1"/>
    <row r="13257" s="251" customFormat="1"/>
    <row r="13258" s="251" customFormat="1"/>
    <row r="13259" s="251" customFormat="1"/>
    <row r="13260" s="251" customFormat="1"/>
    <row r="13261" s="251" customFormat="1"/>
    <row r="13262" s="251" customFormat="1"/>
    <row r="13263" s="251" customFormat="1"/>
    <row r="13264" s="251" customFormat="1"/>
    <row r="13265" s="251" customFormat="1"/>
    <row r="13266" s="251" customFormat="1"/>
    <row r="13267" s="251" customFormat="1"/>
    <row r="13268" s="251" customFormat="1"/>
    <row r="13269" s="251" customFormat="1"/>
    <row r="13270" s="251" customFormat="1"/>
    <row r="13271" s="251" customFormat="1"/>
    <row r="13272" s="251" customFormat="1"/>
    <row r="13273" s="251" customFormat="1"/>
    <row r="13274" s="251" customFormat="1"/>
    <row r="13275" s="251" customFormat="1"/>
    <row r="13276" s="251" customFormat="1"/>
    <row r="13277" s="251" customFormat="1"/>
    <row r="13278" s="251" customFormat="1"/>
    <row r="13279" s="251" customFormat="1"/>
    <row r="13280" s="251" customFormat="1"/>
    <row r="13281" s="251" customFormat="1"/>
    <row r="13282" s="251" customFormat="1"/>
    <row r="13283" s="251" customFormat="1"/>
    <row r="13284" s="251" customFormat="1"/>
    <row r="13285" s="251" customFormat="1"/>
    <row r="13286" s="251" customFormat="1"/>
    <row r="13287" s="251" customFormat="1"/>
    <row r="13288" s="251" customFormat="1"/>
    <row r="13289" s="251" customFormat="1"/>
    <row r="13290" s="251" customFormat="1"/>
    <row r="13291" s="251" customFormat="1"/>
    <row r="13292" s="251" customFormat="1"/>
    <row r="13293" s="251" customFormat="1"/>
    <row r="13294" s="251" customFormat="1"/>
    <row r="13295" s="251" customFormat="1"/>
    <row r="13296" s="251" customFormat="1"/>
    <row r="13297" s="251" customFormat="1"/>
    <row r="13298" s="251" customFormat="1"/>
    <row r="13299" s="251" customFormat="1"/>
    <row r="13300" s="251" customFormat="1"/>
    <row r="13301" s="251" customFormat="1"/>
    <row r="13302" s="251" customFormat="1"/>
    <row r="13303" s="251" customFormat="1"/>
    <row r="13304" s="251" customFormat="1"/>
    <row r="13305" s="251" customFormat="1"/>
    <row r="13306" s="251" customFormat="1"/>
    <row r="13307" s="251" customFormat="1"/>
    <row r="13308" s="251" customFormat="1"/>
    <row r="13309" s="251" customFormat="1"/>
    <row r="13310" s="251" customFormat="1"/>
    <row r="13311" s="251" customFormat="1"/>
    <row r="13312" s="251" customFormat="1"/>
    <row r="13313" s="251" customFormat="1"/>
    <row r="13314" s="251" customFormat="1"/>
    <row r="13315" s="251" customFormat="1"/>
    <row r="13316" s="251" customFormat="1"/>
    <row r="13317" s="251" customFormat="1"/>
    <row r="13318" s="251" customFormat="1"/>
    <row r="13319" s="251" customFormat="1"/>
    <row r="13320" s="251" customFormat="1"/>
    <row r="13321" s="251" customFormat="1"/>
    <row r="13322" s="251" customFormat="1"/>
    <row r="13323" s="251" customFormat="1"/>
    <row r="13324" s="251" customFormat="1"/>
    <row r="13325" s="251" customFormat="1"/>
    <row r="13326" s="251" customFormat="1"/>
    <row r="13327" s="251" customFormat="1"/>
    <row r="13328" s="251" customFormat="1"/>
    <row r="13329" s="251" customFormat="1"/>
    <row r="13330" s="251" customFormat="1"/>
    <row r="13331" s="251" customFormat="1"/>
    <row r="13332" s="251" customFormat="1"/>
    <row r="13333" s="251" customFormat="1"/>
    <row r="13334" s="251" customFormat="1"/>
    <row r="13335" s="251" customFormat="1"/>
    <row r="13336" s="251" customFormat="1"/>
    <row r="13337" s="251" customFormat="1"/>
    <row r="13338" s="251" customFormat="1"/>
    <row r="13339" s="251" customFormat="1"/>
    <row r="13340" s="251" customFormat="1"/>
    <row r="13341" s="251" customFormat="1"/>
    <row r="13342" s="251" customFormat="1"/>
    <row r="13343" s="251" customFormat="1"/>
    <row r="13344" s="251" customFormat="1"/>
    <row r="13345" s="251" customFormat="1"/>
    <row r="13346" s="251" customFormat="1"/>
    <row r="13347" s="251" customFormat="1"/>
    <row r="13348" s="251" customFormat="1"/>
    <row r="13349" s="251" customFormat="1"/>
    <row r="13350" s="251" customFormat="1"/>
    <row r="13351" s="251" customFormat="1"/>
    <row r="13352" s="251" customFormat="1"/>
    <row r="13353" s="251" customFormat="1"/>
    <row r="13354" s="251" customFormat="1"/>
    <row r="13355" s="251" customFormat="1"/>
    <row r="13356" s="251" customFormat="1"/>
    <row r="13357" s="251" customFormat="1"/>
    <row r="13358" s="251" customFormat="1"/>
    <row r="13359" s="251" customFormat="1"/>
    <row r="13360" s="251" customFormat="1"/>
    <row r="13361" s="251" customFormat="1"/>
    <row r="13362" s="251" customFormat="1"/>
    <row r="13363" s="251" customFormat="1"/>
    <row r="13364" s="251" customFormat="1"/>
    <row r="13365" s="251" customFormat="1"/>
    <row r="13366" s="251" customFormat="1"/>
    <row r="13367" s="251" customFormat="1"/>
    <row r="13368" s="251" customFormat="1"/>
    <row r="13369" s="251" customFormat="1"/>
    <row r="13370" s="251" customFormat="1"/>
    <row r="13371" s="251" customFormat="1"/>
    <row r="13372" s="251" customFormat="1"/>
    <row r="13373" s="251" customFormat="1"/>
    <row r="13374" s="251" customFormat="1"/>
    <row r="13375" s="251" customFormat="1"/>
    <row r="13376" s="251" customFormat="1"/>
    <row r="13377" s="251" customFormat="1"/>
    <row r="13378" s="251" customFormat="1"/>
    <row r="13379" s="251" customFormat="1"/>
    <row r="13380" s="251" customFormat="1"/>
    <row r="13381" s="251" customFormat="1"/>
    <row r="13382" s="251" customFormat="1"/>
    <row r="13383" s="251" customFormat="1"/>
    <row r="13384" s="251" customFormat="1"/>
    <row r="13385" s="251" customFormat="1"/>
    <row r="13386" s="251" customFormat="1"/>
    <row r="13387" s="251" customFormat="1"/>
    <row r="13388" s="251" customFormat="1"/>
    <row r="13389" s="251" customFormat="1"/>
    <row r="13390" s="251" customFormat="1"/>
    <row r="13391" s="251" customFormat="1"/>
    <row r="13392" s="251" customFormat="1"/>
    <row r="13393" s="251" customFormat="1"/>
    <row r="13394" s="251" customFormat="1"/>
    <row r="13395" s="251" customFormat="1"/>
    <row r="13396" s="251" customFormat="1"/>
    <row r="13397" s="251" customFormat="1"/>
    <row r="13398" s="251" customFormat="1"/>
    <row r="13399" s="251" customFormat="1"/>
    <row r="13400" s="251" customFormat="1"/>
    <row r="13401" s="251" customFormat="1"/>
    <row r="13402" s="251" customFormat="1"/>
    <row r="13403" s="251" customFormat="1"/>
    <row r="13404" s="251" customFormat="1"/>
    <row r="13405" s="251" customFormat="1"/>
    <row r="13406" s="251" customFormat="1"/>
    <row r="13407" s="251" customFormat="1"/>
    <row r="13408" s="251" customFormat="1"/>
    <row r="13409" s="251" customFormat="1"/>
    <row r="13410" s="251" customFormat="1"/>
    <row r="13411" s="251" customFormat="1"/>
    <row r="13412" s="251" customFormat="1"/>
    <row r="13413" s="251" customFormat="1"/>
    <row r="13414" s="251" customFormat="1"/>
    <row r="13415" s="251" customFormat="1"/>
    <row r="13416" s="251" customFormat="1"/>
    <row r="13417" s="251" customFormat="1"/>
    <row r="13418" s="251" customFormat="1"/>
    <row r="13419" s="251" customFormat="1"/>
    <row r="13420" s="251" customFormat="1"/>
    <row r="13421" s="251" customFormat="1"/>
    <row r="13422" s="251" customFormat="1"/>
    <row r="13423" s="251" customFormat="1"/>
    <row r="13424" s="251" customFormat="1"/>
    <row r="13425" s="251" customFormat="1"/>
    <row r="13426" s="251" customFormat="1"/>
    <row r="13427" s="251" customFormat="1"/>
    <row r="13428" s="251" customFormat="1"/>
    <row r="13429" s="251" customFormat="1"/>
    <row r="13430" s="251" customFormat="1"/>
    <row r="13431" s="251" customFormat="1"/>
    <row r="13432" s="251" customFormat="1"/>
    <row r="13433" s="251" customFormat="1"/>
    <row r="13434" s="251" customFormat="1"/>
    <row r="13435" s="251" customFormat="1"/>
    <row r="13436" s="251" customFormat="1"/>
    <row r="13437" s="251" customFormat="1"/>
    <row r="13438" s="251" customFormat="1"/>
    <row r="13439" s="251" customFormat="1"/>
    <row r="13440" s="251" customFormat="1"/>
    <row r="13441" s="251" customFormat="1"/>
    <row r="13442" s="251" customFormat="1"/>
    <row r="13443" s="251" customFormat="1"/>
    <row r="13444" s="251" customFormat="1"/>
    <row r="13445" s="251" customFormat="1"/>
    <row r="13446" s="251" customFormat="1"/>
    <row r="13447" s="251" customFormat="1"/>
    <row r="13448" s="251" customFormat="1"/>
    <row r="13449" s="251" customFormat="1"/>
    <row r="13450" s="251" customFormat="1"/>
    <row r="13451" s="251" customFormat="1"/>
    <row r="13452" s="251" customFormat="1"/>
    <row r="13453" s="251" customFormat="1"/>
    <row r="13454" s="251" customFormat="1"/>
    <row r="13455" s="251" customFormat="1"/>
    <row r="13456" s="251" customFormat="1"/>
    <row r="13457" s="251" customFormat="1"/>
    <row r="13458" s="251" customFormat="1"/>
    <row r="13459" s="251" customFormat="1"/>
    <row r="13460" s="251" customFormat="1"/>
    <row r="13461" s="251" customFormat="1"/>
    <row r="13462" s="251" customFormat="1"/>
    <row r="13463" s="251" customFormat="1"/>
    <row r="13464" s="251" customFormat="1"/>
    <row r="13465" s="251" customFormat="1"/>
    <row r="13466" s="251" customFormat="1"/>
    <row r="13467" s="251" customFormat="1"/>
    <row r="13468" s="251" customFormat="1"/>
    <row r="13469" s="251" customFormat="1"/>
    <row r="13470" s="251" customFormat="1"/>
    <row r="13471" s="251" customFormat="1"/>
    <row r="13472" s="251" customFormat="1"/>
    <row r="13473" s="251" customFormat="1"/>
    <row r="13474" s="251" customFormat="1"/>
    <row r="13475" s="251" customFormat="1"/>
    <row r="13476" s="251" customFormat="1"/>
    <row r="13477" s="251" customFormat="1"/>
    <row r="13478" s="251" customFormat="1"/>
    <row r="13479" s="251" customFormat="1"/>
    <row r="13480" s="251" customFormat="1"/>
    <row r="13481" s="251" customFormat="1"/>
    <row r="13482" s="251" customFormat="1"/>
    <row r="13483" s="251" customFormat="1"/>
    <row r="13484" s="251" customFormat="1"/>
    <row r="13485" s="251" customFormat="1"/>
    <row r="13486" s="251" customFormat="1"/>
    <row r="13487" s="251" customFormat="1"/>
    <row r="13488" s="251" customFormat="1"/>
    <row r="13489" s="251" customFormat="1"/>
    <row r="13490" s="251" customFormat="1"/>
    <row r="13491" s="251" customFormat="1"/>
    <row r="13492" s="251" customFormat="1"/>
    <row r="13493" s="251" customFormat="1"/>
    <row r="13494" s="251" customFormat="1"/>
    <row r="13495" s="251" customFormat="1"/>
    <row r="13496" s="251" customFormat="1"/>
    <row r="13497" s="251" customFormat="1"/>
    <row r="13498" s="251" customFormat="1"/>
    <row r="13499" s="251" customFormat="1"/>
    <row r="13500" s="251" customFormat="1"/>
    <row r="13501" s="251" customFormat="1"/>
    <row r="13502" s="251" customFormat="1"/>
    <row r="13503" s="251" customFormat="1"/>
    <row r="13504" s="251" customFormat="1"/>
    <row r="13505" s="251" customFormat="1"/>
    <row r="13506" s="251" customFormat="1"/>
    <row r="13507" s="251" customFormat="1"/>
    <row r="13508" s="251" customFormat="1"/>
    <row r="13509" s="251" customFormat="1"/>
    <row r="13510" s="251" customFormat="1"/>
    <row r="13511" s="251" customFormat="1"/>
    <row r="13512" s="251" customFormat="1"/>
    <row r="13513" s="251" customFormat="1"/>
    <row r="13514" s="251" customFormat="1"/>
    <row r="13515" s="251" customFormat="1"/>
    <row r="13516" s="251" customFormat="1"/>
    <row r="13517" s="251" customFormat="1"/>
    <row r="13518" s="251" customFormat="1"/>
    <row r="13519" s="251" customFormat="1"/>
    <row r="13520" s="251" customFormat="1"/>
    <row r="13521" s="251" customFormat="1"/>
    <row r="13522" s="251" customFormat="1"/>
    <row r="13523" s="251" customFormat="1"/>
    <row r="13524" s="251" customFormat="1"/>
    <row r="13525" s="251" customFormat="1"/>
    <row r="13526" s="251" customFormat="1"/>
    <row r="13527" s="251" customFormat="1"/>
    <row r="13528" s="251" customFormat="1"/>
    <row r="13529" s="251" customFormat="1"/>
    <row r="13530" s="251" customFormat="1"/>
    <row r="13531" s="251" customFormat="1"/>
    <row r="13532" s="251" customFormat="1"/>
    <row r="13533" s="251" customFormat="1"/>
    <row r="13534" s="251" customFormat="1"/>
    <row r="13535" s="251" customFormat="1"/>
    <row r="13536" s="251" customFormat="1"/>
    <row r="13537" s="251" customFormat="1"/>
    <row r="13538" s="251" customFormat="1"/>
    <row r="13539" s="251" customFormat="1"/>
    <row r="13540" s="251" customFormat="1"/>
    <row r="13541" s="251" customFormat="1"/>
    <row r="13542" s="251" customFormat="1"/>
    <row r="13543" s="251" customFormat="1"/>
    <row r="13544" s="251" customFormat="1"/>
    <row r="13545" s="251" customFormat="1"/>
    <row r="13546" s="251" customFormat="1"/>
    <row r="13547" s="251" customFormat="1"/>
    <row r="13548" s="251" customFormat="1"/>
    <row r="13549" s="251" customFormat="1"/>
    <row r="13550" s="251" customFormat="1"/>
    <row r="13551" s="251" customFormat="1"/>
    <row r="13552" s="251" customFormat="1"/>
    <row r="13553" s="251" customFormat="1"/>
    <row r="13554" s="251" customFormat="1"/>
    <row r="13555" s="251" customFormat="1"/>
    <row r="13556" s="251" customFormat="1"/>
    <row r="13557" s="251" customFormat="1"/>
    <row r="13558" s="251" customFormat="1"/>
    <row r="13559" s="251" customFormat="1"/>
    <row r="13560" s="251" customFormat="1"/>
    <row r="13561" s="251" customFormat="1"/>
    <row r="13562" s="251" customFormat="1"/>
    <row r="13563" s="251" customFormat="1"/>
    <row r="13564" s="251" customFormat="1"/>
    <row r="13565" s="251" customFormat="1"/>
    <row r="13566" s="251" customFormat="1"/>
    <row r="13567" s="251" customFormat="1"/>
    <row r="13568" s="251" customFormat="1"/>
    <row r="13569" s="251" customFormat="1"/>
    <row r="13570" s="251" customFormat="1"/>
    <row r="13571" s="251" customFormat="1"/>
    <row r="13572" s="251" customFormat="1"/>
    <row r="13573" s="251" customFormat="1"/>
    <row r="13574" s="251" customFormat="1"/>
    <row r="13575" s="251" customFormat="1"/>
    <row r="13576" s="251" customFormat="1"/>
    <row r="13577" s="251" customFormat="1"/>
    <row r="13578" s="251" customFormat="1"/>
    <row r="13579" s="251" customFormat="1"/>
    <row r="13580" s="251" customFormat="1"/>
    <row r="13581" s="251" customFormat="1"/>
    <row r="13582" s="251" customFormat="1"/>
    <row r="13583" s="251" customFormat="1"/>
    <row r="13584" s="251" customFormat="1"/>
    <row r="13585" s="251" customFormat="1"/>
    <row r="13586" s="251" customFormat="1"/>
    <row r="13587" s="251" customFormat="1"/>
    <row r="13588" s="251" customFormat="1"/>
    <row r="13589" s="251" customFormat="1"/>
    <row r="13590" s="251" customFormat="1"/>
    <row r="13591" s="251" customFormat="1"/>
    <row r="13592" s="251" customFormat="1"/>
    <row r="13593" s="251" customFormat="1"/>
    <row r="13594" s="251" customFormat="1"/>
    <row r="13595" s="251" customFormat="1"/>
    <row r="13596" s="251" customFormat="1"/>
    <row r="13597" s="251" customFormat="1"/>
    <row r="13598" s="251" customFormat="1"/>
    <row r="13599" s="251" customFormat="1"/>
    <row r="13600" s="251" customFormat="1"/>
    <row r="13601" s="251" customFormat="1"/>
    <row r="13602" s="251" customFormat="1"/>
    <row r="13603" s="251" customFormat="1"/>
    <row r="13604" s="251" customFormat="1"/>
    <row r="13605" s="251" customFormat="1"/>
    <row r="13606" s="251" customFormat="1"/>
    <row r="13607" s="251" customFormat="1"/>
    <row r="13608" s="251" customFormat="1"/>
    <row r="13609" s="251" customFormat="1"/>
    <row r="13610" s="251" customFormat="1"/>
    <row r="13611" s="251" customFormat="1"/>
    <row r="13612" s="251" customFormat="1"/>
    <row r="13613" s="251" customFormat="1"/>
    <row r="13614" s="251" customFormat="1"/>
    <row r="13615" s="251" customFormat="1"/>
    <row r="13616" s="251" customFormat="1"/>
    <row r="13617" s="251" customFormat="1"/>
    <row r="13618" s="251" customFormat="1"/>
    <row r="13619" s="251" customFormat="1"/>
    <row r="13620" s="251" customFormat="1"/>
    <row r="13621" s="251" customFormat="1"/>
    <row r="13622" s="251" customFormat="1"/>
    <row r="13623" s="251" customFormat="1"/>
    <row r="13624" s="251" customFormat="1"/>
    <row r="13625" s="251" customFormat="1"/>
    <row r="13626" s="251" customFormat="1"/>
    <row r="13627" s="251" customFormat="1"/>
    <row r="13628" s="251" customFormat="1"/>
    <row r="13629" s="251" customFormat="1"/>
    <row r="13630" s="251" customFormat="1"/>
    <row r="13631" s="251" customFormat="1"/>
    <row r="13632" s="251" customFormat="1"/>
    <row r="13633" s="251" customFormat="1"/>
    <row r="13634" s="251" customFormat="1"/>
    <row r="13635" s="251" customFormat="1"/>
    <row r="13636" s="251" customFormat="1"/>
    <row r="13637" s="251" customFormat="1"/>
    <row r="13638" s="251" customFormat="1"/>
    <row r="13639" s="251" customFormat="1"/>
    <row r="13640" s="251" customFormat="1"/>
    <row r="13641" s="251" customFormat="1"/>
    <row r="13642" s="251" customFormat="1"/>
    <row r="13643" s="251" customFormat="1"/>
    <row r="13644" s="251" customFormat="1"/>
    <row r="13645" s="251" customFormat="1"/>
    <row r="13646" s="251" customFormat="1"/>
    <row r="13647" s="251" customFormat="1"/>
    <row r="13648" s="251" customFormat="1"/>
    <row r="13649" s="251" customFormat="1"/>
    <row r="13650" s="251" customFormat="1"/>
    <row r="13651" s="251" customFormat="1"/>
    <row r="13652" s="251" customFormat="1"/>
    <row r="13653" s="251" customFormat="1"/>
    <row r="13654" s="251" customFormat="1"/>
    <row r="13655" s="251" customFormat="1"/>
    <row r="13656" s="251" customFormat="1"/>
    <row r="13657" s="251" customFormat="1"/>
    <row r="13658" s="251" customFormat="1"/>
    <row r="13659" s="251" customFormat="1"/>
    <row r="13660" s="251" customFormat="1"/>
    <row r="13661" s="251" customFormat="1"/>
    <row r="13662" s="251" customFormat="1"/>
    <row r="13663" s="251" customFormat="1"/>
    <row r="13664" s="251" customFormat="1"/>
    <row r="13665" s="251" customFormat="1"/>
    <row r="13666" s="251" customFormat="1"/>
    <row r="13667" s="251" customFormat="1"/>
    <row r="13668" s="251" customFormat="1"/>
    <row r="13669" s="251" customFormat="1"/>
    <row r="13670" s="251" customFormat="1"/>
    <row r="13671" s="251" customFormat="1"/>
    <row r="13672" s="251" customFormat="1"/>
    <row r="13673" s="251" customFormat="1"/>
    <row r="13674" s="251" customFormat="1"/>
    <row r="13675" s="251" customFormat="1"/>
    <row r="13676" s="251" customFormat="1"/>
    <row r="13677" s="251" customFormat="1"/>
    <row r="13678" s="251" customFormat="1"/>
    <row r="13679" s="251" customFormat="1"/>
    <row r="13680" s="251" customFormat="1"/>
    <row r="13681" s="251" customFormat="1"/>
    <row r="13682" s="251" customFormat="1"/>
    <row r="13683" s="251" customFormat="1"/>
    <row r="13684" s="251" customFormat="1"/>
    <row r="13685" s="251" customFormat="1"/>
    <row r="13686" s="251" customFormat="1"/>
    <row r="13687" s="251" customFormat="1"/>
    <row r="13688" s="251" customFormat="1"/>
    <row r="13689" s="251" customFormat="1"/>
    <row r="13690" s="251" customFormat="1"/>
    <row r="13691" s="251" customFormat="1"/>
    <row r="13692" s="251" customFormat="1"/>
    <row r="13693" s="251" customFormat="1"/>
    <row r="13694" s="251" customFormat="1"/>
    <row r="13695" s="251" customFormat="1"/>
    <row r="13696" s="251" customFormat="1"/>
    <row r="13697" s="251" customFormat="1"/>
    <row r="13698" s="251" customFormat="1"/>
    <row r="13699" s="251" customFormat="1"/>
    <row r="13700" s="251" customFormat="1"/>
    <row r="13701" s="251" customFormat="1"/>
    <row r="13702" s="251" customFormat="1"/>
    <row r="13703" s="251" customFormat="1"/>
    <row r="13704" s="251" customFormat="1"/>
    <row r="13705" s="251" customFormat="1"/>
    <row r="13706" s="251" customFormat="1"/>
    <row r="13707" s="251" customFormat="1"/>
    <row r="13708" s="251" customFormat="1"/>
    <row r="13709" s="251" customFormat="1"/>
    <row r="13710" s="251" customFormat="1"/>
    <row r="13711" s="251" customFormat="1"/>
    <row r="13712" s="251" customFormat="1"/>
    <row r="13713" s="251" customFormat="1"/>
    <row r="13714" s="251" customFormat="1"/>
    <row r="13715" s="251" customFormat="1"/>
    <row r="13716" s="251" customFormat="1"/>
    <row r="13717" s="251" customFormat="1"/>
    <row r="13718" s="251" customFormat="1"/>
    <row r="13719" s="251" customFormat="1"/>
    <row r="13720" s="251" customFormat="1"/>
    <row r="13721" s="251" customFormat="1"/>
    <row r="13722" s="251" customFormat="1"/>
    <row r="13723" s="251" customFormat="1"/>
    <row r="13724" s="251" customFormat="1"/>
    <row r="13725" s="251" customFormat="1"/>
    <row r="13726" s="251" customFormat="1"/>
    <row r="13727" s="251" customFormat="1"/>
    <row r="13728" s="251" customFormat="1"/>
    <row r="13729" s="251" customFormat="1"/>
    <row r="13730" s="251" customFormat="1"/>
    <row r="13731" s="251" customFormat="1"/>
    <row r="13732" s="251" customFormat="1"/>
    <row r="13733" s="251" customFormat="1"/>
    <row r="13734" s="251" customFormat="1"/>
    <row r="13735" s="251" customFormat="1"/>
    <row r="13736" s="251" customFormat="1"/>
    <row r="13737" s="251" customFormat="1"/>
    <row r="13738" s="251" customFormat="1"/>
    <row r="13739" s="251" customFormat="1"/>
    <row r="13740" s="251" customFormat="1"/>
    <row r="13741" s="251" customFormat="1"/>
    <row r="13742" s="251" customFormat="1"/>
    <row r="13743" s="251" customFormat="1"/>
    <row r="13744" s="251" customFormat="1"/>
    <row r="13745" s="251" customFormat="1"/>
    <row r="13746" s="251" customFormat="1"/>
    <row r="13747" s="251" customFormat="1"/>
    <row r="13748" s="251" customFormat="1"/>
    <row r="13749" s="251" customFormat="1"/>
    <row r="13750" s="251" customFormat="1"/>
    <row r="13751" s="251" customFormat="1"/>
    <row r="13752" s="251" customFormat="1"/>
    <row r="13753" s="251" customFormat="1"/>
    <row r="13754" s="251" customFormat="1"/>
    <row r="13755" s="251" customFormat="1"/>
    <row r="13756" s="251" customFormat="1"/>
    <row r="13757" s="251" customFormat="1"/>
    <row r="13758" s="251" customFormat="1"/>
    <row r="13759" s="251" customFormat="1"/>
    <row r="13760" s="251" customFormat="1"/>
    <row r="13761" s="251" customFormat="1"/>
    <row r="13762" s="251" customFormat="1"/>
    <row r="13763" s="251" customFormat="1"/>
    <row r="13764" s="251" customFormat="1"/>
    <row r="13765" s="251" customFormat="1"/>
    <row r="13766" s="251" customFormat="1"/>
    <row r="13767" s="251" customFormat="1"/>
    <row r="13768" s="251" customFormat="1"/>
    <row r="13769" s="251" customFormat="1"/>
    <row r="13770" s="251" customFormat="1"/>
    <row r="13771" s="251" customFormat="1"/>
    <row r="13772" s="251" customFormat="1"/>
    <row r="13773" s="251" customFormat="1"/>
    <row r="13774" s="251" customFormat="1"/>
    <row r="13775" s="251" customFormat="1"/>
    <row r="13776" s="251" customFormat="1"/>
    <row r="13777" s="251" customFormat="1"/>
    <row r="13778" s="251" customFormat="1"/>
    <row r="13779" s="251" customFormat="1"/>
    <row r="13780" s="251" customFormat="1"/>
    <row r="13781" s="251" customFormat="1"/>
    <row r="13782" s="251" customFormat="1"/>
    <row r="13783" s="251" customFormat="1"/>
    <row r="13784" s="251" customFormat="1"/>
    <row r="13785" s="251" customFormat="1"/>
    <row r="13786" s="251" customFormat="1"/>
    <row r="13787" s="251" customFormat="1"/>
    <row r="13788" s="251" customFormat="1"/>
    <row r="13789" s="251" customFormat="1"/>
    <row r="13790" s="251" customFormat="1"/>
    <row r="13791" s="251" customFormat="1"/>
    <row r="13792" s="251" customFormat="1"/>
    <row r="13793" s="251" customFormat="1"/>
    <row r="13794" s="251" customFormat="1"/>
    <row r="13795" s="251" customFormat="1"/>
    <row r="13796" s="251" customFormat="1"/>
    <row r="13797" s="251" customFormat="1"/>
    <row r="13798" s="251" customFormat="1"/>
    <row r="13799" s="251" customFormat="1"/>
    <row r="13800" s="251" customFormat="1"/>
    <row r="13801" s="251" customFormat="1"/>
    <row r="13802" s="251" customFormat="1"/>
    <row r="13803" s="251" customFormat="1"/>
    <row r="13804" s="251" customFormat="1"/>
    <row r="13805" s="251" customFormat="1"/>
    <row r="13806" s="251" customFormat="1"/>
    <row r="13807" s="251" customFormat="1"/>
    <row r="13808" s="251" customFormat="1"/>
    <row r="13809" s="251" customFormat="1"/>
    <row r="13810" s="251" customFormat="1"/>
    <row r="13811" s="251" customFormat="1"/>
    <row r="13812" s="251" customFormat="1"/>
    <row r="13813" s="251" customFormat="1"/>
    <row r="13814" s="251" customFormat="1"/>
    <row r="13815" s="251" customFormat="1"/>
    <row r="13816" s="251" customFormat="1"/>
    <row r="13817" s="251" customFormat="1"/>
    <row r="13818" s="251" customFormat="1"/>
    <row r="13819" s="251" customFormat="1"/>
    <row r="13820" s="251" customFormat="1"/>
    <row r="13821" s="251" customFormat="1"/>
    <row r="13822" s="251" customFormat="1"/>
    <row r="13823" s="251" customFormat="1"/>
    <row r="13824" s="251" customFormat="1"/>
    <row r="13825" s="251" customFormat="1"/>
    <row r="13826" s="251" customFormat="1"/>
    <row r="13827" s="251" customFormat="1"/>
    <row r="13828" s="251" customFormat="1"/>
    <row r="13829" s="251" customFormat="1"/>
    <row r="13830" s="251" customFormat="1"/>
    <row r="13831" s="251" customFormat="1"/>
    <row r="13832" s="251" customFormat="1"/>
    <row r="13833" s="251" customFormat="1"/>
    <row r="13834" s="251" customFormat="1"/>
    <row r="13835" s="251" customFormat="1"/>
    <row r="13836" s="251" customFormat="1"/>
    <row r="13837" s="251" customFormat="1"/>
    <row r="13838" s="251" customFormat="1"/>
    <row r="13839" s="251" customFormat="1"/>
    <row r="13840" s="251" customFormat="1"/>
    <row r="13841" s="251" customFormat="1"/>
    <row r="13842" s="251" customFormat="1"/>
    <row r="13843" s="251" customFormat="1"/>
    <row r="13844" s="251" customFormat="1"/>
    <row r="13845" s="251" customFormat="1"/>
    <row r="13846" s="251" customFormat="1"/>
    <row r="13847" s="251" customFormat="1"/>
    <row r="13848" s="251" customFormat="1"/>
    <row r="13849" s="251" customFormat="1"/>
    <row r="13850" s="251" customFormat="1"/>
    <row r="13851" s="251" customFormat="1"/>
    <row r="13852" s="251" customFormat="1"/>
    <row r="13853" s="251" customFormat="1"/>
    <row r="13854" s="251" customFormat="1"/>
    <row r="13855" s="251" customFormat="1"/>
    <row r="13856" s="251" customFormat="1"/>
    <row r="13857" s="251" customFormat="1"/>
    <row r="13858" s="251" customFormat="1"/>
    <row r="13859" s="251" customFormat="1"/>
    <row r="13860" s="251" customFormat="1"/>
    <row r="13861" s="251" customFormat="1"/>
    <row r="13862" s="251" customFormat="1"/>
    <row r="13863" s="251" customFormat="1"/>
    <row r="13864" s="251" customFormat="1"/>
    <row r="13865" s="251" customFormat="1"/>
    <row r="13866" s="251" customFormat="1"/>
    <row r="13867" s="251" customFormat="1"/>
    <row r="13868" s="251" customFormat="1"/>
    <row r="13869" s="251" customFormat="1"/>
    <row r="13870" s="251" customFormat="1"/>
    <row r="13871" s="251" customFormat="1"/>
    <row r="13872" s="251" customFormat="1"/>
    <row r="13873" s="251" customFormat="1"/>
    <row r="13874" s="251" customFormat="1"/>
    <row r="13875" s="251" customFormat="1"/>
    <row r="13876" s="251" customFormat="1"/>
    <row r="13877" s="251" customFormat="1"/>
    <row r="13878" s="251" customFormat="1"/>
    <row r="13879" s="251" customFormat="1"/>
    <row r="13880" s="251" customFormat="1"/>
    <row r="13881" s="251" customFormat="1"/>
    <row r="13882" s="251" customFormat="1"/>
    <row r="13883" s="251" customFormat="1"/>
    <row r="13884" s="251" customFormat="1"/>
    <row r="13885" s="251" customFormat="1"/>
    <row r="13886" s="251" customFormat="1"/>
    <row r="13887" s="251" customFormat="1"/>
    <row r="13888" s="251" customFormat="1"/>
    <row r="13889" s="251" customFormat="1"/>
    <row r="13890" s="251" customFormat="1"/>
    <row r="13891" s="251" customFormat="1"/>
    <row r="13892" s="251" customFormat="1"/>
    <row r="13893" s="251" customFormat="1"/>
    <row r="13894" s="251" customFormat="1"/>
    <row r="13895" s="251" customFormat="1"/>
    <row r="13896" s="251" customFormat="1"/>
    <row r="13897" s="251" customFormat="1"/>
    <row r="13898" s="251" customFormat="1"/>
    <row r="13899" s="251" customFormat="1"/>
    <row r="13900" s="251" customFormat="1"/>
    <row r="13901" s="251" customFormat="1"/>
    <row r="13902" s="251" customFormat="1"/>
    <row r="13903" s="251" customFormat="1"/>
    <row r="13904" s="251" customFormat="1"/>
    <row r="13905" s="251" customFormat="1"/>
    <row r="13906" s="251" customFormat="1"/>
    <row r="13907" s="251" customFormat="1"/>
    <row r="13908" s="251" customFormat="1"/>
    <row r="13909" s="251" customFormat="1"/>
    <row r="13910" s="251" customFormat="1"/>
    <row r="13911" s="251" customFormat="1"/>
    <row r="13912" s="251" customFormat="1"/>
    <row r="13913" s="251" customFormat="1"/>
    <row r="13914" s="251" customFormat="1"/>
    <row r="13915" s="251" customFormat="1"/>
    <row r="13916" s="251" customFormat="1"/>
    <row r="13917" s="251" customFormat="1"/>
    <row r="13918" s="251" customFormat="1"/>
    <row r="13919" s="251" customFormat="1"/>
    <row r="13920" s="251" customFormat="1"/>
    <row r="13921" s="251" customFormat="1"/>
    <row r="13922" s="251" customFormat="1"/>
    <row r="13923" s="251" customFormat="1"/>
    <row r="13924" s="251" customFormat="1"/>
    <row r="13925" s="251" customFormat="1"/>
    <row r="13926" s="251" customFormat="1"/>
    <row r="13927" s="251" customFormat="1"/>
    <row r="13928" s="251" customFormat="1"/>
    <row r="13929" s="251" customFormat="1"/>
    <row r="13930" s="251" customFormat="1"/>
    <row r="13931" s="251" customFormat="1"/>
    <row r="13932" s="251" customFormat="1"/>
    <row r="13933" s="251" customFormat="1"/>
    <row r="13934" s="251" customFormat="1"/>
    <row r="13935" s="251" customFormat="1"/>
    <row r="13936" s="251" customFormat="1"/>
    <row r="13937" s="251" customFormat="1"/>
    <row r="13938" s="251" customFormat="1"/>
    <row r="13939" s="251" customFormat="1"/>
    <row r="13940" s="251" customFormat="1"/>
    <row r="13941" s="251" customFormat="1"/>
    <row r="13942" s="251" customFormat="1"/>
    <row r="13943" s="251" customFormat="1"/>
    <row r="13944" s="251" customFormat="1"/>
    <row r="13945" s="251" customFormat="1"/>
    <row r="13946" s="251" customFormat="1"/>
    <row r="13947" s="251" customFormat="1"/>
    <row r="13948" s="251" customFormat="1"/>
    <row r="13949" s="251" customFormat="1"/>
    <row r="13950" s="251" customFormat="1"/>
    <row r="13951" s="251" customFormat="1"/>
    <row r="13952" s="251" customFormat="1"/>
    <row r="13953" s="251" customFormat="1"/>
    <row r="13954" s="251" customFormat="1"/>
    <row r="13955" s="251" customFormat="1"/>
    <row r="13956" s="251" customFormat="1"/>
    <row r="13957" s="251" customFormat="1"/>
    <row r="13958" s="251" customFormat="1"/>
    <row r="13959" s="251" customFormat="1"/>
    <row r="13960" s="251" customFormat="1"/>
    <row r="13961" s="251" customFormat="1"/>
    <row r="13962" s="251" customFormat="1"/>
    <row r="13963" s="251" customFormat="1"/>
    <row r="13964" s="251" customFormat="1"/>
    <row r="13965" s="251" customFormat="1"/>
    <row r="13966" s="251" customFormat="1"/>
    <row r="13967" s="251" customFormat="1"/>
    <row r="13968" s="251" customFormat="1"/>
    <row r="13969" s="251" customFormat="1"/>
    <row r="13970" s="251" customFormat="1"/>
    <row r="13971" s="251" customFormat="1"/>
    <row r="13972" s="251" customFormat="1"/>
    <row r="13973" s="251" customFormat="1"/>
    <row r="13974" s="251" customFormat="1"/>
    <row r="13975" s="251" customFormat="1"/>
    <row r="13976" s="251" customFormat="1"/>
    <row r="13977" s="251" customFormat="1"/>
    <row r="13978" s="251" customFormat="1"/>
    <row r="13979" s="251" customFormat="1"/>
    <row r="13980" s="251" customFormat="1"/>
    <row r="13981" s="251" customFormat="1"/>
    <row r="13982" s="251" customFormat="1"/>
    <row r="13983" s="251" customFormat="1"/>
    <row r="13984" s="251" customFormat="1"/>
    <row r="13985" s="251" customFormat="1"/>
    <row r="13986" s="251" customFormat="1"/>
    <row r="13987" s="251" customFormat="1"/>
    <row r="13988" s="251" customFormat="1"/>
    <row r="13989" s="251" customFormat="1"/>
    <row r="13990" s="251" customFormat="1"/>
    <row r="13991" s="251" customFormat="1"/>
    <row r="13992" s="251" customFormat="1"/>
    <row r="13993" s="251" customFormat="1"/>
    <row r="13994" s="251" customFormat="1"/>
    <row r="13995" s="251" customFormat="1"/>
    <row r="13996" s="251" customFormat="1"/>
    <row r="13997" s="251" customFormat="1"/>
    <row r="13998" s="251" customFormat="1"/>
    <row r="13999" s="251" customFormat="1"/>
    <row r="14000" s="251" customFormat="1"/>
    <row r="14001" s="251" customFormat="1"/>
    <row r="14002" s="251" customFormat="1"/>
    <row r="14003" s="251" customFormat="1"/>
    <row r="14004" s="251" customFormat="1"/>
    <row r="14005" s="251" customFormat="1"/>
    <row r="14006" s="251" customFormat="1"/>
    <row r="14007" s="251" customFormat="1"/>
    <row r="14008" s="251" customFormat="1"/>
    <row r="14009" s="251" customFormat="1"/>
    <row r="14010" s="251" customFormat="1"/>
    <row r="14011" s="251" customFormat="1"/>
    <row r="14012" s="251" customFormat="1"/>
    <row r="14013" s="251" customFormat="1"/>
    <row r="14014" s="251" customFormat="1"/>
    <row r="14015" s="251" customFormat="1"/>
    <row r="14016" s="251" customFormat="1"/>
    <row r="14017" s="251" customFormat="1"/>
    <row r="14018" s="251" customFormat="1"/>
    <row r="14019" s="251" customFormat="1"/>
    <row r="14020" s="251" customFormat="1"/>
    <row r="14021" s="251" customFormat="1"/>
    <row r="14022" s="251" customFormat="1"/>
    <row r="14023" s="251" customFormat="1"/>
    <row r="14024" s="251" customFormat="1"/>
    <row r="14025" s="251" customFormat="1"/>
    <row r="14026" s="251" customFormat="1"/>
    <row r="14027" s="251" customFormat="1"/>
    <row r="14028" s="251" customFormat="1"/>
    <row r="14029" s="251" customFormat="1"/>
    <row r="14030" s="251" customFormat="1"/>
    <row r="14031" s="251" customFormat="1"/>
    <row r="14032" s="251" customFormat="1"/>
    <row r="14033" s="251" customFormat="1"/>
    <row r="14034" s="251" customFormat="1"/>
    <row r="14035" s="251" customFormat="1"/>
    <row r="14036" s="251" customFormat="1"/>
    <row r="14037" s="251" customFormat="1"/>
    <row r="14038" s="251" customFormat="1"/>
    <row r="14039" s="251" customFormat="1"/>
    <row r="14040" s="251" customFormat="1"/>
    <row r="14041" s="251" customFormat="1"/>
    <row r="14042" s="251" customFormat="1"/>
    <row r="14043" s="251" customFormat="1"/>
    <row r="14044" s="251" customFormat="1"/>
    <row r="14045" s="251" customFormat="1"/>
    <row r="14046" s="251" customFormat="1"/>
    <row r="14047" s="251" customFormat="1"/>
    <row r="14048" s="251" customFormat="1"/>
    <row r="14049" s="251" customFormat="1"/>
    <row r="14050" s="251" customFormat="1"/>
    <row r="14051" s="251" customFormat="1"/>
    <row r="14052" s="251" customFormat="1"/>
    <row r="14053" s="251" customFormat="1"/>
    <row r="14054" s="251" customFormat="1"/>
    <row r="14055" s="251" customFormat="1"/>
    <row r="14056" s="251" customFormat="1"/>
    <row r="14057" s="251" customFormat="1"/>
    <row r="14058" s="251" customFormat="1"/>
    <row r="14059" s="251" customFormat="1"/>
    <row r="14060" s="251" customFormat="1"/>
    <row r="14061" s="251" customFormat="1"/>
    <row r="14062" s="251" customFormat="1"/>
    <row r="14063" s="251" customFormat="1"/>
    <row r="14064" s="251" customFormat="1"/>
    <row r="14065" s="251" customFormat="1"/>
    <row r="14066" s="251" customFormat="1"/>
    <row r="14067" s="251" customFormat="1"/>
    <row r="14068" s="251" customFormat="1"/>
    <row r="14069" s="251" customFormat="1"/>
    <row r="14070" s="251" customFormat="1"/>
    <row r="14071" s="251" customFormat="1"/>
    <row r="14072" s="251" customFormat="1"/>
    <row r="14073" s="251" customFormat="1"/>
    <row r="14074" s="251" customFormat="1"/>
    <row r="14075" s="251" customFormat="1"/>
    <row r="14076" s="251" customFormat="1"/>
    <row r="14077" s="251" customFormat="1"/>
    <row r="14078" s="251" customFormat="1"/>
    <row r="14079" s="251" customFormat="1"/>
    <row r="14080" s="251" customFormat="1"/>
    <row r="14081" s="251" customFormat="1"/>
    <row r="14082" s="251" customFormat="1"/>
    <row r="14083" s="251" customFormat="1"/>
    <row r="14084" s="251" customFormat="1"/>
    <row r="14085" s="251" customFormat="1"/>
    <row r="14086" s="251" customFormat="1"/>
    <row r="14087" s="251" customFormat="1"/>
    <row r="14088" s="251" customFormat="1"/>
    <row r="14089" s="251" customFormat="1"/>
    <row r="14090" s="251" customFormat="1"/>
    <row r="14091" s="251" customFormat="1"/>
    <row r="14092" s="251" customFormat="1"/>
    <row r="14093" s="251" customFormat="1"/>
    <row r="14094" s="251" customFormat="1"/>
    <row r="14095" s="251" customFormat="1"/>
    <row r="14096" s="251" customFormat="1"/>
    <row r="14097" s="251" customFormat="1"/>
    <row r="14098" s="251" customFormat="1"/>
    <row r="14099" s="251" customFormat="1"/>
    <row r="14100" s="251" customFormat="1"/>
    <row r="14101" s="251" customFormat="1"/>
    <row r="14102" s="251" customFormat="1"/>
    <row r="14103" s="251" customFormat="1"/>
    <row r="14104" s="251" customFormat="1"/>
    <row r="14105" s="251" customFormat="1"/>
    <row r="14106" s="251" customFormat="1"/>
    <row r="14107" s="251" customFormat="1"/>
    <row r="14108" s="251" customFormat="1"/>
    <row r="14109" s="251" customFormat="1"/>
    <row r="14110" s="251" customFormat="1"/>
    <row r="14111" s="251" customFormat="1"/>
    <row r="14112" s="251" customFormat="1"/>
    <row r="14113" s="251" customFormat="1"/>
    <row r="14114" s="251" customFormat="1"/>
    <row r="14115" s="251" customFormat="1"/>
    <row r="14116" s="251" customFormat="1"/>
    <row r="14117" s="251" customFormat="1"/>
    <row r="14118" s="251" customFormat="1"/>
    <row r="14119" s="251" customFormat="1"/>
    <row r="14120" s="251" customFormat="1"/>
    <row r="14121" s="251" customFormat="1"/>
    <row r="14122" s="251" customFormat="1"/>
    <row r="14123" s="251" customFormat="1"/>
    <row r="14124" s="251" customFormat="1"/>
    <row r="14125" s="251" customFormat="1"/>
    <row r="14126" s="251" customFormat="1"/>
    <row r="14127" s="251" customFormat="1"/>
    <row r="14128" s="251" customFormat="1"/>
    <row r="14129" s="251" customFormat="1"/>
    <row r="14130" s="251" customFormat="1"/>
    <row r="14131" s="251" customFormat="1"/>
    <row r="14132" s="251" customFormat="1"/>
    <row r="14133" s="251" customFormat="1"/>
    <row r="14134" s="251" customFormat="1"/>
    <row r="14135" s="251" customFormat="1"/>
    <row r="14136" s="251" customFormat="1"/>
    <row r="14137" s="251" customFormat="1"/>
    <row r="14138" s="251" customFormat="1"/>
    <row r="14139" s="251" customFormat="1"/>
    <row r="14140" s="251" customFormat="1"/>
    <row r="14141" s="251" customFormat="1"/>
    <row r="14142" s="251" customFormat="1"/>
    <row r="14143" s="251" customFormat="1"/>
    <row r="14144" s="251" customFormat="1"/>
    <row r="14145" s="251" customFormat="1"/>
    <row r="14146" s="251" customFormat="1"/>
    <row r="14147" s="251" customFormat="1"/>
    <row r="14148" s="251" customFormat="1"/>
    <row r="14149" s="251" customFormat="1"/>
    <row r="14150" s="251" customFormat="1"/>
    <row r="14151" s="251" customFormat="1"/>
    <row r="14152" s="251" customFormat="1"/>
    <row r="14153" s="251" customFormat="1"/>
    <row r="14154" s="251" customFormat="1"/>
    <row r="14155" s="251" customFormat="1"/>
    <row r="14156" s="251" customFormat="1"/>
    <row r="14157" s="251" customFormat="1"/>
    <row r="14158" s="251" customFormat="1"/>
    <row r="14159" s="251" customFormat="1"/>
    <row r="14160" s="251" customFormat="1"/>
    <row r="14161" s="251" customFormat="1"/>
    <row r="14162" s="251" customFormat="1"/>
    <row r="14163" s="251" customFormat="1"/>
    <row r="14164" s="251" customFormat="1"/>
    <row r="14165" s="251" customFormat="1"/>
    <row r="14166" s="251" customFormat="1"/>
    <row r="14167" s="251" customFormat="1"/>
    <row r="14168" s="251" customFormat="1"/>
    <row r="14169" s="251" customFormat="1"/>
    <row r="14170" s="251" customFormat="1"/>
    <row r="14171" s="251" customFormat="1"/>
    <row r="14172" s="251" customFormat="1"/>
    <row r="14173" s="251" customFormat="1"/>
    <row r="14174" s="251" customFormat="1"/>
    <row r="14175" s="251" customFormat="1"/>
    <row r="14176" s="251" customFormat="1"/>
    <row r="14177" s="251" customFormat="1"/>
    <row r="14178" s="251" customFormat="1"/>
    <row r="14179" s="251" customFormat="1"/>
    <row r="14180" s="251" customFormat="1"/>
    <row r="14181" s="251" customFormat="1"/>
    <row r="14182" s="251" customFormat="1"/>
    <row r="14183" s="251" customFormat="1"/>
    <row r="14184" s="251" customFormat="1"/>
    <row r="14185" s="251" customFormat="1"/>
    <row r="14186" s="251" customFormat="1"/>
    <row r="14187" s="251" customFormat="1"/>
    <row r="14188" s="251" customFormat="1"/>
    <row r="14189" s="251" customFormat="1"/>
    <row r="14190" s="251" customFormat="1"/>
    <row r="14191" s="251" customFormat="1"/>
    <row r="14192" s="251" customFormat="1"/>
    <row r="14193" s="251" customFormat="1"/>
    <row r="14194" s="251" customFormat="1"/>
    <row r="14195" s="251" customFormat="1"/>
    <row r="14196" s="251" customFormat="1"/>
    <row r="14197" s="251" customFormat="1"/>
    <row r="14198" s="251" customFormat="1"/>
    <row r="14199" s="251" customFormat="1"/>
    <row r="14200" s="251" customFormat="1"/>
    <row r="14201" s="251" customFormat="1"/>
    <row r="14202" s="251" customFormat="1"/>
    <row r="14203" s="251" customFormat="1"/>
    <row r="14204" s="251" customFormat="1"/>
    <row r="14205" s="251" customFormat="1"/>
    <row r="14206" s="251" customFormat="1"/>
    <row r="14207" s="251" customFormat="1"/>
    <row r="14208" s="251" customFormat="1"/>
    <row r="14209" s="251" customFormat="1"/>
    <row r="14210" s="251" customFormat="1"/>
    <row r="14211" s="251" customFormat="1"/>
    <row r="14212" s="251" customFormat="1"/>
    <row r="14213" s="251" customFormat="1"/>
    <row r="14214" s="251" customFormat="1"/>
    <row r="14215" s="251" customFormat="1"/>
    <row r="14216" s="251" customFormat="1"/>
    <row r="14217" s="251" customFormat="1"/>
    <row r="14218" s="251" customFormat="1"/>
    <row r="14219" s="251" customFormat="1"/>
    <row r="14220" s="251" customFormat="1"/>
    <row r="14221" s="251" customFormat="1"/>
    <row r="14222" s="251" customFormat="1"/>
    <row r="14223" s="251" customFormat="1"/>
    <row r="14224" s="251" customFormat="1"/>
    <row r="14225" s="251" customFormat="1"/>
    <row r="14226" s="251" customFormat="1"/>
    <row r="14227" s="251" customFormat="1"/>
    <row r="14228" s="251" customFormat="1"/>
    <row r="14229" s="251" customFormat="1"/>
    <row r="14230" s="251" customFormat="1"/>
    <row r="14231" s="251" customFormat="1"/>
    <row r="14232" s="251" customFormat="1"/>
    <row r="14233" s="251" customFormat="1"/>
    <row r="14234" s="251" customFormat="1"/>
    <row r="14235" s="251" customFormat="1"/>
    <row r="14236" s="251" customFormat="1"/>
    <row r="14237" s="251" customFormat="1"/>
    <row r="14238" s="251" customFormat="1"/>
    <row r="14239" s="251" customFormat="1"/>
    <row r="14240" s="251" customFormat="1"/>
    <row r="14241" s="251" customFormat="1"/>
    <row r="14242" s="251" customFormat="1"/>
    <row r="14243" s="251" customFormat="1"/>
    <row r="14244" s="251" customFormat="1"/>
    <row r="14245" s="251" customFormat="1"/>
    <row r="14246" s="251" customFormat="1"/>
    <row r="14247" s="251" customFormat="1"/>
    <row r="14248" s="251" customFormat="1"/>
    <row r="14249" s="251" customFormat="1"/>
    <row r="14250" s="251" customFormat="1"/>
    <row r="14251" s="251" customFormat="1"/>
    <row r="14252" s="251" customFormat="1"/>
    <row r="14253" s="251" customFormat="1"/>
    <row r="14254" s="251" customFormat="1"/>
    <row r="14255" s="251" customFormat="1"/>
    <row r="14256" s="251" customFormat="1"/>
    <row r="14257" s="251" customFormat="1"/>
    <row r="14258" s="251" customFormat="1"/>
    <row r="14259" s="251" customFormat="1"/>
    <row r="14260" s="251" customFormat="1"/>
    <row r="14261" s="251" customFormat="1"/>
    <row r="14262" s="251" customFormat="1"/>
    <row r="14263" s="251" customFormat="1"/>
    <row r="14264" s="251" customFormat="1"/>
    <row r="14265" s="251" customFormat="1"/>
    <row r="14266" s="251" customFormat="1"/>
    <row r="14267" s="251" customFormat="1"/>
    <row r="14268" s="251" customFormat="1"/>
    <row r="14269" s="251" customFormat="1"/>
    <row r="14270" s="251" customFormat="1"/>
    <row r="14271" s="251" customFormat="1"/>
    <row r="14272" s="251" customFormat="1"/>
    <row r="14273" s="251" customFormat="1"/>
    <row r="14274" s="251" customFormat="1"/>
    <row r="14275" s="251" customFormat="1"/>
    <row r="14276" s="251" customFormat="1"/>
    <row r="14277" s="251" customFormat="1"/>
    <row r="14278" s="251" customFormat="1"/>
    <row r="14279" s="251" customFormat="1"/>
    <row r="14280" s="251" customFormat="1"/>
    <row r="14281" s="251" customFormat="1"/>
    <row r="14282" s="251" customFormat="1"/>
    <row r="14283" s="251" customFormat="1"/>
    <row r="14284" s="251" customFormat="1"/>
    <row r="14285" s="251" customFormat="1"/>
    <row r="14286" s="251" customFormat="1"/>
    <row r="14287" s="251" customFormat="1"/>
    <row r="14288" s="251" customFormat="1"/>
    <row r="14289" s="251" customFormat="1"/>
    <row r="14290" s="251" customFormat="1"/>
    <row r="14291" s="251" customFormat="1"/>
    <row r="14292" s="251" customFormat="1"/>
    <row r="14293" s="251" customFormat="1"/>
    <row r="14294" s="251" customFormat="1"/>
    <row r="14295" s="251" customFormat="1"/>
    <row r="14296" s="251" customFormat="1"/>
    <row r="14297" s="251" customFormat="1"/>
    <row r="14298" s="251" customFormat="1"/>
    <row r="14299" s="251" customFormat="1"/>
    <row r="14300" s="251" customFormat="1"/>
    <row r="14301" s="251" customFormat="1"/>
    <row r="14302" s="251" customFormat="1"/>
    <row r="14303" s="251" customFormat="1"/>
    <row r="14304" s="251" customFormat="1"/>
    <row r="14305" s="251" customFormat="1"/>
    <row r="14306" s="251" customFormat="1"/>
    <row r="14307" s="251" customFormat="1"/>
    <row r="14308" s="251" customFormat="1"/>
    <row r="14309" s="251" customFormat="1"/>
    <row r="14310" s="251" customFormat="1"/>
    <row r="14311" s="251" customFormat="1"/>
    <row r="14312" s="251" customFormat="1"/>
    <row r="14313" s="251" customFormat="1"/>
    <row r="14314" s="251" customFormat="1"/>
    <row r="14315" s="251" customFormat="1"/>
    <row r="14316" s="251" customFormat="1"/>
    <row r="14317" s="251" customFormat="1"/>
    <row r="14318" s="251" customFormat="1"/>
    <row r="14319" s="251" customFormat="1"/>
    <row r="14320" s="251" customFormat="1"/>
    <row r="14321" s="251" customFormat="1"/>
    <row r="14322" s="251" customFormat="1"/>
    <row r="14323" s="251" customFormat="1"/>
    <row r="14324" s="251" customFormat="1"/>
    <row r="14325" s="251" customFormat="1"/>
    <row r="14326" s="251" customFormat="1"/>
    <row r="14327" s="251" customFormat="1"/>
    <row r="14328" s="251" customFormat="1"/>
    <row r="14329" s="251" customFormat="1"/>
    <row r="14330" s="251" customFormat="1"/>
    <row r="14331" s="251" customFormat="1"/>
    <row r="14332" s="251" customFormat="1"/>
    <row r="14333" s="251" customFormat="1"/>
    <row r="14334" s="251" customFormat="1"/>
    <row r="14335" s="251" customFormat="1"/>
    <row r="14336" s="251" customFormat="1"/>
    <row r="14337" s="251" customFormat="1"/>
    <row r="14338" s="251" customFormat="1"/>
    <row r="14339" s="251" customFormat="1"/>
    <row r="14340" s="251" customFormat="1"/>
    <row r="14341" s="251" customFormat="1"/>
    <row r="14342" s="251" customFormat="1"/>
    <row r="14343" s="251" customFormat="1"/>
    <row r="14344" s="251" customFormat="1"/>
    <row r="14345" s="251" customFormat="1"/>
    <row r="14346" s="251" customFormat="1"/>
    <row r="14347" s="251" customFormat="1"/>
    <row r="14348" s="251" customFormat="1"/>
    <row r="14349" s="251" customFormat="1"/>
    <row r="14350" s="251" customFormat="1"/>
    <row r="14351" s="251" customFormat="1"/>
    <row r="14352" s="251" customFormat="1"/>
    <row r="14353" s="251" customFormat="1"/>
    <row r="14354" s="251" customFormat="1"/>
    <row r="14355" s="251" customFormat="1"/>
    <row r="14356" s="251" customFormat="1"/>
    <row r="14357" s="251" customFormat="1"/>
    <row r="14358" s="251" customFormat="1"/>
    <row r="14359" s="251" customFormat="1"/>
    <row r="14360" s="251" customFormat="1"/>
    <row r="14361" s="251" customFormat="1"/>
    <row r="14362" s="251" customFormat="1"/>
    <row r="14363" s="251" customFormat="1"/>
    <row r="14364" s="251" customFormat="1"/>
    <row r="14365" s="251" customFormat="1"/>
    <row r="14366" s="251" customFormat="1"/>
    <row r="14367" s="251" customFormat="1"/>
    <row r="14368" s="251" customFormat="1"/>
    <row r="14369" s="251" customFormat="1"/>
    <row r="14370" s="251" customFormat="1"/>
    <row r="14371" s="251" customFormat="1"/>
    <row r="14372" s="251" customFormat="1"/>
    <row r="14373" s="251" customFormat="1"/>
    <row r="14374" s="251" customFormat="1"/>
    <row r="14375" s="251" customFormat="1"/>
    <row r="14376" s="251" customFormat="1"/>
    <row r="14377" s="251" customFormat="1"/>
    <row r="14378" s="251" customFormat="1"/>
    <row r="14379" s="251" customFormat="1"/>
    <row r="14380" s="251" customFormat="1"/>
    <row r="14381" s="251" customFormat="1"/>
    <row r="14382" s="251" customFormat="1"/>
    <row r="14383" s="251" customFormat="1"/>
    <row r="14384" s="251" customFormat="1"/>
    <row r="14385" s="251" customFormat="1"/>
    <row r="14386" s="251" customFormat="1"/>
    <row r="14387" s="251" customFormat="1"/>
    <row r="14388" s="251" customFormat="1"/>
    <row r="14389" s="251" customFormat="1"/>
    <row r="14390" s="251" customFormat="1"/>
    <row r="14391" s="251" customFormat="1"/>
    <row r="14392" s="251" customFormat="1"/>
    <row r="14393" s="251" customFormat="1"/>
    <row r="14394" s="251" customFormat="1"/>
    <row r="14395" s="251" customFormat="1"/>
    <row r="14396" s="251" customFormat="1"/>
    <row r="14397" s="251" customFormat="1"/>
    <row r="14398" s="251" customFormat="1"/>
    <row r="14399" s="251" customFormat="1"/>
    <row r="14400" s="251" customFormat="1"/>
    <row r="14401" s="251" customFormat="1"/>
    <row r="14402" s="251" customFormat="1"/>
    <row r="14403" s="251" customFormat="1"/>
    <row r="14404" s="251" customFormat="1"/>
    <row r="14405" s="251" customFormat="1"/>
    <row r="14406" s="251" customFormat="1"/>
    <row r="14407" s="251" customFormat="1"/>
    <row r="14408" s="251" customFormat="1"/>
    <row r="14409" s="251" customFormat="1"/>
    <row r="14410" s="251" customFormat="1"/>
    <row r="14411" s="251" customFormat="1"/>
    <row r="14412" s="251" customFormat="1"/>
    <row r="14413" s="251" customFormat="1"/>
    <row r="14414" s="251" customFormat="1"/>
    <row r="14415" s="251" customFormat="1"/>
    <row r="14416" s="251" customFormat="1"/>
    <row r="14417" s="251" customFormat="1"/>
    <row r="14418" s="251" customFormat="1"/>
    <row r="14419" s="251" customFormat="1"/>
    <row r="14420" s="251" customFormat="1"/>
    <row r="14421" s="251" customFormat="1"/>
    <row r="14422" s="251" customFormat="1"/>
    <row r="14423" s="251" customFormat="1"/>
    <row r="14424" s="251" customFormat="1"/>
    <row r="14425" s="251" customFormat="1"/>
    <row r="14426" s="251" customFormat="1"/>
    <row r="14427" s="251" customFormat="1"/>
    <row r="14428" s="251" customFormat="1"/>
    <row r="14429" s="251" customFormat="1"/>
    <row r="14430" s="251" customFormat="1"/>
    <row r="14431" s="251" customFormat="1"/>
    <row r="14432" s="251" customFormat="1"/>
    <row r="14433" s="251" customFormat="1"/>
    <row r="14434" s="251" customFormat="1"/>
    <row r="14435" s="251" customFormat="1"/>
    <row r="14436" s="251" customFormat="1"/>
    <row r="14437" s="251" customFormat="1"/>
    <row r="14438" s="251" customFormat="1"/>
    <row r="14439" s="251" customFormat="1"/>
    <row r="14440" s="251" customFormat="1"/>
    <row r="14441" s="251" customFormat="1"/>
    <row r="14442" s="251" customFormat="1"/>
    <row r="14443" s="251" customFormat="1"/>
    <row r="14444" s="251" customFormat="1"/>
    <row r="14445" s="251" customFormat="1"/>
    <row r="14446" s="251" customFormat="1"/>
    <row r="14447" s="251" customFormat="1"/>
    <row r="14448" s="251" customFormat="1"/>
    <row r="14449" s="251" customFormat="1"/>
    <row r="14450" s="251" customFormat="1"/>
    <row r="14451" s="251" customFormat="1"/>
    <row r="14452" s="251" customFormat="1"/>
    <row r="14453" s="251" customFormat="1"/>
    <row r="14454" s="251" customFormat="1"/>
    <row r="14455" s="251" customFormat="1"/>
    <row r="14456" s="251" customFormat="1"/>
    <row r="14457" s="251" customFormat="1"/>
    <row r="14458" s="251" customFormat="1"/>
    <row r="14459" s="251" customFormat="1"/>
    <row r="14460" s="251" customFormat="1"/>
    <row r="14461" s="251" customFormat="1"/>
    <row r="14462" s="251" customFormat="1"/>
    <row r="14463" s="251" customFormat="1"/>
    <row r="14464" s="251" customFormat="1"/>
    <row r="14465" s="251" customFormat="1"/>
    <row r="14466" s="251" customFormat="1"/>
    <row r="14467" s="251" customFormat="1"/>
    <row r="14468" s="251" customFormat="1"/>
    <row r="14469" s="251" customFormat="1"/>
    <row r="14470" s="251" customFormat="1"/>
    <row r="14471" s="251" customFormat="1"/>
    <row r="14472" s="251" customFormat="1"/>
    <row r="14473" s="251" customFormat="1"/>
    <row r="14474" s="251" customFormat="1"/>
    <row r="14475" s="251" customFormat="1"/>
    <row r="14476" s="251" customFormat="1"/>
    <row r="14477" s="251" customFormat="1"/>
    <row r="14478" s="251" customFormat="1"/>
    <row r="14479" s="251" customFormat="1"/>
    <row r="14480" s="251" customFormat="1"/>
    <row r="14481" s="251" customFormat="1"/>
    <row r="14482" s="251" customFormat="1"/>
    <row r="14483" s="251" customFormat="1"/>
    <row r="14484" s="251" customFormat="1"/>
    <row r="14485" s="251" customFormat="1"/>
    <row r="14486" s="251" customFormat="1"/>
    <row r="14487" s="251" customFormat="1"/>
    <row r="14488" s="251" customFormat="1"/>
    <row r="14489" s="251" customFormat="1"/>
    <row r="14490" s="251" customFormat="1"/>
    <row r="14491" s="251" customFormat="1"/>
    <row r="14492" s="251" customFormat="1"/>
    <row r="14493" s="251" customFormat="1"/>
    <row r="14494" s="251" customFormat="1"/>
    <row r="14495" s="251" customFormat="1"/>
    <row r="14496" s="251" customFormat="1"/>
    <row r="14497" s="251" customFormat="1"/>
    <row r="14498" s="251" customFormat="1"/>
    <row r="14499" s="251" customFormat="1"/>
    <row r="14500" s="251" customFormat="1"/>
    <row r="14501" s="251" customFormat="1"/>
    <row r="14502" s="251" customFormat="1"/>
    <row r="14503" s="251" customFormat="1"/>
    <row r="14504" s="251" customFormat="1"/>
    <row r="14505" s="251" customFormat="1"/>
    <row r="14506" s="251" customFormat="1"/>
    <row r="14507" s="251" customFormat="1"/>
    <row r="14508" s="251" customFormat="1"/>
    <row r="14509" s="251" customFormat="1"/>
    <row r="14510" s="251" customFormat="1"/>
    <row r="14511" s="251" customFormat="1"/>
    <row r="14512" s="251" customFormat="1"/>
    <row r="14513" s="251" customFormat="1"/>
    <row r="14514" s="251" customFormat="1"/>
    <row r="14515" s="251" customFormat="1"/>
    <row r="14516" s="251" customFormat="1"/>
    <row r="14517" s="251" customFormat="1"/>
    <row r="14518" s="251" customFormat="1"/>
    <row r="14519" s="251" customFormat="1"/>
    <row r="14520" s="251" customFormat="1"/>
    <row r="14521" s="251" customFormat="1"/>
    <row r="14522" s="251" customFormat="1"/>
    <row r="14523" s="251" customFormat="1"/>
    <row r="14524" s="251" customFormat="1"/>
    <row r="14525" s="251" customFormat="1"/>
    <row r="14526" s="251" customFormat="1"/>
    <row r="14527" s="251" customFormat="1"/>
    <row r="14528" s="251" customFormat="1"/>
    <row r="14529" s="251" customFormat="1"/>
    <row r="14530" s="251" customFormat="1"/>
    <row r="14531" s="251" customFormat="1"/>
    <row r="14532" s="251" customFormat="1"/>
    <row r="14533" s="251" customFormat="1"/>
    <row r="14534" s="251" customFormat="1"/>
    <row r="14535" s="251" customFormat="1"/>
    <row r="14536" s="251" customFormat="1"/>
    <row r="14537" s="251" customFormat="1"/>
    <row r="14538" s="251" customFormat="1"/>
    <row r="14539" s="251" customFormat="1"/>
    <row r="14540" s="251" customFormat="1"/>
    <row r="14541" s="251" customFormat="1"/>
    <row r="14542" s="251" customFormat="1"/>
    <row r="14543" s="251" customFormat="1"/>
    <row r="14544" s="251" customFormat="1"/>
    <row r="14545" s="251" customFormat="1"/>
    <row r="14546" s="251" customFormat="1"/>
    <row r="14547" s="251" customFormat="1"/>
    <row r="14548" s="251" customFormat="1"/>
    <row r="14549" s="251" customFormat="1"/>
    <row r="14550" s="251" customFormat="1"/>
    <row r="14551" s="251" customFormat="1"/>
    <row r="14552" s="251" customFormat="1"/>
    <row r="14553" s="251" customFormat="1"/>
    <row r="14554" s="251" customFormat="1"/>
    <row r="14555" s="251" customFormat="1"/>
    <row r="14556" s="251" customFormat="1"/>
    <row r="14557" s="251" customFormat="1"/>
    <row r="14558" s="251" customFormat="1"/>
    <row r="14559" s="251" customFormat="1"/>
    <row r="14560" s="251" customFormat="1"/>
    <row r="14561" s="251" customFormat="1"/>
    <row r="14562" s="251" customFormat="1"/>
    <row r="14563" s="251" customFormat="1"/>
    <row r="14564" s="251" customFormat="1"/>
    <row r="14565" s="251" customFormat="1"/>
    <row r="14566" s="251" customFormat="1"/>
    <row r="14567" s="251" customFormat="1"/>
    <row r="14568" s="251" customFormat="1"/>
    <row r="14569" s="251" customFormat="1"/>
    <row r="14570" s="251" customFormat="1"/>
    <row r="14571" s="251" customFormat="1"/>
    <row r="14572" s="251" customFormat="1"/>
    <row r="14573" s="251" customFormat="1"/>
    <row r="14574" s="251" customFormat="1"/>
    <row r="14575" s="251" customFormat="1"/>
    <row r="14576" s="251" customFormat="1"/>
    <row r="14577" s="251" customFormat="1"/>
    <row r="14578" s="251" customFormat="1"/>
    <row r="14579" s="251" customFormat="1"/>
    <row r="14580" s="251" customFormat="1"/>
    <row r="14581" s="251" customFormat="1"/>
    <row r="14582" s="251" customFormat="1"/>
    <row r="14583" s="251" customFormat="1"/>
    <row r="14584" s="251" customFormat="1"/>
    <row r="14585" s="251" customFormat="1"/>
    <row r="14586" s="251" customFormat="1"/>
    <row r="14587" s="251" customFormat="1"/>
    <row r="14588" s="251" customFormat="1"/>
    <row r="14589" s="251" customFormat="1"/>
    <row r="14590" s="251" customFormat="1"/>
    <row r="14591" s="251" customFormat="1"/>
    <row r="14592" s="251" customFormat="1"/>
    <row r="14593" s="251" customFormat="1"/>
    <row r="14594" s="251" customFormat="1"/>
    <row r="14595" s="251" customFormat="1"/>
    <row r="14596" s="251" customFormat="1"/>
    <row r="14597" s="251" customFormat="1"/>
    <row r="14598" s="251" customFormat="1"/>
    <row r="14599" s="251" customFormat="1"/>
    <row r="14600" s="251" customFormat="1"/>
    <row r="14601" s="251" customFormat="1"/>
    <row r="14602" s="251" customFormat="1"/>
    <row r="14603" s="251" customFormat="1"/>
    <row r="14604" s="251" customFormat="1"/>
    <row r="14605" s="251" customFormat="1"/>
    <row r="14606" s="251" customFormat="1"/>
    <row r="14607" s="251" customFormat="1"/>
    <row r="14608" s="251" customFormat="1"/>
    <row r="14609" s="251" customFormat="1"/>
    <row r="14610" s="251" customFormat="1"/>
    <row r="14611" s="251" customFormat="1"/>
    <row r="14612" s="251" customFormat="1"/>
    <row r="14613" s="251" customFormat="1"/>
    <row r="14614" s="251" customFormat="1"/>
    <row r="14615" s="251" customFormat="1"/>
    <row r="14616" s="251" customFormat="1"/>
    <row r="14617" s="251" customFormat="1"/>
    <row r="14618" s="251" customFormat="1"/>
    <row r="14619" s="251" customFormat="1"/>
    <row r="14620" s="251" customFormat="1"/>
    <row r="14621" s="251" customFormat="1"/>
    <row r="14622" s="251" customFormat="1"/>
    <row r="14623" s="251" customFormat="1"/>
    <row r="14624" s="251" customFormat="1"/>
    <row r="14625" s="251" customFormat="1"/>
    <row r="14626" s="251" customFormat="1"/>
    <row r="14627" s="251" customFormat="1"/>
    <row r="14628" s="251" customFormat="1"/>
    <row r="14629" s="251" customFormat="1"/>
    <row r="14630" s="251" customFormat="1"/>
    <row r="14631" s="251" customFormat="1"/>
    <row r="14632" s="251" customFormat="1"/>
    <row r="14633" s="251" customFormat="1"/>
    <row r="14634" s="251" customFormat="1"/>
    <row r="14635" s="251" customFormat="1"/>
    <row r="14636" s="251" customFormat="1"/>
    <row r="14637" s="251" customFormat="1"/>
    <row r="14638" s="251" customFormat="1"/>
    <row r="14639" s="251" customFormat="1"/>
    <row r="14640" s="251" customFormat="1"/>
    <row r="14641" s="251" customFormat="1"/>
    <row r="14642" s="251" customFormat="1"/>
    <row r="14643" s="251" customFormat="1"/>
    <row r="14644" s="251" customFormat="1"/>
    <row r="14645" s="251" customFormat="1"/>
    <row r="14646" s="251" customFormat="1"/>
    <row r="14647" s="251" customFormat="1"/>
    <row r="14648" s="251" customFormat="1"/>
    <row r="14649" s="251" customFormat="1"/>
    <row r="14650" s="251" customFormat="1"/>
    <row r="14651" s="251" customFormat="1"/>
    <row r="14652" s="251" customFormat="1"/>
    <row r="14653" s="251" customFormat="1"/>
    <row r="14654" s="251" customFormat="1"/>
    <row r="14655" s="251" customFormat="1"/>
    <row r="14656" s="251" customFormat="1"/>
    <row r="14657" s="251" customFormat="1"/>
    <row r="14658" s="251" customFormat="1"/>
    <row r="14659" s="251" customFormat="1"/>
    <row r="14660" s="251" customFormat="1"/>
    <row r="14661" s="251" customFormat="1"/>
    <row r="14662" s="251" customFormat="1"/>
    <row r="14663" s="251" customFormat="1"/>
    <row r="14664" s="251" customFormat="1"/>
    <row r="14665" s="251" customFormat="1"/>
    <row r="14666" s="251" customFormat="1"/>
    <row r="14667" s="251" customFormat="1"/>
    <row r="14668" s="251" customFormat="1"/>
    <row r="14669" s="251" customFormat="1"/>
    <row r="14670" s="251" customFormat="1"/>
    <row r="14671" s="251" customFormat="1"/>
    <row r="14672" s="251" customFormat="1"/>
    <row r="14673" s="251" customFormat="1"/>
    <row r="14674" s="251" customFormat="1"/>
    <row r="14675" s="251" customFormat="1"/>
    <row r="14676" s="251" customFormat="1"/>
    <row r="14677" s="251" customFormat="1"/>
    <row r="14678" s="251" customFormat="1"/>
    <row r="14679" s="251" customFormat="1"/>
    <row r="14680" s="251" customFormat="1"/>
    <row r="14681" s="251" customFormat="1"/>
    <row r="14682" s="251" customFormat="1"/>
    <row r="14683" s="251" customFormat="1"/>
    <row r="14684" s="251" customFormat="1"/>
    <row r="14685" s="251" customFormat="1"/>
    <row r="14686" s="251" customFormat="1"/>
    <row r="14687" s="251" customFormat="1"/>
    <row r="14688" s="251" customFormat="1"/>
    <row r="14689" s="251" customFormat="1"/>
    <row r="14690" s="251" customFormat="1"/>
    <row r="14691" s="251" customFormat="1"/>
    <row r="14692" s="251" customFormat="1"/>
    <row r="14693" s="251" customFormat="1"/>
    <row r="14694" s="251" customFormat="1"/>
    <row r="14695" s="251" customFormat="1"/>
    <row r="14696" s="251" customFormat="1"/>
    <row r="14697" s="251" customFormat="1"/>
    <row r="14698" s="251" customFormat="1"/>
    <row r="14699" s="251" customFormat="1"/>
    <row r="14700" s="251" customFormat="1"/>
    <row r="14701" s="251" customFormat="1"/>
    <row r="14702" s="251" customFormat="1"/>
    <row r="14703" s="251" customFormat="1"/>
    <row r="14704" s="251" customFormat="1"/>
    <row r="14705" s="251" customFormat="1"/>
    <row r="14706" s="251" customFormat="1"/>
    <row r="14707" s="251" customFormat="1"/>
    <row r="14708" s="251" customFormat="1"/>
    <row r="14709" s="251" customFormat="1"/>
    <row r="14710" s="251" customFormat="1"/>
    <row r="14711" s="251" customFormat="1"/>
    <row r="14712" s="251" customFormat="1"/>
    <row r="14713" s="251" customFormat="1"/>
    <row r="14714" s="251" customFormat="1"/>
    <row r="14715" s="251" customFormat="1"/>
    <row r="14716" s="251" customFormat="1"/>
    <row r="14717" s="251" customFormat="1"/>
    <row r="14718" s="251" customFormat="1"/>
    <row r="14719" s="251" customFormat="1"/>
    <row r="14720" s="251" customFormat="1"/>
    <row r="14721" s="251" customFormat="1"/>
    <row r="14722" s="251" customFormat="1"/>
    <row r="14723" s="251" customFormat="1"/>
    <row r="14724" s="251" customFormat="1"/>
    <row r="14725" s="251" customFormat="1"/>
    <row r="14726" s="251" customFormat="1"/>
    <row r="14727" s="251" customFormat="1"/>
    <row r="14728" s="251" customFormat="1"/>
    <row r="14729" s="251" customFormat="1"/>
    <row r="14730" s="251" customFormat="1"/>
    <row r="14731" s="251" customFormat="1"/>
    <row r="14732" s="251" customFormat="1"/>
    <row r="14733" s="251" customFormat="1"/>
    <row r="14734" s="251" customFormat="1"/>
    <row r="14735" s="251" customFormat="1"/>
    <row r="14736" s="251" customFormat="1"/>
    <row r="14737" s="251" customFormat="1"/>
    <row r="14738" s="251" customFormat="1"/>
    <row r="14739" s="251" customFormat="1"/>
    <row r="14740" s="251" customFormat="1"/>
    <row r="14741" s="251" customFormat="1"/>
    <row r="14742" s="251" customFormat="1"/>
    <row r="14743" s="251" customFormat="1"/>
    <row r="14744" s="251" customFormat="1"/>
    <row r="14745" s="251" customFormat="1"/>
    <row r="14746" s="251" customFormat="1"/>
    <row r="14747" s="251" customFormat="1"/>
    <row r="14748" s="251" customFormat="1"/>
    <row r="14749" s="251" customFormat="1"/>
    <row r="14750" s="251" customFormat="1"/>
    <row r="14751" s="251" customFormat="1"/>
    <row r="14752" s="251" customFormat="1"/>
    <row r="14753" s="251" customFormat="1"/>
    <row r="14754" s="251" customFormat="1"/>
    <row r="14755" s="251" customFormat="1"/>
    <row r="14756" s="251" customFormat="1"/>
    <row r="14757" s="251" customFormat="1"/>
    <row r="14758" s="251" customFormat="1"/>
    <row r="14759" s="251" customFormat="1"/>
    <row r="14760" s="251" customFormat="1"/>
    <row r="14761" s="251" customFormat="1"/>
    <row r="14762" s="251" customFormat="1"/>
    <row r="14763" s="251" customFormat="1"/>
    <row r="14764" s="251" customFormat="1"/>
    <row r="14765" s="251" customFormat="1"/>
    <row r="14766" s="251" customFormat="1"/>
    <row r="14767" s="251" customFormat="1"/>
    <row r="14768" s="251" customFormat="1"/>
    <row r="14769" s="251" customFormat="1"/>
    <row r="14770" s="251" customFormat="1"/>
    <row r="14771" s="251" customFormat="1"/>
    <row r="14772" s="251" customFormat="1"/>
    <row r="14773" s="251" customFormat="1"/>
    <row r="14774" s="251" customFormat="1"/>
    <row r="14775" s="251" customFormat="1"/>
    <row r="14776" s="251" customFormat="1"/>
    <row r="14777" s="251" customFormat="1"/>
    <row r="14778" s="251" customFormat="1"/>
    <row r="14779" s="251" customFormat="1"/>
    <row r="14780" s="251" customFormat="1"/>
    <row r="14781" s="251" customFormat="1"/>
    <row r="14782" s="251" customFormat="1"/>
    <row r="14783" s="251" customFormat="1"/>
    <row r="14784" s="251" customFormat="1"/>
    <row r="14785" s="251" customFormat="1"/>
    <row r="14786" s="251" customFormat="1"/>
    <row r="14787" s="251" customFormat="1"/>
    <row r="14788" s="251" customFormat="1"/>
    <row r="14789" s="251" customFormat="1"/>
    <row r="14790" s="251" customFormat="1"/>
    <row r="14791" s="251" customFormat="1"/>
    <row r="14792" s="251" customFormat="1"/>
    <row r="14793" s="251" customFormat="1"/>
    <row r="14794" s="251" customFormat="1"/>
    <row r="14795" s="251" customFormat="1"/>
    <row r="14796" s="251" customFormat="1"/>
    <row r="14797" s="251" customFormat="1"/>
    <row r="14798" s="251" customFormat="1"/>
    <row r="14799" s="251" customFormat="1"/>
    <row r="14800" s="251" customFormat="1"/>
    <row r="14801" s="251" customFormat="1"/>
    <row r="14802" s="251" customFormat="1"/>
    <row r="14803" s="251" customFormat="1"/>
    <row r="14804" s="251" customFormat="1"/>
    <row r="14805" s="251" customFormat="1"/>
    <row r="14806" s="251" customFormat="1"/>
    <row r="14807" s="251" customFormat="1"/>
    <row r="14808" s="251" customFormat="1"/>
    <row r="14809" s="251" customFormat="1"/>
    <row r="14810" s="251" customFormat="1"/>
    <row r="14811" s="251" customFormat="1"/>
    <row r="14812" s="251" customFormat="1"/>
    <row r="14813" s="251" customFormat="1"/>
    <row r="14814" s="251" customFormat="1"/>
    <row r="14815" s="251" customFormat="1"/>
    <row r="14816" s="251" customFormat="1"/>
    <row r="14817" s="251" customFormat="1"/>
    <row r="14818" s="251" customFormat="1"/>
    <row r="14819" s="251" customFormat="1"/>
    <row r="14820" s="251" customFormat="1"/>
    <row r="14821" s="251" customFormat="1"/>
    <row r="14822" s="251" customFormat="1"/>
    <row r="14823" s="251" customFormat="1"/>
    <row r="14824" s="251" customFormat="1"/>
    <row r="14825" s="251" customFormat="1"/>
    <row r="14826" s="251" customFormat="1"/>
    <row r="14827" s="251" customFormat="1"/>
    <row r="14828" s="251" customFormat="1"/>
    <row r="14829" s="251" customFormat="1"/>
    <row r="14830" s="251" customFormat="1"/>
    <row r="14831" s="251" customFormat="1"/>
    <row r="14832" s="251" customFormat="1"/>
    <row r="14833" s="251" customFormat="1"/>
    <row r="14834" s="251" customFormat="1"/>
    <row r="14835" s="251" customFormat="1"/>
    <row r="14836" s="251" customFormat="1"/>
    <row r="14837" s="251" customFormat="1"/>
    <row r="14838" s="251" customFormat="1"/>
    <row r="14839" s="251" customFormat="1"/>
    <row r="14840" s="251" customFormat="1"/>
    <row r="14841" s="251" customFormat="1"/>
    <row r="14842" s="251" customFormat="1"/>
    <row r="14843" s="251" customFormat="1"/>
    <row r="14844" s="251" customFormat="1"/>
    <row r="14845" s="251" customFormat="1"/>
    <row r="14846" s="251" customFormat="1"/>
    <row r="14847" s="251" customFormat="1"/>
    <row r="14848" s="251" customFormat="1"/>
    <row r="14849" s="251" customFormat="1"/>
    <row r="14850" s="251" customFormat="1"/>
    <row r="14851" s="251" customFormat="1"/>
    <row r="14852" s="251" customFormat="1"/>
    <row r="14853" s="251" customFormat="1"/>
    <row r="14854" s="251" customFormat="1"/>
    <row r="14855" s="251" customFormat="1"/>
    <row r="14856" s="251" customFormat="1"/>
    <row r="14857" s="251" customFormat="1"/>
    <row r="14858" s="251" customFormat="1"/>
    <row r="14859" s="251" customFormat="1"/>
    <row r="14860" s="251" customFormat="1"/>
    <row r="14861" s="251" customFormat="1"/>
    <row r="14862" s="251" customFormat="1"/>
    <row r="14863" s="251" customFormat="1"/>
    <row r="14864" s="251" customFormat="1"/>
    <row r="14865" s="251" customFormat="1"/>
    <row r="14866" s="251" customFormat="1"/>
    <row r="14867" s="251" customFormat="1"/>
    <row r="14868" s="251" customFormat="1"/>
    <row r="14869" s="251" customFormat="1"/>
    <row r="14870" s="251" customFormat="1"/>
    <row r="14871" s="251" customFormat="1"/>
    <row r="14872" s="251" customFormat="1"/>
    <row r="14873" s="251" customFormat="1"/>
    <row r="14874" s="251" customFormat="1"/>
    <row r="14875" s="251" customFormat="1"/>
    <row r="14876" s="251" customFormat="1"/>
    <row r="14877" s="251" customFormat="1"/>
    <row r="14878" s="251" customFormat="1"/>
    <row r="14879" s="251" customFormat="1"/>
    <row r="14880" s="251" customFormat="1"/>
    <row r="14881" s="251" customFormat="1"/>
    <row r="14882" s="251" customFormat="1"/>
    <row r="14883" s="251" customFormat="1"/>
    <row r="14884" s="251" customFormat="1"/>
    <row r="14885" s="251" customFormat="1"/>
    <row r="14886" s="251" customFormat="1"/>
    <row r="14887" s="251" customFormat="1"/>
    <row r="14888" s="251" customFormat="1"/>
    <row r="14889" s="251" customFormat="1"/>
    <row r="14890" s="251" customFormat="1"/>
    <row r="14891" s="251" customFormat="1"/>
    <row r="14892" s="251" customFormat="1"/>
    <row r="14893" s="251" customFormat="1"/>
    <row r="14894" s="251" customFormat="1"/>
    <row r="14895" s="251" customFormat="1"/>
    <row r="14896" s="251" customFormat="1"/>
    <row r="14897" s="251" customFormat="1"/>
    <row r="14898" s="251" customFormat="1"/>
    <row r="14899" s="251" customFormat="1"/>
    <row r="14900" s="251" customFormat="1"/>
    <row r="14901" s="251" customFormat="1"/>
    <row r="14902" s="251" customFormat="1"/>
    <row r="14903" s="251" customFormat="1"/>
    <row r="14904" s="251" customFormat="1"/>
    <row r="14905" s="251" customFormat="1"/>
    <row r="14906" s="251" customFormat="1"/>
    <row r="14907" s="251" customFormat="1"/>
    <row r="14908" s="251" customFormat="1"/>
    <row r="14909" s="251" customFormat="1"/>
    <row r="14910" s="251" customFormat="1"/>
    <row r="14911" s="251" customFormat="1"/>
    <row r="14912" s="251" customFormat="1"/>
    <row r="14913" s="251" customFormat="1"/>
    <row r="14914" s="251" customFormat="1"/>
    <row r="14915" s="251" customFormat="1"/>
    <row r="14916" s="251" customFormat="1"/>
    <row r="14917" s="251" customFormat="1"/>
    <row r="14918" s="251" customFormat="1"/>
    <row r="14919" s="251" customFormat="1"/>
    <row r="14920" s="251" customFormat="1"/>
    <row r="14921" s="251" customFormat="1"/>
    <row r="14922" s="251" customFormat="1"/>
    <row r="14923" s="251" customFormat="1"/>
    <row r="14924" s="251" customFormat="1"/>
    <row r="14925" s="251" customFormat="1"/>
    <row r="14926" s="251" customFormat="1"/>
    <row r="14927" s="251" customFormat="1"/>
    <row r="14928" s="251" customFormat="1"/>
    <row r="14929" s="251" customFormat="1"/>
    <row r="14930" s="251" customFormat="1"/>
    <row r="14931" s="251" customFormat="1"/>
    <row r="14932" s="251" customFormat="1"/>
    <row r="14933" s="251" customFormat="1"/>
    <row r="14934" s="251" customFormat="1"/>
    <row r="14935" s="251" customFormat="1"/>
    <row r="14936" s="251" customFormat="1"/>
    <row r="14937" s="251" customFormat="1"/>
    <row r="14938" s="251" customFormat="1"/>
    <row r="14939" s="251" customFormat="1"/>
    <row r="14940" s="251" customFormat="1"/>
    <row r="14941" s="251" customFormat="1"/>
    <row r="14942" s="251" customFormat="1"/>
    <row r="14943" s="251" customFormat="1"/>
    <row r="14944" s="251" customFormat="1"/>
    <row r="14945" s="251" customFormat="1"/>
    <row r="14946" s="251" customFormat="1"/>
    <row r="14947" s="251" customFormat="1"/>
    <row r="14948" s="251" customFormat="1"/>
    <row r="14949" s="251" customFormat="1"/>
    <row r="14950" s="251" customFormat="1"/>
    <row r="14951" s="251" customFormat="1"/>
    <row r="14952" s="251" customFormat="1"/>
    <row r="14953" s="251" customFormat="1"/>
    <row r="14954" s="251" customFormat="1"/>
    <row r="14955" s="251" customFormat="1"/>
    <row r="14956" s="251" customFormat="1"/>
    <row r="14957" s="251" customFormat="1"/>
    <row r="14958" s="251" customFormat="1"/>
    <row r="14959" s="251" customFormat="1"/>
    <row r="14960" s="251" customFormat="1"/>
    <row r="14961" s="251" customFormat="1"/>
    <row r="14962" s="251" customFormat="1"/>
    <row r="14963" s="251" customFormat="1"/>
    <row r="14964" s="251" customFormat="1"/>
    <row r="14965" s="251" customFormat="1"/>
    <row r="14966" s="251" customFormat="1"/>
    <row r="14967" s="251" customFormat="1"/>
    <row r="14968" s="251" customFormat="1"/>
    <row r="14969" s="251" customFormat="1"/>
    <row r="14970" s="251" customFormat="1"/>
    <row r="14971" s="251" customFormat="1"/>
    <row r="14972" s="251" customFormat="1"/>
    <row r="14973" s="251" customFormat="1"/>
    <row r="14974" s="251" customFormat="1"/>
    <row r="14975" s="251" customFormat="1"/>
    <row r="14976" s="251" customFormat="1"/>
    <row r="14977" s="251" customFormat="1"/>
    <row r="14978" s="251" customFormat="1"/>
    <row r="14979" s="251" customFormat="1"/>
    <row r="14980" s="251" customFormat="1"/>
    <row r="14981" s="251" customFormat="1"/>
    <row r="14982" s="251" customFormat="1"/>
    <row r="14983" s="251" customFormat="1"/>
    <row r="14984" s="251" customFormat="1"/>
    <row r="14985" s="251" customFormat="1"/>
    <row r="14986" s="251" customFormat="1"/>
    <row r="14987" s="251" customFormat="1"/>
    <row r="14988" s="251" customFormat="1"/>
    <row r="14989" s="251" customFormat="1"/>
    <row r="14990" s="251" customFormat="1"/>
    <row r="14991" s="251" customFormat="1"/>
    <row r="14992" s="251" customFormat="1"/>
    <row r="14993" s="251" customFormat="1"/>
    <row r="14994" s="251" customFormat="1"/>
    <row r="14995" s="251" customFormat="1"/>
    <row r="14996" s="251" customFormat="1"/>
    <row r="14997" s="251" customFormat="1"/>
    <row r="14998" s="251" customFormat="1"/>
    <row r="14999" s="251" customFormat="1"/>
    <row r="15000" s="251" customFormat="1"/>
    <row r="15001" s="251" customFormat="1"/>
    <row r="15002" s="251" customFormat="1"/>
    <row r="15003" s="251" customFormat="1"/>
    <row r="15004" s="251" customFormat="1"/>
    <row r="15005" s="251" customFormat="1"/>
    <row r="15006" s="251" customFormat="1"/>
    <row r="15007" s="251" customFormat="1"/>
    <row r="15008" s="251" customFormat="1"/>
    <row r="15009" s="251" customFormat="1"/>
    <row r="15010" s="251" customFormat="1"/>
    <row r="15011" s="251" customFormat="1"/>
    <row r="15012" s="251" customFormat="1"/>
    <row r="15013" s="251" customFormat="1"/>
    <row r="15014" s="251" customFormat="1"/>
    <row r="15015" s="251" customFormat="1"/>
    <row r="15016" s="251" customFormat="1"/>
    <row r="15017" s="251" customFormat="1"/>
    <row r="15018" s="251" customFormat="1"/>
    <row r="15019" s="251" customFormat="1"/>
    <row r="15020" s="251" customFormat="1"/>
    <row r="15021" s="251" customFormat="1"/>
    <row r="15022" s="251" customFormat="1"/>
    <row r="15023" s="251" customFormat="1"/>
    <row r="15024" s="251" customFormat="1"/>
    <row r="15025" s="251" customFormat="1"/>
    <row r="15026" s="251" customFormat="1"/>
    <row r="15027" s="251" customFormat="1"/>
    <row r="15028" s="251" customFormat="1"/>
    <row r="15029" s="251" customFormat="1"/>
    <row r="15030" s="251" customFormat="1"/>
    <row r="15031" s="251" customFormat="1"/>
    <row r="15032" s="251" customFormat="1"/>
    <row r="15033" s="251" customFormat="1"/>
    <row r="15034" s="251" customFormat="1"/>
    <row r="15035" s="251" customFormat="1"/>
    <row r="15036" s="251" customFormat="1"/>
    <row r="15037" s="251" customFormat="1"/>
    <row r="15038" s="251" customFormat="1"/>
    <row r="15039" s="251" customFormat="1"/>
    <row r="15040" s="251" customFormat="1"/>
    <row r="15041" s="251" customFormat="1"/>
    <row r="15042" s="251" customFormat="1"/>
    <row r="15043" s="251" customFormat="1"/>
    <row r="15044" s="251" customFormat="1"/>
    <row r="15045" s="251" customFormat="1"/>
    <row r="15046" s="251" customFormat="1"/>
    <row r="15047" s="251" customFormat="1"/>
    <row r="15048" s="251" customFormat="1"/>
    <row r="15049" s="251" customFormat="1"/>
    <row r="15050" s="251" customFormat="1"/>
    <row r="15051" s="251" customFormat="1"/>
    <row r="15052" s="251" customFormat="1"/>
    <row r="15053" s="251" customFormat="1"/>
    <row r="15054" s="251" customFormat="1"/>
    <row r="15055" s="251" customFormat="1"/>
    <row r="15056" s="251" customFormat="1"/>
    <row r="15057" s="251" customFormat="1"/>
    <row r="15058" s="251" customFormat="1"/>
    <row r="15059" s="251" customFormat="1"/>
    <row r="15060" s="251" customFormat="1"/>
    <row r="15061" s="251" customFormat="1"/>
    <row r="15062" s="251" customFormat="1"/>
    <row r="15063" s="251" customFormat="1"/>
    <row r="15064" s="251" customFormat="1"/>
    <row r="15065" s="251" customFormat="1"/>
    <row r="15066" s="251" customFormat="1"/>
    <row r="15067" s="251" customFormat="1"/>
    <row r="15068" s="251" customFormat="1"/>
    <row r="15069" s="251" customFormat="1"/>
    <row r="15070" s="251" customFormat="1"/>
    <row r="15071" s="251" customFormat="1"/>
    <row r="15072" s="251" customFormat="1"/>
    <row r="15073" s="251" customFormat="1"/>
    <row r="15074" s="251" customFormat="1"/>
    <row r="15075" s="251" customFormat="1"/>
    <row r="15076" s="251" customFormat="1"/>
    <row r="15077" s="251" customFormat="1"/>
    <row r="15078" s="251" customFormat="1"/>
    <row r="15079" s="251" customFormat="1"/>
    <row r="15080" s="251" customFormat="1"/>
    <row r="15081" s="251" customFormat="1"/>
    <row r="15082" s="251" customFormat="1"/>
    <row r="15083" s="251" customFormat="1"/>
    <row r="15084" s="251" customFormat="1"/>
    <row r="15085" s="251" customFormat="1"/>
    <row r="15086" s="251" customFormat="1"/>
    <row r="15087" s="251" customFormat="1"/>
    <row r="15088" s="251" customFormat="1"/>
    <row r="15089" s="251" customFormat="1"/>
    <row r="15090" s="251" customFormat="1"/>
    <row r="15091" s="251" customFormat="1"/>
    <row r="15092" s="251" customFormat="1"/>
    <row r="15093" s="251" customFormat="1"/>
    <row r="15094" s="251" customFormat="1"/>
    <row r="15095" s="251" customFormat="1"/>
    <row r="15096" s="251" customFormat="1"/>
    <row r="15097" s="251" customFormat="1"/>
    <row r="15098" s="251" customFormat="1"/>
    <row r="15099" s="251" customFormat="1"/>
    <row r="15100" s="251" customFormat="1"/>
    <row r="15101" s="251" customFormat="1"/>
    <row r="15102" s="251" customFormat="1"/>
    <row r="15103" s="251" customFormat="1"/>
    <row r="15104" s="251" customFormat="1"/>
    <row r="15105" s="251" customFormat="1"/>
    <row r="15106" s="251" customFormat="1"/>
    <row r="15107" s="251" customFormat="1"/>
    <row r="15108" s="251" customFormat="1"/>
    <row r="15109" s="251" customFormat="1"/>
    <row r="15110" s="251" customFormat="1"/>
    <row r="15111" s="251" customFormat="1"/>
    <row r="15112" s="251" customFormat="1"/>
    <row r="15113" s="251" customFormat="1"/>
    <row r="15114" s="251" customFormat="1"/>
    <row r="15115" s="251" customFormat="1"/>
    <row r="15116" s="251" customFormat="1"/>
    <row r="15117" s="251" customFormat="1"/>
    <row r="15118" s="251" customFormat="1"/>
    <row r="15119" s="251" customFormat="1"/>
    <row r="15120" s="251" customFormat="1"/>
    <row r="15121" s="251" customFormat="1"/>
    <row r="15122" s="251" customFormat="1"/>
    <row r="15123" s="251" customFormat="1"/>
    <row r="15124" s="251" customFormat="1"/>
    <row r="15125" s="251" customFormat="1"/>
    <row r="15126" s="251" customFormat="1"/>
    <row r="15127" s="251" customFormat="1"/>
    <row r="15128" s="251" customFormat="1"/>
    <row r="15129" s="251" customFormat="1"/>
    <row r="15130" s="251" customFormat="1"/>
    <row r="15131" s="251" customFormat="1"/>
    <row r="15132" s="251" customFormat="1"/>
    <row r="15133" s="251" customFormat="1"/>
    <row r="15134" s="251" customFormat="1"/>
    <row r="15135" s="251" customFormat="1"/>
    <row r="15136" s="251" customFormat="1"/>
    <row r="15137" s="251" customFormat="1"/>
    <row r="15138" s="251" customFormat="1"/>
    <row r="15139" s="251" customFormat="1"/>
    <row r="15140" s="251" customFormat="1"/>
    <row r="15141" s="251" customFormat="1"/>
    <row r="15142" s="251" customFormat="1"/>
    <row r="15143" s="251" customFormat="1"/>
    <row r="15144" s="251" customFormat="1"/>
    <row r="15145" s="251" customFormat="1"/>
    <row r="15146" s="251" customFormat="1"/>
    <row r="15147" s="251" customFormat="1"/>
    <row r="15148" s="251" customFormat="1"/>
    <row r="15149" s="251" customFormat="1"/>
    <row r="15150" s="251" customFormat="1"/>
    <row r="15151" s="251" customFormat="1"/>
    <row r="15152" s="251" customFormat="1"/>
    <row r="15153" s="251" customFormat="1"/>
    <row r="15154" s="251" customFormat="1"/>
    <row r="15155" s="251" customFormat="1"/>
    <row r="15156" s="251" customFormat="1"/>
    <row r="15157" s="251" customFormat="1"/>
    <row r="15158" s="251" customFormat="1"/>
    <row r="15159" s="251" customFormat="1"/>
    <row r="15160" s="251" customFormat="1"/>
    <row r="15161" s="251" customFormat="1"/>
    <row r="15162" s="251" customFormat="1"/>
    <row r="15163" s="251" customFormat="1"/>
    <row r="15164" s="251" customFormat="1"/>
    <row r="15165" s="251" customFormat="1"/>
    <row r="15166" s="251" customFormat="1"/>
    <row r="15167" s="251" customFormat="1"/>
    <row r="15168" s="251" customFormat="1"/>
    <row r="15169" s="251" customFormat="1"/>
    <row r="15170" s="251" customFormat="1"/>
    <row r="15171" s="251" customFormat="1"/>
    <row r="15172" s="251" customFormat="1"/>
    <row r="15173" s="251" customFormat="1"/>
    <row r="15174" s="251" customFormat="1"/>
    <row r="15175" s="251" customFormat="1"/>
    <row r="15176" s="251" customFormat="1"/>
    <row r="15177" s="251" customFormat="1"/>
    <row r="15178" s="251" customFormat="1"/>
    <row r="15179" s="251" customFormat="1"/>
    <row r="15180" s="251" customFormat="1"/>
    <row r="15181" s="251" customFormat="1"/>
    <row r="15182" s="251" customFormat="1"/>
    <row r="15183" s="251" customFormat="1"/>
    <row r="15184" s="251" customFormat="1"/>
    <row r="15185" s="251" customFormat="1"/>
    <row r="15186" s="251" customFormat="1"/>
    <row r="15187" s="251" customFormat="1"/>
    <row r="15188" s="251" customFormat="1"/>
    <row r="15189" s="251" customFormat="1"/>
    <row r="15190" s="251" customFormat="1"/>
    <row r="15191" s="251" customFormat="1"/>
    <row r="15192" s="251" customFormat="1"/>
    <row r="15193" s="251" customFormat="1"/>
    <row r="15194" s="251" customFormat="1"/>
    <row r="15195" s="251" customFormat="1"/>
    <row r="15196" s="251" customFormat="1"/>
    <row r="15197" s="251" customFormat="1"/>
    <row r="15198" s="251" customFormat="1"/>
    <row r="15199" s="251" customFormat="1"/>
    <row r="15200" s="251" customFormat="1"/>
    <row r="15201" s="251" customFormat="1"/>
    <row r="15202" s="251" customFormat="1"/>
    <row r="15203" s="251" customFormat="1"/>
    <row r="15204" s="251" customFormat="1"/>
    <row r="15205" s="251" customFormat="1"/>
    <row r="15206" s="251" customFormat="1"/>
    <row r="15207" s="251" customFormat="1"/>
    <row r="15208" s="251" customFormat="1"/>
    <row r="15209" s="251" customFormat="1"/>
    <row r="15210" s="251" customFormat="1"/>
    <row r="15211" s="251" customFormat="1"/>
    <row r="15212" s="251" customFormat="1"/>
    <row r="15213" s="251" customFormat="1"/>
    <row r="15214" s="251" customFormat="1"/>
    <row r="15215" s="251" customFormat="1"/>
    <row r="15216" s="251" customFormat="1"/>
    <row r="15217" s="251" customFormat="1"/>
    <row r="15218" s="251" customFormat="1"/>
    <row r="15219" s="251" customFormat="1"/>
    <row r="15220" s="251" customFormat="1"/>
    <row r="15221" s="251" customFormat="1"/>
    <row r="15222" s="251" customFormat="1"/>
    <row r="15223" s="251" customFormat="1"/>
    <row r="15224" s="251" customFormat="1"/>
    <row r="15225" s="251" customFormat="1"/>
    <row r="15226" s="251" customFormat="1"/>
    <row r="15227" s="251" customFormat="1"/>
    <row r="15228" s="251" customFormat="1"/>
    <row r="15229" s="251" customFormat="1"/>
    <row r="15230" s="251" customFormat="1"/>
    <row r="15231" s="251" customFormat="1"/>
    <row r="15232" s="251" customFormat="1"/>
    <row r="15233" s="251" customFormat="1"/>
    <row r="15234" s="251" customFormat="1"/>
    <row r="15235" s="251" customFormat="1"/>
    <row r="15236" s="251" customFormat="1"/>
    <row r="15237" s="251" customFormat="1"/>
    <row r="15238" s="251" customFormat="1"/>
    <row r="15239" s="251" customFormat="1"/>
    <row r="15240" s="251" customFormat="1"/>
    <row r="15241" s="251" customFormat="1"/>
    <row r="15242" s="251" customFormat="1"/>
    <row r="15243" s="251" customFormat="1"/>
    <row r="15244" s="251" customFormat="1"/>
    <row r="15245" s="251" customFormat="1"/>
    <row r="15246" s="251" customFormat="1"/>
    <row r="15247" s="251" customFormat="1"/>
    <row r="15248" s="251" customFormat="1"/>
    <row r="15249" s="251" customFormat="1"/>
    <row r="15250" s="251" customFormat="1"/>
    <row r="15251" s="251" customFormat="1"/>
    <row r="15252" s="251" customFormat="1"/>
    <row r="15253" s="251" customFormat="1"/>
    <row r="15254" s="251" customFormat="1"/>
    <row r="15255" s="251" customFormat="1"/>
    <row r="15256" s="251" customFormat="1"/>
    <row r="15257" s="251" customFormat="1"/>
    <row r="15258" s="251" customFormat="1"/>
    <row r="15259" s="251" customFormat="1"/>
    <row r="15260" s="251" customFormat="1"/>
    <row r="15261" s="251" customFormat="1"/>
    <row r="15262" s="251" customFormat="1"/>
    <row r="15263" s="251" customFormat="1"/>
    <row r="15264" s="251" customFormat="1"/>
    <row r="15265" s="251" customFormat="1"/>
    <row r="15266" s="251" customFormat="1"/>
    <row r="15267" s="251" customFormat="1"/>
    <row r="15268" s="251" customFormat="1"/>
    <row r="15269" s="251" customFormat="1"/>
    <row r="15270" s="251" customFormat="1"/>
    <row r="15271" s="251" customFormat="1"/>
    <row r="15272" s="251" customFormat="1"/>
    <row r="15273" s="251" customFormat="1"/>
    <row r="15274" s="251" customFormat="1"/>
    <row r="15275" s="251" customFormat="1"/>
    <row r="15276" s="251" customFormat="1"/>
    <row r="15277" s="251" customFormat="1"/>
    <row r="15278" s="251" customFormat="1"/>
    <row r="15279" s="251" customFormat="1"/>
    <row r="15280" s="251" customFormat="1"/>
    <row r="15281" s="251" customFormat="1"/>
    <row r="15282" s="251" customFormat="1"/>
    <row r="15283" s="251" customFormat="1"/>
    <row r="15284" s="251" customFormat="1"/>
    <row r="15285" s="251" customFormat="1"/>
    <row r="15286" s="251" customFormat="1"/>
    <row r="15287" s="251" customFormat="1"/>
    <row r="15288" s="251" customFormat="1"/>
    <row r="15289" s="251" customFormat="1"/>
    <row r="15290" s="251" customFormat="1"/>
    <row r="15291" s="251" customFormat="1"/>
    <row r="15292" s="251" customFormat="1"/>
    <row r="15293" s="251" customFormat="1"/>
    <row r="15294" s="251" customFormat="1"/>
    <row r="15295" s="251" customFormat="1"/>
    <row r="15296" s="251" customFormat="1"/>
    <row r="15297" s="251" customFormat="1"/>
    <row r="15298" s="251" customFormat="1"/>
    <row r="15299" s="251" customFormat="1"/>
    <row r="15300" s="251" customFormat="1"/>
    <row r="15301" s="251" customFormat="1"/>
    <row r="15302" s="251" customFormat="1"/>
    <row r="15303" s="251" customFormat="1"/>
    <row r="15304" s="251" customFormat="1"/>
    <row r="15305" s="251" customFormat="1"/>
    <row r="15306" s="251" customFormat="1"/>
    <row r="15307" s="251" customFormat="1"/>
    <row r="15308" s="251" customFormat="1"/>
    <row r="15309" s="251" customFormat="1"/>
    <row r="15310" s="251" customFormat="1"/>
    <row r="15311" s="251" customFormat="1"/>
    <row r="15312" s="251" customFormat="1"/>
    <row r="15313" s="251" customFormat="1"/>
    <row r="15314" s="251" customFormat="1"/>
    <row r="15315" s="251" customFormat="1"/>
    <row r="15316" s="251" customFormat="1"/>
    <row r="15317" s="251" customFormat="1"/>
    <row r="15318" s="251" customFormat="1"/>
    <row r="15319" s="251" customFormat="1"/>
    <row r="15320" s="251" customFormat="1"/>
    <row r="15321" s="251" customFormat="1"/>
    <row r="15322" s="251" customFormat="1"/>
    <row r="15323" s="251" customFormat="1"/>
    <row r="15324" s="251" customFormat="1"/>
    <row r="15325" s="251" customFormat="1"/>
    <row r="15326" s="251" customFormat="1"/>
    <row r="15327" s="251" customFormat="1"/>
    <row r="15328" s="251" customFormat="1"/>
    <row r="15329" s="251" customFormat="1"/>
    <row r="15330" s="251" customFormat="1"/>
    <row r="15331" s="251" customFormat="1"/>
    <row r="15332" s="251" customFormat="1"/>
    <row r="15333" s="251" customFormat="1"/>
    <row r="15334" s="251" customFormat="1"/>
    <row r="15335" s="251" customFormat="1"/>
    <row r="15336" s="251" customFormat="1"/>
    <row r="15337" s="251" customFormat="1"/>
    <row r="15338" s="251" customFormat="1"/>
    <row r="15339" s="251" customFormat="1"/>
    <row r="15340" s="251" customFormat="1"/>
    <row r="15341" s="251" customFormat="1"/>
    <row r="15342" s="251" customFormat="1"/>
    <row r="15343" s="251" customFormat="1"/>
    <row r="15344" s="251" customFormat="1"/>
    <row r="15345" s="251" customFormat="1"/>
    <row r="15346" s="251" customFormat="1"/>
    <row r="15347" s="251" customFormat="1"/>
    <row r="15348" s="251" customFormat="1"/>
    <row r="15349" s="251" customFormat="1"/>
    <row r="15350" s="251" customFormat="1"/>
    <row r="15351" s="251" customFormat="1"/>
    <row r="15352" s="251" customFormat="1"/>
    <row r="15353" s="251" customFormat="1"/>
    <row r="15354" s="251" customFormat="1"/>
    <row r="15355" s="251" customFormat="1"/>
    <row r="15356" s="251" customFormat="1"/>
    <row r="15357" s="251" customFormat="1"/>
    <row r="15358" s="251" customFormat="1"/>
    <row r="15359" s="251" customFormat="1"/>
    <row r="15360" s="251" customFormat="1"/>
    <row r="15361" s="251" customFormat="1"/>
    <row r="15362" s="251" customFormat="1"/>
    <row r="15363" s="251" customFormat="1"/>
    <row r="15364" s="251" customFormat="1"/>
    <row r="15365" s="251" customFormat="1"/>
    <row r="15366" s="251" customFormat="1"/>
    <row r="15367" s="251" customFormat="1"/>
    <row r="15368" s="251" customFormat="1"/>
    <row r="15369" s="251" customFormat="1"/>
    <row r="15370" s="251" customFormat="1"/>
    <row r="15371" s="251" customFormat="1"/>
    <row r="15372" s="251" customFormat="1"/>
    <row r="15373" s="251" customFormat="1"/>
    <row r="15374" s="251" customFormat="1"/>
    <row r="15375" s="251" customFormat="1"/>
    <row r="15376" s="251" customFormat="1"/>
    <row r="15377" s="251" customFormat="1"/>
    <row r="15378" s="251" customFormat="1"/>
    <row r="15379" s="251" customFormat="1"/>
    <row r="15380" s="251" customFormat="1"/>
    <row r="15381" s="251" customFormat="1"/>
    <row r="15382" s="251" customFormat="1"/>
    <row r="15383" s="251" customFormat="1"/>
    <row r="15384" s="251" customFormat="1"/>
    <row r="15385" s="251" customFormat="1"/>
    <row r="15386" s="251" customFormat="1"/>
    <row r="15387" s="251" customFormat="1"/>
    <row r="15388" s="251" customFormat="1"/>
    <row r="15389" s="251" customFormat="1"/>
    <row r="15390" s="251" customFormat="1"/>
    <row r="15391" s="251" customFormat="1"/>
    <row r="15392" s="251" customFormat="1"/>
    <row r="15393" s="251" customFormat="1"/>
    <row r="15394" s="251" customFormat="1"/>
    <row r="15395" s="251" customFormat="1"/>
    <row r="15396" s="251" customFormat="1"/>
    <row r="15397" s="251" customFormat="1"/>
    <row r="15398" s="251" customFormat="1"/>
    <row r="15399" s="251" customFormat="1"/>
    <row r="15400" s="251" customFormat="1"/>
    <row r="15401" s="251" customFormat="1"/>
    <row r="15402" s="251" customFormat="1"/>
    <row r="15403" s="251" customFormat="1"/>
    <row r="15404" s="251" customFormat="1"/>
    <row r="15405" s="251" customFormat="1"/>
    <row r="15406" s="251" customFormat="1"/>
    <row r="15407" s="251" customFormat="1"/>
    <row r="15408" s="251" customFormat="1"/>
    <row r="15409" s="251" customFormat="1"/>
    <row r="15410" s="251" customFormat="1"/>
    <row r="15411" s="251" customFormat="1"/>
    <row r="15412" s="251" customFormat="1"/>
    <row r="15413" s="251" customFormat="1"/>
    <row r="15414" s="251" customFormat="1"/>
    <row r="15415" s="251" customFormat="1"/>
    <row r="15416" s="251" customFormat="1"/>
    <row r="15417" s="251" customFormat="1"/>
    <row r="15418" s="251" customFormat="1"/>
    <row r="15419" s="251" customFormat="1"/>
    <row r="15420" s="251" customFormat="1"/>
    <row r="15421" s="251" customFormat="1"/>
    <row r="15422" s="251" customFormat="1"/>
    <row r="15423" s="251" customFormat="1"/>
    <row r="15424" s="251" customFormat="1"/>
    <row r="15425" s="251" customFormat="1"/>
    <row r="15426" s="251" customFormat="1"/>
    <row r="15427" s="251" customFormat="1"/>
    <row r="15428" s="251" customFormat="1"/>
    <row r="15429" s="251" customFormat="1"/>
    <row r="15430" s="251" customFormat="1"/>
    <row r="15431" s="251" customFormat="1"/>
    <row r="15432" s="251" customFormat="1"/>
    <row r="15433" s="251" customFormat="1"/>
    <row r="15434" s="251" customFormat="1"/>
    <row r="15435" s="251" customFormat="1"/>
    <row r="15436" s="251" customFormat="1"/>
    <row r="15437" s="251" customFormat="1"/>
    <row r="15438" s="251" customFormat="1"/>
    <row r="15439" s="251" customFormat="1"/>
    <row r="15440" s="251" customFormat="1"/>
    <row r="15441" s="251" customFormat="1"/>
    <row r="15442" s="251" customFormat="1"/>
    <row r="15443" s="251" customFormat="1"/>
    <row r="15444" s="251" customFormat="1"/>
    <row r="15445" s="251" customFormat="1"/>
    <row r="15446" s="251" customFormat="1"/>
    <row r="15447" s="251" customFormat="1"/>
    <row r="15448" s="251" customFormat="1"/>
    <row r="15449" s="251" customFormat="1"/>
    <row r="15450" s="251" customFormat="1"/>
    <row r="15451" s="251" customFormat="1"/>
    <row r="15452" s="251" customFormat="1"/>
    <row r="15453" s="251" customFormat="1"/>
    <row r="15454" s="251" customFormat="1"/>
    <row r="15455" s="251" customFormat="1"/>
    <row r="15456" s="251" customFormat="1"/>
    <row r="15457" s="251" customFormat="1"/>
    <row r="15458" s="251" customFormat="1"/>
    <row r="15459" s="251" customFormat="1"/>
    <row r="15460" s="251" customFormat="1"/>
    <row r="15461" s="251" customFormat="1"/>
    <row r="15462" s="251" customFormat="1"/>
    <row r="15463" s="251" customFormat="1"/>
    <row r="15464" s="251" customFormat="1"/>
    <row r="15465" s="251" customFormat="1"/>
    <row r="15466" s="251" customFormat="1"/>
    <row r="15467" s="251" customFormat="1"/>
    <row r="15468" s="251" customFormat="1"/>
    <row r="15469" s="251" customFormat="1"/>
    <row r="15470" s="251" customFormat="1"/>
    <row r="15471" s="251" customFormat="1"/>
    <row r="15472" s="251" customFormat="1"/>
    <row r="15473" s="251" customFormat="1"/>
    <row r="15474" s="251" customFormat="1"/>
    <row r="15475" s="251" customFormat="1"/>
    <row r="15476" s="251" customFormat="1"/>
    <row r="15477" s="251" customFormat="1"/>
    <row r="15478" s="251" customFormat="1"/>
    <row r="15479" s="251" customFormat="1"/>
    <row r="15480" s="251" customFormat="1"/>
    <row r="15481" s="251" customFormat="1"/>
    <row r="15482" s="251" customFormat="1"/>
    <row r="15483" s="251" customFormat="1"/>
    <row r="15484" s="251" customFormat="1"/>
    <row r="15485" s="251" customFormat="1"/>
    <row r="15486" s="251" customFormat="1"/>
    <row r="15487" s="251" customFormat="1"/>
    <row r="15488" s="251" customFormat="1"/>
    <row r="15489" s="251" customFormat="1"/>
    <row r="15490" s="251" customFormat="1"/>
    <row r="15491" s="251" customFormat="1"/>
    <row r="15492" s="251" customFormat="1"/>
    <row r="15493" s="251" customFormat="1"/>
    <row r="15494" s="251" customFormat="1"/>
    <row r="15495" s="251" customFormat="1"/>
    <row r="15496" s="251" customFormat="1"/>
    <row r="15497" s="251" customFormat="1"/>
    <row r="15498" s="251" customFormat="1"/>
    <row r="15499" s="251" customFormat="1"/>
    <row r="15500" s="251" customFormat="1"/>
    <row r="15501" s="251" customFormat="1"/>
    <row r="15502" s="251" customFormat="1"/>
    <row r="15503" s="251" customFormat="1"/>
    <row r="15504" s="251" customFormat="1"/>
    <row r="15505" s="251" customFormat="1"/>
    <row r="15506" s="251" customFormat="1"/>
    <row r="15507" s="251" customFormat="1"/>
    <row r="15508" s="251" customFormat="1"/>
    <row r="15509" s="251" customFormat="1"/>
    <row r="15510" s="251" customFormat="1"/>
    <row r="15511" s="251" customFormat="1"/>
    <row r="15512" s="251" customFormat="1"/>
    <row r="15513" s="251" customFormat="1"/>
    <row r="15514" s="251" customFormat="1"/>
    <row r="15515" s="251" customFormat="1"/>
    <row r="15516" s="251" customFormat="1"/>
    <row r="15517" s="251" customFormat="1"/>
    <row r="15518" s="251" customFormat="1"/>
    <row r="15519" s="251" customFormat="1"/>
    <row r="15520" s="251" customFormat="1"/>
    <row r="15521" s="251" customFormat="1"/>
    <row r="15522" s="251" customFormat="1"/>
    <row r="15523" s="251" customFormat="1"/>
    <row r="15524" s="251" customFormat="1"/>
    <row r="15525" s="251" customFormat="1"/>
    <row r="15526" s="251" customFormat="1"/>
    <row r="15527" s="251" customFormat="1"/>
    <row r="15528" s="251" customFormat="1"/>
    <row r="15529" s="251" customFormat="1"/>
    <row r="15530" s="251" customFormat="1"/>
    <row r="15531" s="251" customFormat="1"/>
    <row r="15532" s="251" customFormat="1"/>
    <row r="15533" s="251" customFormat="1"/>
    <row r="15534" s="251" customFormat="1"/>
    <row r="15535" s="251" customFormat="1"/>
    <row r="15536" s="251" customFormat="1"/>
    <row r="15537" s="251" customFormat="1"/>
    <row r="15538" s="251" customFormat="1"/>
    <row r="15539" s="251" customFormat="1"/>
    <row r="15540" s="251" customFormat="1"/>
    <row r="15541" s="251" customFormat="1"/>
    <row r="15542" s="251" customFormat="1"/>
    <row r="15543" s="251" customFormat="1"/>
    <row r="15544" s="251" customFormat="1"/>
    <row r="15545" s="251" customFormat="1"/>
    <row r="15546" s="251" customFormat="1"/>
    <row r="15547" s="251" customFormat="1"/>
    <row r="15548" s="251" customFormat="1"/>
    <row r="15549" s="251" customFormat="1"/>
    <row r="15550" s="251" customFormat="1"/>
    <row r="15551" s="251" customFormat="1"/>
    <row r="15552" s="251" customFormat="1"/>
    <row r="15553" s="251" customFormat="1"/>
    <row r="15554" s="251" customFormat="1"/>
    <row r="15555" s="251" customFormat="1"/>
    <row r="15556" s="251" customFormat="1"/>
    <row r="15557" s="251" customFormat="1"/>
    <row r="15558" s="251" customFormat="1"/>
    <row r="15559" s="251" customFormat="1"/>
    <row r="15560" s="251" customFormat="1"/>
    <row r="15561" s="251" customFormat="1"/>
    <row r="15562" s="251" customFormat="1"/>
    <row r="15563" s="251" customFormat="1"/>
    <row r="15564" s="251" customFormat="1"/>
    <row r="15565" s="251" customFormat="1"/>
    <row r="15566" s="251" customFormat="1"/>
    <row r="15567" s="251" customFormat="1"/>
    <row r="15568" s="251" customFormat="1"/>
    <row r="15569" s="251" customFormat="1"/>
    <row r="15570" s="251" customFormat="1"/>
    <row r="15571" s="251" customFormat="1"/>
    <row r="15572" s="251" customFormat="1"/>
    <row r="15573" s="251" customFormat="1"/>
    <row r="15574" s="251" customFormat="1"/>
    <row r="15575" s="251" customFormat="1"/>
    <row r="15576" s="251" customFormat="1"/>
    <row r="15577" s="251" customFormat="1"/>
    <row r="15578" s="251" customFormat="1"/>
    <row r="15579" s="251" customFormat="1"/>
    <row r="15580" s="251" customFormat="1"/>
    <row r="15581" s="251" customFormat="1"/>
    <row r="15582" s="251" customFormat="1"/>
    <row r="15583" s="251" customFormat="1"/>
    <row r="15584" s="251" customFormat="1"/>
    <row r="15585" s="251" customFormat="1"/>
    <row r="15586" s="251" customFormat="1"/>
    <row r="15587" s="251" customFormat="1"/>
    <row r="15588" s="251" customFormat="1"/>
    <row r="15589" s="251" customFormat="1"/>
    <row r="15590" s="251" customFormat="1"/>
    <row r="15591" s="251" customFormat="1"/>
    <row r="15592" s="251" customFormat="1"/>
    <row r="15593" s="251" customFormat="1"/>
    <row r="15594" s="251" customFormat="1"/>
    <row r="15595" s="251" customFormat="1"/>
    <row r="15596" s="251" customFormat="1"/>
    <row r="15597" s="251" customFormat="1"/>
    <row r="15598" s="251" customFormat="1"/>
    <row r="15599" s="251" customFormat="1"/>
    <row r="15600" s="251" customFormat="1"/>
    <row r="15601" s="251" customFormat="1"/>
    <row r="15602" s="251" customFormat="1"/>
    <row r="15603" s="251" customFormat="1"/>
    <row r="15604" s="251" customFormat="1"/>
    <row r="15605" s="251" customFormat="1"/>
    <row r="15606" s="251" customFormat="1"/>
    <row r="15607" s="251" customFormat="1"/>
    <row r="15608" s="251" customFormat="1"/>
    <row r="15609" s="251" customFormat="1"/>
    <row r="15610" s="251" customFormat="1"/>
    <row r="15611" s="251" customFormat="1"/>
    <row r="15612" s="251" customFormat="1"/>
    <row r="15613" s="251" customFormat="1"/>
    <row r="15614" s="251" customFormat="1"/>
    <row r="15615" s="251" customFormat="1"/>
    <row r="15616" s="251" customFormat="1"/>
    <row r="15617" s="251" customFormat="1"/>
    <row r="15618" s="251" customFormat="1"/>
    <row r="15619" s="251" customFormat="1"/>
    <row r="15620" s="251" customFormat="1"/>
    <row r="15621" s="251" customFormat="1"/>
    <row r="15622" s="251" customFormat="1"/>
    <row r="15623" s="251" customFormat="1"/>
    <row r="15624" s="251" customFormat="1"/>
    <row r="15625" s="251" customFormat="1"/>
    <row r="15626" s="251" customFormat="1"/>
    <row r="15627" s="251" customFormat="1"/>
    <row r="15628" s="251" customFormat="1"/>
    <row r="15629" s="251" customFormat="1"/>
    <row r="15630" s="251" customFormat="1"/>
    <row r="15631" s="251" customFormat="1"/>
    <row r="15632" s="251" customFormat="1"/>
    <row r="15633" s="251" customFormat="1"/>
    <row r="15634" s="251" customFormat="1"/>
    <row r="15635" s="251" customFormat="1"/>
    <row r="15636" s="251" customFormat="1"/>
    <row r="15637" s="251" customFormat="1"/>
    <row r="15638" s="251" customFormat="1"/>
    <row r="15639" s="251" customFormat="1"/>
    <row r="15640" s="251" customFormat="1"/>
    <row r="15641" s="251" customFormat="1"/>
    <row r="15642" s="251" customFormat="1"/>
    <row r="15643" s="251" customFormat="1"/>
    <row r="15644" s="251" customFormat="1"/>
    <row r="15645" s="251" customFormat="1"/>
    <row r="15646" s="251" customFormat="1"/>
    <row r="15647" s="251" customFormat="1"/>
    <row r="15648" s="251" customFormat="1"/>
    <row r="15649" s="251" customFormat="1"/>
    <row r="15650" s="251" customFormat="1"/>
    <row r="15651" s="251" customFormat="1"/>
    <row r="15652" s="251" customFormat="1"/>
    <row r="15653" s="251" customFormat="1"/>
    <row r="15654" s="251" customFormat="1"/>
    <row r="15655" s="251" customFormat="1"/>
    <row r="15656" s="251" customFormat="1"/>
    <row r="15657" s="251" customFormat="1"/>
    <row r="15658" s="251" customFormat="1"/>
    <row r="15659" s="251" customFormat="1"/>
    <row r="15660" s="251" customFormat="1"/>
    <row r="15661" s="251" customFormat="1"/>
    <row r="15662" s="251" customFormat="1"/>
    <row r="15663" s="251" customFormat="1"/>
    <row r="15664" s="251" customFormat="1"/>
    <row r="15665" s="251" customFormat="1"/>
    <row r="15666" s="251" customFormat="1"/>
    <row r="15667" s="251" customFormat="1"/>
    <row r="15668" s="251" customFormat="1"/>
    <row r="15669" s="251" customFormat="1"/>
    <row r="15670" s="251" customFormat="1"/>
    <row r="15671" s="251" customFormat="1"/>
    <row r="15672" s="251" customFormat="1"/>
    <row r="15673" s="251" customFormat="1"/>
    <row r="15674" s="251" customFormat="1"/>
    <row r="15675" s="251" customFormat="1"/>
    <row r="15676" s="251" customFormat="1"/>
    <row r="15677" s="251" customFormat="1"/>
    <row r="15678" s="251" customFormat="1"/>
    <row r="15679" s="251" customFormat="1"/>
    <row r="15680" s="251" customFormat="1"/>
    <row r="15681" s="251" customFormat="1"/>
    <row r="15682" s="251" customFormat="1"/>
    <row r="15683" s="251" customFormat="1"/>
    <row r="15684" s="251" customFormat="1"/>
    <row r="15685" s="251" customFormat="1"/>
    <row r="15686" s="251" customFormat="1"/>
    <row r="15687" s="251" customFormat="1"/>
    <row r="15688" s="251" customFormat="1"/>
    <row r="15689" s="251" customFormat="1"/>
    <row r="15690" s="251" customFormat="1"/>
    <row r="15691" s="251" customFormat="1"/>
    <row r="15692" s="251" customFormat="1"/>
    <row r="15693" s="251" customFormat="1"/>
    <row r="15694" s="251" customFormat="1"/>
    <row r="15695" s="251" customFormat="1"/>
    <row r="15696" s="251" customFormat="1"/>
    <row r="15697" s="251" customFormat="1"/>
    <row r="15698" s="251" customFormat="1"/>
    <row r="15699" s="251" customFormat="1"/>
    <row r="15700" s="251" customFormat="1"/>
    <row r="15701" s="251" customFormat="1"/>
    <row r="15702" s="251" customFormat="1"/>
    <row r="15703" s="251" customFormat="1"/>
    <row r="15704" s="251" customFormat="1"/>
    <row r="15705" s="251" customFormat="1"/>
    <row r="15706" s="251" customFormat="1"/>
    <row r="15707" s="251" customFormat="1"/>
    <row r="15708" s="251" customFormat="1"/>
    <row r="15709" s="251" customFormat="1"/>
    <row r="15710" s="251" customFormat="1"/>
    <row r="15711" s="251" customFormat="1"/>
    <row r="15712" s="251" customFormat="1"/>
    <row r="15713" s="251" customFormat="1"/>
    <row r="15714" s="251" customFormat="1"/>
    <row r="15715" s="251" customFormat="1"/>
    <row r="15716" s="251" customFormat="1"/>
    <row r="15717" s="251" customFormat="1"/>
    <row r="15718" s="251" customFormat="1"/>
    <row r="15719" s="251" customFormat="1"/>
    <row r="15720" s="251" customFormat="1"/>
    <row r="15721" s="251" customFormat="1"/>
    <row r="15722" s="251" customFormat="1"/>
    <row r="15723" s="251" customFormat="1"/>
    <row r="15724" s="251" customFormat="1"/>
    <row r="15725" s="251" customFormat="1"/>
    <row r="15726" s="251" customFormat="1"/>
    <row r="15727" s="251" customFormat="1"/>
    <row r="15728" s="251" customFormat="1"/>
    <row r="15729" s="251" customFormat="1"/>
    <row r="15730" s="251" customFormat="1"/>
    <row r="15731" s="251" customFormat="1"/>
    <row r="15732" s="251" customFormat="1"/>
    <row r="15733" s="251" customFormat="1"/>
    <row r="15734" s="251" customFormat="1"/>
    <row r="15735" s="251" customFormat="1"/>
    <row r="15736" s="251" customFormat="1"/>
    <row r="15737" s="251" customFormat="1"/>
    <row r="15738" s="251" customFormat="1"/>
    <row r="15739" s="251" customFormat="1"/>
    <row r="15740" s="251" customFormat="1"/>
    <row r="15741" s="251" customFormat="1"/>
    <row r="15742" s="251" customFormat="1"/>
    <row r="15743" s="251" customFormat="1"/>
    <row r="15744" s="251" customFormat="1"/>
    <row r="15745" s="251" customFormat="1"/>
    <row r="15746" s="251" customFormat="1"/>
    <row r="15747" s="251" customFormat="1"/>
    <row r="15748" s="251" customFormat="1"/>
    <row r="15749" s="251" customFormat="1"/>
    <row r="15750" s="251" customFormat="1"/>
    <row r="15751" s="251" customFormat="1"/>
    <row r="15752" s="251" customFormat="1"/>
    <row r="15753" s="251" customFormat="1"/>
    <row r="15754" s="251" customFormat="1"/>
    <row r="15755" s="251" customFormat="1"/>
    <row r="15756" s="251" customFormat="1"/>
    <row r="15757" s="251" customFormat="1"/>
    <row r="15758" s="251" customFormat="1"/>
    <row r="15759" s="251" customFormat="1"/>
    <row r="15760" s="251" customFormat="1"/>
    <row r="15761" s="251" customFormat="1"/>
    <row r="15762" s="251" customFormat="1"/>
    <row r="15763" s="251" customFormat="1"/>
    <row r="15764" s="251" customFormat="1"/>
    <row r="15765" s="251" customFormat="1"/>
    <row r="15766" s="251" customFormat="1"/>
    <row r="15767" s="251" customFormat="1"/>
    <row r="15768" s="251" customFormat="1"/>
    <row r="15769" s="251" customFormat="1"/>
    <row r="15770" s="251" customFormat="1"/>
    <row r="15771" s="251" customFormat="1"/>
    <row r="15772" s="251" customFormat="1"/>
    <row r="15773" s="251" customFormat="1"/>
    <row r="15774" s="251" customFormat="1"/>
    <row r="15775" s="251" customFormat="1"/>
    <row r="15776" s="251" customFormat="1"/>
    <row r="15777" s="251" customFormat="1"/>
    <row r="15778" s="251" customFormat="1"/>
    <row r="15779" s="251" customFormat="1"/>
    <row r="15780" s="251" customFormat="1"/>
    <row r="15781" s="251" customFormat="1"/>
    <row r="15782" s="251" customFormat="1"/>
    <row r="15783" s="251" customFormat="1"/>
    <row r="15784" s="251" customFormat="1"/>
    <row r="15785" s="251" customFormat="1"/>
    <row r="15786" s="251" customFormat="1"/>
    <row r="15787" s="251" customFormat="1"/>
    <row r="15788" s="251" customFormat="1"/>
    <row r="15789" s="251" customFormat="1"/>
    <row r="15790" s="251" customFormat="1"/>
    <row r="15791" s="251" customFormat="1"/>
    <row r="15792" s="251" customFormat="1"/>
    <row r="15793" s="251" customFormat="1"/>
    <row r="15794" s="251" customFormat="1"/>
    <row r="15795" s="251" customFormat="1"/>
    <row r="15796" s="251" customFormat="1"/>
    <row r="15797" s="251" customFormat="1"/>
    <row r="15798" s="251" customFormat="1"/>
    <row r="15799" s="251" customFormat="1"/>
    <row r="15800" s="251" customFormat="1"/>
    <row r="15801" s="251" customFormat="1"/>
    <row r="15802" s="251" customFormat="1"/>
    <row r="15803" s="251" customFormat="1"/>
    <row r="15804" s="251" customFormat="1"/>
    <row r="15805" s="251" customFormat="1"/>
    <row r="15806" s="251" customFormat="1"/>
    <row r="15807" s="251" customFormat="1"/>
    <row r="15808" s="251" customFormat="1"/>
    <row r="15809" s="251" customFormat="1"/>
    <row r="15810" s="251" customFormat="1"/>
    <row r="15811" s="251" customFormat="1"/>
    <row r="15812" s="251" customFormat="1"/>
    <row r="15813" s="251" customFormat="1"/>
    <row r="15814" s="251" customFormat="1"/>
    <row r="15815" s="251" customFormat="1"/>
    <row r="15816" s="251" customFormat="1"/>
    <row r="15817" s="251" customFormat="1"/>
    <row r="15818" s="251" customFormat="1"/>
    <row r="15819" s="251" customFormat="1"/>
    <row r="15820" s="251" customFormat="1"/>
    <row r="15821" s="251" customFormat="1"/>
    <row r="15822" s="251" customFormat="1"/>
    <row r="15823" s="251" customFormat="1"/>
    <row r="15824" s="251" customFormat="1"/>
    <row r="15825" s="251" customFormat="1"/>
    <row r="15826" s="251" customFormat="1"/>
    <row r="15827" s="251" customFormat="1"/>
    <row r="15828" s="251" customFormat="1"/>
    <row r="15829" s="251" customFormat="1"/>
    <row r="15830" s="251" customFormat="1"/>
    <row r="15831" s="251" customFormat="1"/>
    <row r="15832" s="251" customFormat="1"/>
    <row r="15833" s="251" customFormat="1"/>
    <row r="15834" s="251" customFormat="1"/>
    <row r="15835" s="251" customFormat="1"/>
    <row r="15836" s="251" customFormat="1"/>
    <row r="15837" s="251" customFormat="1"/>
    <row r="15838" s="251" customFormat="1"/>
    <row r="15839" s="251" customFormat="1"/>
    <row r="15840" s="251" customFormat="1"/>
    <row r="15841" s="251" customFormat="1"/>
    <row r="15842" s="251" customFormat="1"/>
    <row r="15843" s="251" customFormat="1"/>
    <row r="15844" s="251" customFormat="1"/>
    <row r="15845" s="251" customFormat="1"/>
    <row r="15846" s="251" customFormat="1"/>
    <row r="15847" s="251" customFormat="1"/>
    <row r="15848" s="251" customFormat="1"/>
    <row r="15849" s="251" customFormat="1"/>
    <row r="15850" s="251" customFormat="1"/>
    <row r="15851" s="251" customFormat="1"/>
    <row r="15852" s="251" customFormat="1"/>
    <row r="15853" s="251" customFormat="1"/>
    <row r="15854" s="251" customFormat="1"/>
    <row r="15855" s="251" customFormat="1"/>
    <row r="15856" s="251" customFormat="1"/>
    <row r="15857" s="251" customFormat="1"/>
    <row r="15858" s="251" customFormat="1"/>
    <row r="15859" s="251" customFormat="1"/>
    <row r="15860" s="251" customFormat="1"/>
    <row r="15861" s="251" customFormat="1"/>
    <row r="15862" s="251" customFormat="1"/>
    <row r="15863" s="251" customFormat="1"/>
    <row r="15864" s="251" customFormat="1"/>
    <row r="15865" s="251" customFormat="1"/>
    <row r="15866" s="251" customFormat="1"/>
    <row r="15867" s="251" customFormat="1"/>
    <row r="15868" s="251" customFormat="1"/>
    <row r="15869" s="251" customFormat="1"/>
    <row r="15870" s="251" customFormat="1"/>
    <row r="15871" s="251" customFormat="1"/>
    <row r="15872" s="251" customFormat="1"/>
    <row r="15873" s="251" customFormat="1"/>
    <row r="15874" s="251" customFormat="1"/>
    <row r="15875" s="251" customFormat="1"/>
    <row r="15876" s="251" customFormat="1"/>
    <row r="15877" s="251" customFormat="1"/>
    <row r="15878" s="251" customFormat="1"/>
    <row r="15879" s="251" customFormat="1"/>
    <row r="15880" s="251" customFormat="1"/>
    <row r="15881" s="251" customFormat="1"/>
    <row r="15882" s="251" customFormat="1"/>
    <row r="15883" s="251" customFormat="1"/>
    <row r="15884" s="251" customFormat="1"/>
    <row r="15885" s="251" customFormat="1"/>
    <row r="15886" s="251" customFormat="1"/>
    <row r="15887" s="251" customFormat="1"/>
    <row r="15888" s="251" customFormat="1"/>
    <row r="15889" s="251" customFormat="1"/>
    <row r="15890" s="251" customFormat="1"/>
    <row r="15891" s="251" customFormat="1"/>
    <row r="15892" s="251" customFormat="1"/>
    <row r="15893" s="251" customFormat="1"/>
    <row r="15894" s="251" customFormat="1"/>
    <row r="15895" s="251" customFormat="1"/>
    <row r="15896" s="251" customFormat="1"/>
    <row r="15897" s="251" customFormat="1"/>
    <row r="15898" s="251" customFormat="1"/>
    <row r="15899" s="251" customFormat="1"/>
    <row r="15900" s="251" customFormat="1"/>
    <row r="15901" s="251" customFormat="1"/>
    <row r="15902" s="251" customFormat="1"/>
    <row r="15903" s="251" customFormat="1"/>
    <row r="15904" s="251" customFormat="1"/>
    <row r="15905" s="251" customFormat="1"/>
    <row r="15906" s="251" customFormat="1"/>
    <row r="15907" s="251" customFormat="1"/>
    <row r="15908" s="251" customFormat="1"/>
    <row r="15909" s="251" customFormat="1"/>
    <row r="15910" s="251" customFormat="1"/>
    <row r="15911" s="251" customFormat="1"/>
    <row r="15912" s="251" customFormat="1"/>
    <row r="15913" s="251" customFormat="1"/>
    <row r="15914" s="251" customFormat="1"/>
    <row r="15915" s="251" customFormat="1"/>
    <row r="15916" s="251" customFormat="1"/>
    <row r="15917" s="251" customFormat="1"/>
    <row r="15918" s="251" customFormat="1"/>
    <row r="15919" s="251" customFormat="1"/>
    <row r="15920" s="251" customFormat="1"/>
    <row r="15921" s="251" customFormat="1"/>
    <row r="15922" s="251" customFormat="1"/>
    <row r="15923" s="251" customFormat="1"/>
    <row r="15924" s="251" customFormat="1"/>
    <row r="15925" s="251" customFormat="1"/>
    <row r="15926" s="251" customFormat="1"/>
    <row r="15927" s="251" customFormat="1"/>
    <row r="15928" s="251" customFormat="1"/>
    <row r="15929" s="251" customFormat="1"/>
    <row r="15930" s="251" customFormat="1"/>
    <row r="15931" s="251" customFormat="1"/>
    <row r="15932" s="251" customFormat="1"/>
    <row r="15933" s="251" customFormat="1"/>
    <row r="15934" s="251" customFormat="1"/>
    <row r="15935" s="251" customFormat="1"/>
    <row r="15936" s="251" customFormat="1"/>
    <row r="15937" s="251" customFormat="1"/>
    <row r="15938" s="251" customFormat="1"/>
    <row r="15939" s="251" customFormat="1"/>
    <row r="15940" s="251" customFormat="1"/>
    <row r="15941" s="251" customFormat="1"/>
    <row r="15942" s="251" customFormat="1"/>
    <row r="15943" s="251" customFormat="1"/>
    <row r="15944" s="251" customFormat="1"/>
    <row r="15945" s="251" customFormat="1"/>
    <row r="15946" s="251" customFormat="1"/>
    <row r="15947" s="251" customFormat="1"/>
    <row r="15948" s="251" customFormat="1"/>
    <row r="15949" s="251" customFormat="1"/>
    <row r="15950" s="251" customFormat="1"/>
    <row r="15951" s="251" customFormat="1"/>
    <row r="15952" s="251" customFormat="1"/>
    <row r="15953" s="251" customFormat="1"/>
    <row r="15954" s="251" customFormat="1"/>
    <row r="15955" s="251" customFormat="1"/>
    <row r="15956" s="251" customFormat="1"/>
    <row r="15957" s="251" customFormat="1"/>
    <row r="15958" s="251" customFormat="1"/>
    <row r="15959" s="251" customFormat="1"/>
    <row r="15960" s="251" customFormat="1"/>
    <row r="15961" s="251" customFormat="1"/>
    <row r="15962" s="251" customFormat="1"/>
    <row r="15963" s="251" customFormat="1"/>
    <row r="15964" s="251" customFormat="1"/>
    <row r="15965" s="251" customFormat="1"/>
    <row r="15966" s="251" customFormat="1"/>
    <row r="15967" s="251" customFormat="1"/>
    <row r="15968" s="251" customFormat="1"/>
    <row r="15969" s="251" customFormat="1"/>
    <row r="15970" s="251" customFormat="1"/>
    <row r="15971" s="251" customFormat="1"/>
    <row r="15972" s="251" customFormat="1"/>
    <row r="15973" s="251" customFormat="1"/>
    <row r="15974" s="251" customFormat="1"/>
    <row r="15975" s="251" customFormat="1"/>
    <row r="15976" s="251" customFormat="1"/>
    <row r="15977" s="251" customFormat="1"/>
    <row r="15978" s="251" customFormat="1"/>
    <row r="15979" s="251" customFormat="1"/>
    <row r="15980" s="251" customFormat="1"/>
    <row r="15981" s="251" customFormat="1"/>
    <row r="15982" s="251" customFormat="1"/>
    <row r="15983" s="251" customFormat="1"/>
    <row r="15984" s="251" customFormat="1"/>
    <row r="15985" s="251" customFormat="1"/>
    <row r="15986" s="251" customFormat="1"/>
    <row r="15987" s="251" customFormat="1"/>
    <row r="15988" s="251" customFormat="1"/>
    <row r="15989" s="251" customFormat="1"/>
    <row r="15990" s="251" customFormat="1"/>
    <row r="15991" s="251" customFormat="1"/>
    <row r="15992" s="251" customFormat="1"/>
    <row r="15993" s="251" customFormat="1"/>
    <row r="15994" s="251" customFormat="1"/>
    <row r="15995" s="251" customFormat="1"/>
    <row r="15996" s="251" customFormat="1"/>
    <row r="15997" s="251" customFormat="1"/>
    <row r="15998" s="251" customFormat="1"/>
    <row r="15999" s="251" customFormat="1"/>
    <row r="16000" s="251" customFormat="1"/>
    <row r="16001" s="251" customFormat="1"/>
    <row r="16002" s="251" customFormat="1"/>
    <row r="16003" s="251" customFormat="1"/>
    <row r="16004" s="251" customFormat="1"/>
    <row r="16005" s="251" customFormat="1"/>
    <row r="16006" s="251" customFormat="1"/>
    <row r="16007" s="251" customFormat="1"/>
    <row r="16008" s="251" customFormat="1"/>
    <row r="16009" s="251" customFormat="1"/>
    <row r="16010" s="251" customFormat="1"/>
    <row r="16011" s="251" customFormat="1"/>
    <row r="16012" s="251" customFormat="1"/>
    <row r="16013" s="251" customFormat="1"/>
    <row r="16014" s="251" customFormat="1"/>
    <row r="16015" s="251" customFormat="1"/>
    <row r="16016" s="251" customFormat="1"/>
    <row r="16017" s="251" customFormat="1"/>
    <row r="16018" s="251" customFormat="1"/>
    <row r="16019" s="251" customFormat="1"/>
    <row r="16020" s="251" customFormat="1"/>
    <row r="16021" s="251" customFormat="1"/>
    <row r="16022" s="251" customFormat="1"/>
    <row r="16023" s="251" customFormat="1"/>
    <row r="16024" s="251" customFormat="1"/>
    <row r="16025" s="251" customFormat="1"/>
    <row r="16026" s="251" customFormat="1"/>
    <row r="16027" s="251" customFormat="1"/>
    <row r="16028" s="251" customFormat="1"/>
    <row r="16029" s="251" customFormat="1"/>
    <row r="16030" s="251" customFormat="1"/>
    <row r="16031" s="251" customFormat="1"/>
    <row r="16032" s="251" customFormat="1"/>
    <row r="16033" s="251" customFormat="1"/>
    <row r="16034" s="251" customFormat="1"/>
    <row r="16035" s="251" customFormat="1"/>
    <row r="16036" s="251" customFormat="1"/>
    <row r="16037" s="251" customFormat="1"/>
    <row r="16038" s="251" customFormat="1"/>
    <row r="16039" s="251" customFormat="1"/>
    <row r="16040" s="251" customFormat="1"/>
    <row r="16041" s="251" customFormat="1"/>
    <row r="16042" s="251" customFormat="1"/>
    <row r="16043" s="251" customFormat="1"/>
    <row r="16044" s="251" customFormat="1"/>
    <row r="16045" s="251" customFormat="1"/>
    <row r="16046" s="251" customFormat="1"/>
    <row r="16047" s="251" customFormat="1"/>
    <row r="16048" s="251" customFormat="1"/>
    <row r="16049" s="251" customFormat="1"/>
    <row r="16050" s="251" customFormat="1"/>
    <row r="16051" s="251" customFormat="1"/>
    <row r="16052" s="251" customFormat="1"/>
    <row r="16053" s="251" customFormat="1"/>
    <row r="16054" s="251" customFormat="1"/>
    <row r="16055" s="251" customFormat="1"/>
    <row r="16056" s="251" customFormat="1"/>
    <row r="16057" s="251" customFormat="1"/>
    <row r="16058" s="251" customFormat="1"/>
    <row r="16059" s="251" customFormat="1"/>
    <row r="16060" s="251" customFormat="1"/>
    <row r="16061" s="251" customFormat="1"/>
    <row r="16062" s="251" customFormat="1"/>
    <row r="16063" s="251" customFormat="1"/>
    <row r="16064" s="251" customFormat="1"/>
    <row r="16065" s="251" customFormat="1"/>
    <row r="16066" s="251" customFormat="1"/>
    <row r="16067" s="251" customFormat="1"/>
    <row r="16068" s="251" customFormat="1"/>
    <row r="16069" s="251" customFormat="1"/>
    <row r="16070" s="251" customFormat="1"/>
    <row r="16071" s="251" customFormat="1"/>
    <row r="16072" s="251" customFormat="1"/>
    <row r="16073" s="251" customFormat="1"/>
    <row r="16074" s="251" customFormat="1"/>
    <row r="16075" s="251" customFormat="1"/>
    <row r="16076" s="251" customFormat="1"/>
    <row r="16077" s="251" customFormat="1"/>
    <row r="16078" s="251" customFormat="1"/>
    <row r="16079" s="251" customFormat="1"/>
    <row r="16080" s="251" customFormat="1"/>
    <row r="16081" s="251" customFormat="1"/>
    <row r="16082" s="251" customFormat="1"/>
    <row r="16083" s="251" customFormat="1"/>
    <row r="16084" s="251" customFormat="1"/>
    <row r="16085" s="251" customFormat="1"/>
    <row r="16086" s="251" customFormat="1"/>
    <row r="16087" s="251" customFormat="1"/>
    <row r="16088" s="251" customFormat="1"/>
    <row r="16089" s="251" customFormat="1"/>
    <row r="16090" s="251" customFormat="1"/>
    <row r="16091" s="251" customFormat="1"/>
    <row r="16092" s="251" customFormat="1"/>
    <row r="16093" s="251" customFormat="1"/>
    <row r="16094" s="251" customFormat="1"/>
    <row r="16095" s="251" customFormat="1"/>
    <row r="16096" s="251" customFormat="1"/>
    <row r="16097" s="251" customFormat="1"/>
    <row r="16098" s="251" customFormat="1"/>
    <row r="16099" s="251" customFormat="1"/>
    <row r="16100" s="251" customFormat="1"/>
    <row r="16101" s="251" customFormat="1"/>
    <row r="16102" s="251" customFormat="1"/>
    <row r="16103" s="251" customFormat="1"/>
    <row r="16104" s="251" customFormat="1"/>
    <row r="16105" s="251" customFormat="1"/>
    <row r="16106" s="251" customFormat="1"/>
    <row r="16107" s="251" customFormat="1"/>
    <row r="16108" s="251" customFormat="1"/>
    <row r="16109" s="251" customFormat="1"/>
    <row r="16110" s="251" customFormat="1"/>
    <row r="16111" s="251" customFormat="1"/>
    <row r="16112" s="251" customFormat="1"/>
    <row r="16113" s="251" customFormat="1"/>
    <row r="16114" s="251" customFormat="1"/>
    <row r="16115" s="251" customFormat="1"/>
    <row r="16116" s="251" customFormat="1"/>
    <row r="16117" s="251" customFormat="1"/>
    <row r="16118" s="251" customFormat="1"/>
    <row r="16119" s="251" customFormat="1"/>
    <row r="16120" s="251" customFormat="1"/>
    <row r="16121" s="251" customFormat="1"/>
    <row r="16122" s="251" customFormat="1"/>
    <row r="16123" s="251" customFormat="1"/>
    <row r="16124" s="251" customFormat="1"/>
    <row r="16125" s="251" customFormat="1"/>
    <row r="16126" s="251" customFormat="1"/>
    <row r="16127" s="251" customFormat="1"/>
    <row r="16128" s="251" customFormat="1"/>
    <row r="16129" s="251" customFormat="1"/>
    <row r="16130" s="251" customFormat="1"/>
    <row r="16131" s="251" customFormat="1"/>
    <row r="16132" s="251" customFormat="1"/>
    <row r="16133" s="251" customFormat="1"/>
    <row r="16134" s="251" customFormat="1"/>
    <row r="16135" s="251" customFormat="1"/>
    <row r="16136" s="251" customFormat="1"/>
    <row r="16137" s="251" customFormat="1"/>
    <row r="16138" s="251" customFormat="1"/>
    <row r="16139" s="251" customFormat="1"/>
    <row r="16140" s="251" customFormat="1"/>
    <row r="16141" s="251" customFormat="1"/>
    <row r="16142" s="251" customFormat="1"/>
    <row r="16143" s="251" customFormat="1"/>
    <row r="16144" s="251" customFormat="1"/>
    <row r="16145" s="251" customFormat="1"/>
    <row r="16146" s="251" customFormat="1"/>
    <row r="16147" s="251" customFormat="1"/>
    <row r="16148" s="251" customFormat="1"/>
    <row r="16149" s="251" customFormat="1"/>
    <row r="16150" s="251" customFormat="1"/>
    <row r="16151" s="251" customFormat="1"/>
    <row r="16152" s="251" customFormat="1"/>
    <row r="16153" s="251" customFormat="1"/>
    <row r="16154" s="251" customFormat="1"/>
    <row r="16155" s="251" customFormat="1"/>
    <row r="16156" s="251" customFormat="1"/>
    <row r="16157" s="251" customFormat="1"/>
    <row r="16158" s="251" customFormat="1"/>
    <row r="16159" s="251" customFormat="1"/>
    <row r="16160" s="251" customFormat="1"/>
    <row r="16161" s="251" customFormat="1"/>
    <row r="16162" s="251" customFormat="1"/>
    <row r="16163" s="251" customFormat="1"/>
    <row r="16164" s="251" customFormat="1"/>
    <row r="16165" s="251" customFormat="1"/>
    <row r="16166" s="251" customFormat="1"/>
    <row r="16167" s="251" customFormat="1"/>
    <row r="16168" s="251" customFormat="1"/>
    <row r="16169" s="251" customFormat="1"/>
    <row r="16170" s="251" customFormat="1"/>
    <row r="16171" s="251" customFormat="1"/>
    <row r="16172" s="251" customFormat="1"/>
    <row r="16173" s="251" customFormat="1"/>
    <row r="16174" s="251" customFormat="1"/>
    <row r="16175" s="251" customFormat="1"/>
    <row r="16176" s="251" customFormat="1"/>
    <row r="16177" s="251" customFormat="1"/>
    <row r="16178" s="251" customFormat="1"/>
    <row r="16179" s="251" customFormat="1"/>
    <row r="16180" s="251" customFormat="1"/>
    <row r="16181" s="251" customFormat="1"/>
    <row r="16182" s="251" customFormat="1"/>
    <row r="16183" s="251" customFormat="1"/>
    <row r="16184" s="251" customFormat="1"/>
    <row r="16185" s="251" customFormat="1"/>
    <row r="16186" s="251" customFormat="1"/>
    <row r="16187" s="251" customFormat="1"/>
    <row r="16188" s="251" customFormat="1"/>
    <row r="16189" s="251" customFormat="1"/>
    <row r="16190" s="251" customFormat="1"/>
    <row r="16191" s="251" customFormat="1"/>
    <row r="16192" s="251" customFormat="1"/>
    <row r="16193" s="251" customFormat="1"/>
    <row r="16194" s="251" customFormat="1"/>
    <row r="16195" s="251" customFormat="1"/>
    <row r="16196" s="251" customFormat="1"/>
    <row r="16197" s="251" customFormat="1"/>
    <row r="16198" s="251" customFormat="1"/>
    <row r="16199" s="251" customFormat="1"/>
    <row r="16200" s="251" customFormat="1"/>
    <row r="16201" s="251" customFormat="1"/>
    <row r="16202" s="251" customFormat="1"/>
    <row r="16203" s="251" customFormat="1"/>
    <row r="16204" s="251" customFormat="1"/>
    <row r="16205" s="251" customFormat="1"/>
    <row r="16206" s="251" customFormat="1"/>
    <row r="16207" s="251" customFormat="1"/>
    <row r="16208" s="251" customFormat="1"/>
    <row r="16209" s="251" customFormat="1"/>
    <row r="16210" s="251" customFormat="1"/>
    <row r="16211" s="251" customFormat="1"/>
    <row r="16212" s="251" customFormat="1"/>
    <row r="16213" s="251" customFormat="1"/>
    <row r="16214" s="251" customFormat="1"/>
    <row r="16215" s="251" customFormat="1"/>
    <row r="16216" s="251" customFormat="1"/>
    <row r="16217" s="251" customFormat="1"/>
    <row r="16218" s="251" customFormat="1"/>
    <row r="16219" s="251" customFormat="1"/>
    <row r="16220" s="251" customFormat="1"/>
    <row r="16221" s="251" customFormat="1"/>
    <row r="16222" s="251" customFormat="1"/>
    <row r="16223" s="251" customFormat="1"/>
    <row r="16224" s="251" customFormat="1"/>
    <row r="16225" s="251" customFormat="1"/>
    <row r="16226" s="251" customFormat="1"/>
    <row r="16227" s="251" customFormat="1"/>
    <row r="16228" s="251" customFormat="1"/>
    <row r="16229" s="251" customFormat="1"/>
    <row r="16230" s="251" customFormat="1"/>
    <row r="16231" s="251" customFormat="1"/>
    <row r="16232" s="251" customFormat="1"/>
    <row r="16233" s="251" customFormat="1"/>
    <row r="16234" s="251" customFormat="1"/>
    <row r="16235" s="251" customFormat="1"/>
    <row r="16236" s="251" customFormat="1"/>
    <row r="16237" s="251" customFormat="1"/>
    <row r="16238" s="251" customFormat="1"/>
    <row r="16239" s="251" customFormat="1"/>
    <row r="16240" s="251" customFormat="1"/>
    <row r="16241" s="251" customFormat="1"/>
    <row r="16242" s="251" customFormat="1"/>
    <row r="16243" s="251" customFormat="1"/>
    <row r="16244" s="251" customFormat="1"/>
    <row r="16245" s="251" customFormat="1"/>
    <row r="16246" s="251" customFormat="1"/>
    <row r="16247" s="251" customFormat="1"/>
    <row r="16248" s="251" customFormat="1"/>
    <row r="16249" s="251" customFormat="1"/>
    <row r="16250" s="251" customFormat="1"/>
    <row r="16251" s="251" customFormat="1"/>
    <row r="16252" s="251" customFormat="1"/>
    <row r="16253" s="251" customFormat="1"/>
    <row r="16254" s="251" customFormat="1"/>
    <row r="16255" s="251" customFormat="1"/>
    <row r="16256" s="251" customFormat="1"/>
    <row r="16257" s="251" customFormat="1"/>
    <row r="16258" s="251" customFormat="1"/>
    <row r="16259" s="251" customFormat="1"/>
    <row r="16260" s="251" customFormat="1"/>
    <row r="16261" s="251" customFormat="1"/>
    <row r="16262" s="251" customFormat="1"/>
    <row r="16263" s="251" customFormat="1"/>
    <row r="16264" s="251" customFormat="1"/>
    <row r="16265" s="251" customFormat="1"/>
    <row r="16266" s="251" customFormat="1"/>
    <row r="16267" s="251" customFormat="1"/>
    <row r="16268" s="251" customFormat="1"/>
    <row r="16269" s="251" customFormat="1"/>
    <row r="16270" s="251" customFormat="1"/>
    <row r="16271" s="251" customFormat="1"/>
    <row r="16272" s="251" customFormat="1"/>
    <row r="16273" s="251" customFormat="1"/>
    <row r="16274" s="251" customFormat="1"/>
    <row r="16275" s="251" customFormat="1"/>
    <row r="16276" s="251" customFormat="1"/>
    <row r="16277" s="251" customFormat="1"/>
    <row r="16278" s="251" customFormat="1"/>
    <row r="16279" s="251" customFormat="1"/>
    <row r="16280" s="251" customFormat="1"/>
    <row r="16281" s="251" customFormat="1"/>
    <row r="16282" s="251" customFormat="1"/>
    <row r="16283" s="251" customFormat="1"/>
    <row r="16284" s="251" customFormat="1"/>
    <row r="16285" s="251" customFormat="1"/>
    <row r="16286" s="251" customFormat="1"/>
    <row r="16287" s="251" customFormat="1"/>
    <row r="16288" s="251" customFormat="1"/>
    <row r="16289" s="251" customFormat="1"/>
    <row r="16290" s="251" customFormat="1"/>
    <row r="16291" s="251" customFormat="1"/>
    <row r="16292" s="251" customFormat="1"/>
    <row r="16293" s="251" customFormat="1"/>
    <row r="16294" s="251" customFormat="1"/>
    <row r="16295" s="251" customFormat="1"/>
    <row r="16296" s="251" customFormat="1"/>
    <row r="16297" s="251" customFormat="1"/>
    <row r="16298" s="251" customFormat="1"/>
    <row r="16299" s="251" customFormat="1"/>
    <row r="16300" s="251" customFormat="1"/>
    <row r="16301" s="251" customFormat="1"/>
    <row r="16302" s="251" customFormat="1"/>
    <row r="16303" s="251" customFormat="1"/>
    <row r="16304" s="251" customFormat="1"/>
    <row r="16305" s="251" customFormat="1"/>
    <row r="16306" s="251" customFormat="1"/>
    <row r="16307" s="251" customFormat="1"/>
    <row r="16308" s="251" customFormat="1"/>
    <row r="16309" s="251" customFormat="1"/>
    <row r="16310" s="251" customFormat="1"/>
    <row r="16311" s="251" customFormat="1"/>
    <row r="16312" s="251" customFormat="1"/>
    <row r="16313" s="251" customFormat="1"/>
    <row r="16314" s="251" customFormat="1"/>
    <row r="16315" s="251" customFormat="1"/>
    <row r="16316" s="251" customFormat="1"/>
    <row r="16317" s="251" customFormat="1"/>
    <row r="16318" s="251" customFormat="1"/>
    <row r="16319" s="251" customFormat="1"/>
    <row r="16320" s="251" customFormat="1"/>
    <row r="16321" s="251" customFormat="1"/>
    <row r="16322" s="251" customFormat="1"/>
    <row r="16323" s="251" customFormat="1"/>
    <row r="16324" s="251" customFormat="1"/>
    <row r="16325" s="251" customFormat="1"/>
    <row r="16326" s="251" customFormat="1"/>
    <row r="16327" s="251" customFormat="1"/>
    <row r="16328" s="251" customFormat="1"/>
    <row r="16329" s="251" customFormat="1"/>
    <row r="16330" s="251" customFormat="1"/>
    <row r="16331" s="251" customFormat="1"/>
    <row r="16332" s="251" customFormat="1"/>
    <row r="16333" s="251" customFormat="1"/>
    <row r="16334" s="251" customFormat="1"/>
    <row r="16335" s="251" customFormat="1"/>
    <row r="16336" s="251" customFormat="1"/>
    <row r="16337" s="251" customFormat="1"/>
    <row r="16338" s="251" customFormat="1"/>
    <row r="16339" s="251" customFormat="1"/>
    <row r="16340" s="251" customFormat="1"/>
    <row r="16341" s="251" customFormat="1"/>
    <row r="16342" s="251" customFormat="1"/>
    <row r="16343" s="251" customFormat="1"/>
    <row r="16344" s="251" customFormat="1"/>
    <row r="16345" s="251" customFormat="1"/>
    <row r="16346" s="251" customFormat="1"/>
    <row r="16347" s="251" customFormat="1"/>
    <row r="16348" s="251" customFormat="1"/>
    <row r="16349" s="251" customFormat="1"/>
    <row r="16350" s="251" customFormat="1"/>
    <row r="16351" s="251" customFormat="1"/>
    <row r="16352" s="251" customFormat="1"/>
    <row r="16353" s="251" customFormat="1"/>
    <row r="16354" s="251" customFormat="1"/>
    <row r="16355" s="251" customFormat="1"/>
    <row r="16356" s="251" customFormat="1"/>
    <row r="16357" s="251" customFormat="1"/>
    <row r="16358" s="251" customFormat="1"/>
    <row r="16359" s="251" customFormat="1"/>
    <row r="16360" s="251" customFormat="1"/>
    <row r="16361" s="251" customFormat="1"/>
    <row r="16362" s="251" customFormat="1"/>
    <row r="16363" s="251" customFormat="1"/>
    <row r="16364" s="251" customFormat="1"/>
    <row r="16365" s="251" customFormat="1"/>
    <row r="16366" s="251" customFormat="1"/>
    <row r="16367" s="251" customFormat="1"/>
    <row r="16368" s="251" customFormat="1"/>
    <row r="16369" s="251" customFormat="1"/>
    <row r="16370" s="251" customFormat="1"/>
    <row r="16371" s="251" customFormat="1"/>
    <row r="16372" s="251" customFormat="1"/>
    <row r="16373" s="251" customFormat="1"/>
    <row r="16374" s="251" customFormat="1"/>
    <row r="16375" s="251" customFormat="1"/>
    <row r="16376" s="251" customFormat="1"/>
    <row r="16377" s="251" customFormat="1"/>
    <row r="16378" s="251" customFormat="1"/>
    <row r="16379" s="251" customFormat="1"/>
    <row r="16380" s="251" customFormat="1"/>
    <row r="16381" s="251" customFormat="1"/>
    <row r="16382" s="251" customFormat="1"/>
    <row r="16383" s="251" customFormat="1"/>
    <row r="16384" s="251" customFormat="1"/>
    <row r="16385" s="251" customFormat="1"/>
    <row r="16386" s="251" customFormat="1"/>
    <row r="16387" s="251" customFormat="1"/>
    <row r="16388" s="251" customFormat="1"/>
    <row r="16389" s="251" customFormat="1"/>
    <row r="16390" s="251" customFormat="1"/>
    <row r="16391" s="251" customFormat="1"/>
    <row r="16392" s="251" customFormat="1"/>
    <row r="16393" s="251" customFormat="1"/>
    <row r="16394" s="251" customFormat="1"/>
    <row r="16395" s="251" customFormat="1"/>
    <row r="16396" s="251" customFormat="1"/>
    <row r="16397" s="251" customFormat="1"/>
    <row r="16398" s="251" customFormat="1"/>
    <row r="16399" s="251" customFormat="1"/>
    <row r="16400" s="251" customFormat="1"/>
    <row r="16401" s="251" customFormat="1"/>
    <row r="16402" s="251" customFormat="1"/>
    <row r="16403" s="251" customFormat="1"/>
    <row r="16404" s="251" customFormat="1"/>
    <row r="16405" s="251" customFormat="1"/>
    <row r="16406" s="251" customFormat="1"/>
    <row r="16407" s="251" customFormat="1"/>
    <row r="16408" s="251" customFormat="1"/>
    <row r="16409" s="251" customFormat="1"/>
    <row r="16410" s="251" customFormat="1"/>
    <row r="16411" s="251" customFormat="1"/>
    <row r="16412" s="251" customFormat="1"/>
    <row r="16413" s="251" customFormat="1"/>
    <row r="16414" s="251" customFormat="1"/>
    <row r="16415" s="251" customFormat="1"/>
    <row r="16416" s="251" customFormat="1"/>
    <row r="16417" s="251" customFormat="1"/>
    <row r="16418" s="251" customFormat="1"/>
    <row r="16419" s="251" customFormat="1"/>
    <row r="16420" s="251" customFormat="1"/>
    <row r="16421" s="251" customFormat="1"/>
    <row r="16422" s="251" customFormat="1"/>
    <row r="16423" s="251" customFormat="1"/>
    <row r="16424" s="251" customFormat="1"/>
    <row r="16425" s="251" customFormat="1"/>
    <row r="16426" s="251" customFormat="1"/>
    <row r="16427" s="251" customFormat="1"/>
    <row r="16428" s="251" customFormat="1"/>
    <row r="16429" s="251" customFormat="1"/>
    <row r="16430" s="251" customFormat="1"/>
    <row r="16431" s="251" customFormat="1"/>
    <row r="16432" s="251" customFormat="1"/>
    <row r="16433" s="251" customFormat="1"/>
    <row r="16434" s="251" customFormat="1"/>
    <row r="16435" s="251" customFormat="1"/>
    <row r="16436" s="251" customFormat="1"/>
    <row r="16437" s="251" customFormat="1"/>
    <row r="16438" s="251" customFormat="1"/>
    <row r="16439" s="251" customFormat="1"/>
    <row r="16440" s="251" customFormat="1"/>
    <row r="16441" s="251" customFormat="1"/>
    <row r="16442" s="251" customFormat="1"/>
    <row r="16443" s="251" customFormat="1"/>
    <row r="16444" s="251" customFormat="1"/>
    <row r="16445" s="251" customFormat="1"/>
    <row r="16446" s="251" customFormat="1"/>
    <row r="16447" s="251" customFormat="1"/>
    <row r="16448" s="251" customFormat="1"/>
    <row r="16449" s="251" customFormat="1"/>
    <row r="16450" s="251" customFormat="1"/>
    <row r="16451" s="251" customFormat="1"/>
    <row r="16452" s="251" customFormat="1"/>
    <row r="16453" s="251" customFormat="1"/>
    <row r="16454" s="251" customFormat="1"/>
    <row r="16455" s="251" customFormat="1"/>
    <row r="16456" s="251" customFormat="1"/>
    <row r="16457" s="251" customFormat="1"/>
    <row r="16458" s="251" customFormat="1"/>
    <row r="16459" s="251" customFormat="1"/>
    <row r="16460" s="251" customFormat="1"/>
    <row r="16461" s="251" customFormat="1"/>
    <row r="16462" s="251" customFormat="1"/>
    <row r="16463" s="251" customFormat="1"/>
    <row r="16464" s="251" customFormat="1"/>
    <row r="16465" s="251" customFormat="1"/>
    <row r="16466" s="251" customFormat="1"/>
    <row r="16467" s="251" customFormat="1"/>
    <row r="16468" s="251" customFormat="1"/>
    <row r="16469" s="251" customFormat="1"/>
    <row r="16470" s="251" customFormat="1"/>
    <row r="16471" s="251" customFormat="1"/>
    <row r="16472" s="251" customFormat="1"/>
    <row r="16473" s="251" customFormat="1"/>
    <row r="16474" s="251" customFormat="1"/>
    <row r="16475" s="251" customFormat="1"/>
    <row r="16476" s="251" customFormat="1"/>
    <row r="16477" s="251" customFormat="1"/>
    <row r="16478" s="251" customFormat="1"/>
    <row r="16479" s="251" customFormat="1"/>
    <row r="16480" s="251" customFormat="1"/>
    <row r="16481" s="251" customFormat="1"/>
    <row r="16482" s="251" customFormat="1"/>
    <row r="16483" s="251" customFormat="1"/>
    <row r="16484" s="251" customFormat="1"/>
    <row r="16485" s="251" customFormat="1"/>
    <row r="16486" s="251" customFormat="1"/>
    <row r="16487" s="251" customFormat="1"/>
    <row r="16488" s="251" customFormat="1"/>
    <row r="16489" s="251" customFormat="1"/>
    <row r="16490" s="251" customFormat="1"/>
    <row r="16491" s="251" customFormat="1"/>
    <row r="16492" s="251" customFormat="1"/>
    <row r="16493" s="251" customFormat="1"/>
    <row r="16494" s="251" customFormat="1"/>
    <row r="16495" s="251" customFormat="1"/>
    <row r="16496" s="251" customFormat="1"/>
    <row r="16497" s="251" customFormat="1"/>
    <row r="16498" s="251" customFormat="1"/>
    <row r="16499" s="251" customFormat="1"/>
    <row r="16500" s="251" customFormat="1"/>
    <row r="16501" s="251" customFormat="1"/>
    <row r="16502" s="251" customFormat="1"/>
    <row r="16503" s="251" customFormat="1"/>
    <row r="16504" s="251" customFormat="1"/>
    <row r="16505" s="251" customFormat="1"/>
    <row r="16506" s="251" customFormat="1"/>
    <row r="16507" s="251" customFormat="1"/>
    <row r="16508" s="251" customFormat="1"/>
    <row r="16509" s="251" customFormat="1"/>
    <row r="16510" s="251" customFormat="1"/>
    <row r="16511" s="251" customFormat="1"/>
    <row r="16512" s="251" customFormat="1"/>
    <row r="16513" s="251" customFormat="1"/>
    <row r="16514" s="251" customFormat="1"/>
    <row r="16515" s="251" customFormat="1"/>
    <row r="16516" s="251" customFormat="1"/>
    <row r="16517" s="251" customFormat="1"/>
    <row r="16518" s="251" customFormat="1"/>
    <row r="16519" s="251" customFormat="1"/>
    <row r="16520" s="251" customFormat="1"/>
    <row r="16521" s="251" customFormat="1"/>
    <row r="16522" s="251" customFormat="1"/>
    <row r="16523" s="251" customFormat="1"/>
    <row r="16524" s="251" customFormat="1"/>
    <row r="16525" s="251" customFormat="1"/>
    <row r="16526" s="251" customFormat="1"/>
    <row r="16527" s="251" customFormat="1"/>
    <row r="16528" s="251" customFormat="1"/>
    <row r="16529" s="251" customFormat="1"/>
    <row r="16530" s="251" customFormat="1"/>
    <row r="16531" s="251" customFormat="1"/>
    <row r="16532" s="251" customFormat="1"/>
    <row r="16533" s="251" customFormat="1"/>
    <row r="16534" s="251" customFormat="1"/>
    <row r="16535" s="251" customFormat="1"/>
    <row r="16536" s="251" customFormat="1"/>
    <row r="16537" s="251" customFormat="1"/>
    <row r="16538" s="251" customFormat="1"/>
    <row r="16539" s="251" customFormat="1"/>
    <row r="16540" s="251" customFormat="1"/>
    <row r="16541" s="251" customFormat="1"/>
    <row r="16542" s="251" customFormat="1"/>
    <row r="16543" s="251" customFormat="1"/>
    <row r="16544" s="251" customFormat="1"/>
    <row r="16545" s="251" customFormat="1"/>
    <row r="16546" s="251" customFormat="1"/>
    <row r="16547" s="251" customFormat="1"/>
    <row r="16548" s="251" customFormat="1"/>
    <row r="16549" s="251" customFormat="1"/>
    <row r="16550" s="251" customFormat="1"/>
    <row r="16551" s="251" customFormat="1"/>
    <row r="16552" s="251" customFormat="1"/>
    <row r="16553" s="251" customFormat="1"/>
    <row r="16554" s="251" customFormat="1"/>
    <row r="16555" s="251" customFormat="1"/>
    <row r="16556" s="251" customFormat="1"/>
    <row r="16557" s="251" customFormat="1"/>
    <row r="16558" s="251" customFormat="1"/>
    <row r="16559" s="251" customFormat="1"/>
    <row r="16560" s="251" customFormat="1"/>
    <row r="16561" s="251" customFormat="1"/>
    <row r="16562" s="251" customFormat="1"/>
    <row r="16563" s="251" customFormat="1"/>
    <row r="16564" s="251" customFormat="1"/>
    <row r="16565" s="251" customFormat="1"/>
    <row r="16566" s="251" customFormat="1"/>
    <row r="16567" s="251" customFormat="1"/>
    <row r="16568" s="251" customFormat="1"/>
    <row r="16569" s="251" customFormat="1"/>
    <row r="16570" s="251" customFormat="1"/>
    <row r="16571" s="251" customFormat="1"/>
    <row r="16572" s="251" customFormat="1"/>
    <row r="16573" s="251" customFormat="1"/>
    <row r="16574" s="251" customFormat="1"/>
    <row r="16575" s="251" customFormat="1"/>
    <row r="16576" s="251" customFormat="1"/>
    <row r="16577" s="251" customFormat="1"/>
    <row r="16578" s="251" customFormat="1"/>
    <row r="16579" s="251" customFormat="1"/>
    <row r="16580" s="251" customFormat="1"/>
    <row r="16581" s="251" customFormat="1"/>
    <row r="16582" s="251" customFormat="1"/>
    <row r="16583" s="251" customFormat="1"/>
    <row r="16584" s="251" customFormat="1"/>
    <row r="16585" s="251" customFormat="1"/>
    <row r="16586" s="251" customFormat="1"/>
    <row r="16587" s="251" customFormat="1"/>
    <row r="16588" s="251" customFormat="1"/>
    <row r="16589" s="251" customFormat="1"/>
    <row r="16590" s="251" customFormat="1"/>
    <row r="16591" s="251" customFormat="1"/>
    <row r="16592" s="251" customFormat="1"/>
    <row r="16593" s="251" customFormat="1"/>
    <row r="16594" s="251" customFormat="1"/>
    <row r="16595" s="251" customFormat="1"/>
    <row r="16596" s="251" customFormat="1"/>
    <row r="16597" s="251" customFormat="1"/>
    <row r="16598" s="251" customFormat="1"/>
    <row r="16599" s="251" customFormat="1"/>
    <row r="16600" s="251" customFormat="1"/>
    <row r="16601" s="251" customFormat="1"/>
    <row r="16602" s="251" customFormat="1"/>
    <row r="16603" s="251" customFormat="1"/>
    <row r="16604" s="251" customFormat="1"/>
    <row r="16605" s="251" customFormat="1"/>
    <row r="16606" s="251" customFormat="1"/>
    <row r="16607" s="251" customFormat="1"/>
    <row r="16608" s="251" customFormat="1"/>
    <row r="16609" s="251" customFormat="1"/>
    <row r="16610" s="251" customFormat="1"/>
    <row r="16611" s="251" customFormat="1"/>
    <row r="16612" s="251" customFormat="1"/>
    <row r="16613" s="251" customFormat="1"/>
    <row r="16614" s="251" customFormat="1"/>
    <row r="16615" s="251" customFormat="1"/>
    <row r="16616" s="251" customFormat="1"/>
    <row r="16617" s="251" customFormat="1"/>
    <row r="16618" s="251" customFormat="1"/>
    <row r="16619" s="251" customFormat="1"/>
    <row r="16620" s="251" customFormat="1"/>
    <row r="16621" s="251" customFormat="1"/>
    <row r="16622" s="251" customFormat="1"/>
    <row r="16623" s="251" customFormat="1"/>
    <row r="16624" s="251" customFormat="1"/>
    <row r="16625" s="251" customFormat="1"/>
    <row r="16626" s="251" customFormat="1"/>
    <row r="16627" s="251" customFormat="1"/>
    <row r="16628" s="251" customFormat="1"/>
    <row r="16629" s="251" customFormat="1"/>
    <row r="16630" s="251" customFormat="1"/>
    <row r="16631" s="251" customFormat="1"/>
    <row r="16632" s="251" customFormat="1"/>
    <row r="16633" s="251" customFormat="1"/>
    <row r="16634" s="251" customFormat="1"/>
    <row r="16635" s="251" customFormat="1"/>
    <row r="16636" s="251" customFormat="1"/>
    <row r="16637" s="251" customFormat="1"/>
    <row r="16638" s="251" customFormat="1"/>
    <row r="16639" s="251" customFormat="1"/>
    <row r="16640" s="251" customFormat="1"/>
    <row r="16641" s="251" customFormat="1"/>
    <row r="16642" s="251" customFormat="1"/>
    <row r="16643" s="251" customFormat="1"/>
    <row r="16644" s="251" customFormat="1"/>
    <row r="16645" s="251" customFormat="1"/>
    <row r="16646" s="251" customFormat="1"/>
    <row r="16647" s="251" customFormat="1"/>
    <row r="16648" s="251" customFormat="1"/>
    <row r="16649" s="251" customFormat="1"/>
    <row r="16650" s="251" customFormat="1"/>
    <row r="16651" s="251" customFormat="1"/>
    <row r="16652" s="251" customFormat="1"/>
    <row r="16653" s="251" customFormat="1"/>
    <row r="16654" s="251" customFormat="1"/>
    <row r="16655" s="251" customFormat="1"/>
    <row r="16656" s="251" customFormat="1"/>
    <row r="16657" s="251" customFormat="1"/>
    <row r="16658" s="251" customFormat="1"/>
    <row r="16659" s="251" customFormat="1"/>
    <row r="16660" s="251" customFormat="1"/>
    <row r="16661" s="251" customFormat="1"/>
    <row r="16662" s="251" customFormat="1"/>
    <row r="16663" s="251" customFormat="1"/>
    <row r="16664" s="251" customFormat="1"/>
    <row r="16665" s="251" customFormat="1"/>
    <row r="16666" s="251" customFormat="1"/>
    <row r="16667" s="251" customFormat="1"/>
    <row r="16668" s="251" customFormat="1"/>
    <row r="16669" s="251" customFormat="1"/>
    <row r="16670" s="251" customFormat="1"/>
    <row r="16671" s="251" customFormat="1"/>
    <row r="16672" s="251" customFormat="1"/>
    <row r="16673" s="251" customFormat="1"/>
    <row r="16674" s="251" customFormat="1"/>
    <row r="16675" s="251" customFormat="1"/>
    <row r="16676" s="251" customFormat="1"/>
    <row r="16677" s="251" customFormat="1"/>
    <row r="16678" s="251" customFormat="1"/>
    <row r="16679" s="251" customFormat="1"/>
    <row r="16680" s="251" customFormat="1"/>
    <row r="16681" s="251" customFormat="1"/>
    <row r="16682" s="251" customFormat="1"/>
    <row r="16683" s="251" customFormat="1"/>
    <row r="16684" s="251" customFormat="1"/>
    <row r="16685" s="251" customFormat="1"/>
    <row r="16686" s="251" customFormat="1"/>
    <row r="16687" s="251" customFormat="1"/>
    <row r="16688" s="251" customFormat="1"/>
    <row r="16689" s="251" customFormat="1"/>
    <row r="16690" s="251" customFormat="1"/>
    <row r="16691" s="251" customFormat="1"/>
    <row r="16692" s="251" customFormat="1"/>
    <row r="16693" s="251" customFormat="1"/>
    <row r="16694" s="251" customFormat="1"/>
    <row r="16695" s="251" customFormat="1"/>
    <row r="16696" s="251" customFormat="1"/>
    <row r="16697" s="251" customFormat="1"/>
    <row r="16698" s="251" customFormat="1"/>
    <row r="16699" s="251" customFormat="1"/>
    <row r="16700" s="251" customFormat="1"/>
    <row r="16701" s="251" customFormat="1"/>
    <row r="16702" s="251" customFormat="1"/>
    <row r="16703" s="251" customFormat="1"/>
    <row r="16704" s="251" customFormat="1"/>
    <row r="16705" s="251" customFormat="1"/>
    <row r="16706" s="251" customFormat="1"/>
    <row r="16707" s="251" customFormat="1"/>
    <row r="16708" s="251" customFormat="1"/>
    <row r="16709" s="251" customFormat="1"/>
    <row r="16710" s="251" customFormat="1"/>
    <row r="16711" s="251" customFormat="1"/>
    <row r="16712" s="251" customFormat="1"/>
    <row r="16713" s="251" customFormat="1"/>
    <row r="16714" s="251" customFormat="1"/>
    <row r="16715" s="251" customFormat="1"/>
    <row r="16716" s="251" customFormat="1"/>
    <row r="16717" s="251" customFormat="1"/>
    <row r="16718" s="251" customFormat="1"/>
    <row r="16719" s="251" customFormat="1"/>
    <row r="16720" s="251" customFormat="1"/>
    <row r="16721" s="251" customFormat="1"/>
    <row r="16722" s="251" customFormat="1"/>
    <row r="16723" s="251" customFormat="1"/>
    <row r="16724" s="251" customFormat="1"/>
    <row r="16725" s="251" customFormat="1"/>
    <row r="16726" s="251" customFormat="1"/>
    <row r="16727" s="251" customFormat="1"/>
    <row r="16728" s="251" customFormat="1"/>
    <row r="16729" s="251" customFormat="1"/>
    <row r="16730" s="251" customFormat="1"/>
    <row r="16731" s="251" customFormat="1"/>
    <row r="16732" s="251" customFormat="1"/>
    <row r="16733" s="251" customFormat="1"/>
    <row r="16734" s="251" customFormat="1"/>
    <row r="16735" s="251" customFormat="1"/>
    <row r="16736" s="251" customFormat="1"/>
    <row r="16737" s="251" customFormat="1"/>
    <row r="16738" s="251" customFormat="1"/>
    <row r="16739" s="251" customFormat="1"/>
    <row r="16740" s="251" customFormat="1"/>
    <row r="16741" s="251" customFormat="1"/>
    <row r="16742" s="251" customFormat="1"/>
    <row r="16743" s="251" customFormat="1"/>
    <row r="16744" s="251" customFormat="1"/>
    <row r="16745" s="251" customFormat="1"/>
    <row r="16746" s="251" customFormat="1"/>
    <row r="16747" s="251" customFormat="1"/>
    <row r="16748" s="251" customFormat="1"/>
    <row r="16749" s="251" customFormat="1"/>
    <row r="16750" s="251" customFormat="1"/>
    <row r="16751" s="251" customFormat="1"/>
    <row r="16752" s="251" customFormat="1"/>
    <row r="16753" s="251" customFormat="1"/>
    <row r="16754" s="251" customFormat="1"/>
    <row r="16755" s="251" customFormat="1"/>
    <row r="16756" s="251" customFormat="1"/>
    <row r="16757" s="251" customFormat="1"/>
    <row r="16758" s="251" customFormat="1"/>
    <row r="16759" s="251" customFormat="1"/>
    <row r="16760" s="251" customFormat="1"/>
    <row r="16761" s="251" customFormat="1"/>
    <row r="16762" s="251" customFormat="1"/>
    <row r="16763" s="251" customFormat="1"/>
    <row r="16764" s="251" customFormat="1"/>
    <row r="16765" s="251" customFormat="1"/>
    <row r="16766" s="251" customFormat="1"/>
    <row r="16767" s="251" customFormat="1"/>
    <row r="16768" s="251" customFormat="1"/>
    <row r="16769" s="251" customFormat="1"/>
    <row r="16770" s="251" customFormat="1"/>
    <row r="16771" s="251" customFormat="1"/>
    <row r="16772" s="251" customFormat="1"/>
    <row r="16773" s="251" customFormat="1"/>
    <row r="16774" s="251" customFormat="1"/>
    <row r="16775" s="251" customFormat="1"/>
    <row r="16776" s="251" customFormat="1"/>
    <row r="16777" s="251" customFormat="1"/>
    <row r="16778" s="251" customFormat="1"/>
    <row r="16779" s="251" customFormat="1"/>
    <row r="16780" s="251" customFormat="1"/>
    <row r="16781" s="251" customFormat="1"/>
    <row r="16782" s="251" customFormat="1"/>
    <row r="16783" s="251" customFormat="1"/>
    <row r="16784" s="251" customFormat="1"/>
    <row r="16785" s="251" customFormat="1"/>
    <row r="16786" s="251" customFormat="1"/>
    <row r="16787" s="251" customFormat="1"/>
    <row r="16788" s="251" customFormat="1"/>
    <row r="16789" s="251" customFormat="1"/>
    <row r="16790" s="251" customFormat="1"/>
    <row r="16791" s="251" customFormat="1"/>
    <row r="16792" s="251" customFormat="1"/>
    <row r="16793" s="251" customFormat="1"/>
    <row r="16794" s="251" customFormat="1"/>
    <row r="16795" s="251" customFormat="1"/>
    <row r="16796" s="251" customFormat="1"/>
    <row r="16797" s="251" customFormat="1"/>
    <row r="16798" s="251" customFormat="1"/>
    <row r="16799" s="251" customFormat="1"/>
    <row r="16800" s="251" customFormat="1"/>
    <row r="16801" s="251" customFormat="1"/>
    <row r="16802" s="251" customFormat="1"/>
    <row r="16803" s="251" customFormat="1"/>
    <row r="16804" s="251" customFormat="1"/>
    <row r="16805" s="251" customFormat="1"/>
    <row r="16806" s="251" customFormat="1"/>
    <row r="16807" s="251" customFormat="1"/>
    <row r="16808" s="251" customFormat="1"/>
    <row r="16809" s="251" customFormat="1"/>
    <row r="16810" s="251" customFormat="1"/>
    <row r="16811" s="251" customFormat="1"/>
    <row r="16812" s="251" customFormat="1"/>
    <row r="16813" s="251" customFormat="1"/>
    <row r="16814" s="251" customFormat="1"/>
    <row r="16815" s="251" customFormat="1"/>
    <row r="16816" s="251" customFormat="1"/>
    <row r="16817" s="251" customFormat="1"/>
    <row r="16818" s="251" customFormat="1"/>
    <row r="16819" s="251" customFormat="1"/>
    <row r="16820" s="251" customFormat="1"/>
    <row r="16821" s="251" customFormat="1"/>
    <row r="16822" s="251" customFormat="1"/>
    <row r="16823" s="251" customFormat="1"/>
    <row r="16824" s="251" customFormat="1"/>
    <row r="16825" s="251" customFormat="1"/>
    <row r="16826" s="251" customFormat="1"/>
    <row r="16827" s="251" customFormat="1"/>
    <row r="16828" s="251" customFormat="1"/>
    <row r="16829" s="251" customFormat="1"/>
    <row r="16830" s="251" customFormat="1"/>
    <row r="16831" s="251" customFormat="1"/>
    <row r="16832" s="251" customFormat="1"/>
    <row r="16833" s="251" customFormat="1"/>
    <row r="16834" s="251" customFormat="1"/>
    <row r="16835" s="251" customFormat="1"/>
    <row r="16836" s="251" customFormat="1"/>
    <row r="16837" s="251" customFormat="1"/>
    <row r="16838" s="251" customFormat="1"/>
    <row r="16839" s="251" customFormat="1"/>
    <row r="16840" s="251" customFormat="1"/>
    <row r="16841" s="251" customFormat="1"/>
    <row r="16842" s="251" customFormat="1"/>
    <row r="16843" s="251" customFormat="1"/>
    <row r="16844" s="251" customFormat="1"/>
    <row r="16845" s="251" customFormat="1"/>
    <row r="16846" s="251" customFormat="1"/>
    <row r="16847" s="251" customFormat="1"/>
    <row r="16848" s="251" customFormat="1"/>
    <row r="16849" s="251" customFormat="1"/>
    <row r="16850" s="251" customFormat="1"/>
    <row r="16851" s="251" customFormat="1"/>
    <row r="16852" s="251" customFormat="1"/>
    <row r="16853" s="251" customFormat="1"/>
    <row r="16854" s="251" customFormat="1"/>
    <row r="16855" s="251" customFormat="1"/>
    <row r="16856" s="251" customFormat="1"/>
    <row r="16857" s="251" customFormat="1"/>
    <row r="16858" s="251" customFormat="1"/>
    <row r="16859" s="251" customFormat="1"/>
    <row r="16860" s="251" customFormat="1"/>
    <row r="16861" s="251" customFormat="1"/>
    <row r="16862" s="251" customFormat="1"/>
    <row r="16863" s="251" customFormat="1"/>
    <row r="16864" s="251" customFormat="1"/>
    <row r="16865" s="251" customFormat="1"/>
    <row r="16866" s="251" customFormat="1"/>
    <row r="16867" s="251" customFormat="1"/>
    <row r="16868" s="251" customFormat="1"/>
    <row r="16869" s="251" customFormat="1"/>
    <row r="16870" s="251" customFormat="1"/>
    <row r="16871" s="251" customFormat="1"/>
    <row r="16872" s="251" customFormat="1"/>
    <row r="16873" s="251" customFormat="1"/>
    <row r="16874" s="251" customFormat="1"/>
    <row r="16875" s="251" customFormat="1"/>
    <row r="16876" s="251" customFormat="1"/>
    <row r="16877" s="251" customFormat="1"/>
    <row r="16878" s="251" customFormat="1"/>
    <row r="16879" s="251" customFormat="1"/>
    <row r="16880" s="251" customFormat="1"/>
    <row r="16881" s="251" customFormat="1"/>
    <row r="16882" s="251" customFormat="1"/>
    <row r="16883" s="251" customFormat="1"/>
    <row r="16884" s="251" customFormat="1"/>
    <row r="16885" s="251" customFormat="1"/>
    <row r="16886" s="251" customFormat="1"/>
    <row r="16887" s="251" customFormat="1"/>
    <row r="16888" s="251" customFormat="1"/>
    <row r="16889" s="251" customFormat="1"/>
    <row r="16890" s="251" customFormat="1"/>
    <row r="16891" s="251" customFormat="1"/>
    <row r="16892" s="251" customFormat="1"/>
    <row r="16893" s="251" customFormat="1"/>
    <row r="16894" s="251" customFormat="1"/>
    <row r="16895" s="251" customFormat="1"/>
    <row r="16896" s="251" customFormat="1"/>
    <row r="16897" s="251" customFormat="1"/>
    <row r="16898" s="251" customFormat="1"/>
    <row r="16899" s="251" customFormat="1"/>
    <row r="16900" s="251" customFormat="1"/>
    <row r="16901" s="251" customFormat="1"/>
    <row r="16902" s="251" customFormat="1"/>
    <row r="16903" s="251" customFormat="1"/>
    <row r="16904" s="251" customFormat="1"/>
    <row r="16905" s="251" customFormat="1"/>
    <row r="16906" s="251" customFormat="1"/>
    <row r="16907" s="251" customFormat="1"/>
    <row r="16908" s="251" customFormat="1"/>
    <row r="16909" s="251" customFormat="1"/>
    <row r="16910" s="251" customFormat="1"/>
    <row r="16911" s="251" customFormat="1"/>
    <row r="16912" s="251" customFormat="1"/>
    <row r="16913" s="251" customFormat="1"/>
    <row r="16914" s="251" customFormat="1"/>
    <row r="16915" s="251" customFormat="1"/>
    <row r="16916" s="251" customFormat="1"/>
    <row r="16917" s="251" customFormat="1"/>
    <row r="16918" s="251" customFormat="1"/>
    <row r="16919" s="251" customFormat="1"/>
    <row r="16920" s="251" customFormat="1"/>
    <row r="16921" s="251" customFormat="1"/>
    <row r="16922" s="251" customFormat="1"/>
    <row r="16923" s="251" customFormat="1"/>
    <row r="16924" s="251" customFormat="1"/>
    <row r="16925" s="251" customFormat="1"/>
    <row r="16926" s="251" customFormat="1"/>
    <row r="16927" s="251" customFormat="1"/>
    <row r="16928" s="251" customFormat="1"/>
    <row r="16929" s="251" customFormat="1"/>
    <row r="16930" s="251" customFormat="1"/>
    <row r="16931" s="251" customFormat="1"/>
    <row r="16932" s="251" customFormat="1"/>
    <row r="16933" s="251" customFormat="1"/>
    <row r="16934" s="251" customFormat="1"/>
    <row r="16935" s="251" customFormat="1"/>
    <row r="16936" s="251" customFormat="1"/>
    <row r="16937" s="251" customFormat="1"/>
    <row r="16938" s="251" customFormat="1"/>
    <row r="16939" s="251" customFormat="1"/>
    <row r="16940" s="251" customFormat="1"/>
    <row r="16941" s="251" customFormat="1"/>
    <row r="16942" s="251" customFormat="1"/>
    <row r="16943" s="251" customFormat="1"/>
    <row r="16944" s="251" customFormat="1"/>
    <row r="16945" s="251" customFormat="1"/>
    <row r="16946" s="251" customFormat="1"/>
    <row r="16947" s="251" customFormat="1"/>
    <row r="16948" s="251" customFormat="1"/>
    <row r="16949" s="251" customFormat="1"/>
    <row r="16950" s="251" customFormat="1"/>
    <row r="16951" s="251" customFormat="1"/>
    <row r="16952" s="251" customFormat="1"/>
    <row r="16953" s="251" customFormat="1"/>
    <row r="16954" s="251" customFormat="1"/>
    <row r="16955" s="251" customFormat="1"/>
    <row r="16956" s="251" customFormat="1"/>
    <row r="16957" s="251" customFormat="1"/>
    <row r="16958" s="251" customFormat="1"/>
    <row r="16959" s="251" customFormat="1"/>
    <row r="16960" s="251" customFormat="1"/>
    <row r="16961" s="251" customFormat="1"/>
    <row r="16962" s="251" customFormat="1"/>
    <row r="16963" s="251" customFormat="1"/>
    <row r="16964" s="251" customFormat="1"/>
    <row r="16965" s="251" customFormat="1"/>
    <row r="16966" s="251" customFormat="1"/>
    <row r="16967" s="251" customFormat="1"/>
    <row r="16968" s="251" customFormat="1"/>
    <row r="16969" s="251" customFormat="1"/>
    <row r="16970" s="251" customFormat="1"/>
    <row r="16971" s="251" customFormat="1"/>
    <row r="16972" s="251" customFormat="1"/>
    <row r="16973" s="251" customFormat="1"/>
    <row r="16974" s="251" customFormat="1"/>
    <row r="16975" s="251" customFormat="1"/>
    <row r="16976" s="251" customFormat="1"/>
    <row r="16977" s="251" customFormat="1"/>
    <row r="16978" s="251" customFormat="1"/>
    <row r="16979" s="251" customFormat="1"/>
    <row r="16980" s="251" customFormat="1"/>
    <row r="16981" s="251" customFormat="1"/>
    <row r="16982" s="251" customFormat="1"/>
    <row r="16983" s="251" customFormat="1"/>
    <row r="16984" s="251" customFormat="1"/>
    <row r="16985" s="251" customFormat="1"/>
    <row r="16986" s="251" customFormat="1"/>
    <row r="16987" s="251" customFormat="1"/>
    <row r="16988" s="251" customFormat="1"/>
    <row r="16989" s="251" customFormat="1"/>
    <row r="16990" s="251" customFormat="1"/>
    <row r="16991" s="251" customFormat="1"/>
    <row r="16992" s="251" customFormat="1"/>
    <row r="16993" s="251" customFormat="1"/>
    <row r="16994" s="251" customFormat="1"/>
    <row r="16995" s="251" customFormat="1"/>
    <row r="16996" s="251" customFormat="1"/>
    <row r="16997" s="251" customFormat="1"/>
    <row r="16998" s="251" customFormat="1"/>
    <row r="16999" s="251" customFormat="1"/>
    <row r="17000" s="251" customFormat="1"/>
    <row r="17001" s="251" customFormat="1"/>
    <row r="17002" s="251" customFormat="1"/>
    <row r="17003" s="251" customFormat="1"/>
    <row r="17004" s="251" customFormat="1"/>
    <row r="17005" s="251" customFormat="1"/>
    <row r="17006" s="251" customFormat="1"/>
    <row r="17007" s="251" customFormat="1"/>
    <row r="17008" s="251" customFormat="1"/>
    <row r="17009" s="251" customFormat="1"/>
    <row r="17010" s="251" customFormat="1"/>
    <row r="17011" s="251" customFormat="1"/>
    <row r="17012" s="251" customFormat="1"/>
    <row r="17013" s="251" customFormat="1"/>
    <row r="17014" s="251" customFormat="1"/>
    <row r="17015" s="251" customFormat="1"/>
    <row r="17016" s="251" customFormat="1"/>
    <row r="17017" s="251" customFormat="1"/>
    <row r="17018" s="251" customFormat="1"/>
    <row r="17019" s="251" customFormat="1"/>
    <row r="17020" s="251" customFormat="1"/>
    <row r="17021" s="251" customFormat="1"/>
    <row r="17022" s="251" customFormat="1"/>
    <row r="17023" s="251" customFormat="1"/>
    <row r="17024" s="251" customFormat="1"/>
    <row r="17025" s="251" customFormat="1"/>
    <row r="17026" s="251" customFormat="1"/>
    <row r="17027" s="251" customFormat="1"/>
    <row r="17028" s="251" customFormat="1"/>
    <row r="17029" s="251" customFormat="1"/>
    <row r="17030" s="251" customFormat="1"/>
    <row r="17031" s="251" customFormat="1"/>
    <row r="17032" s="251" customFormat="1"/>
    <row r="17033" s="251" customFormat="1"/>
    <row r="17034" s="251" customFormat="1"/>
    <row r="17035" s="251" customFormat="1"/>
    <row r="17036" s="251" customFormat="1"/>
    <row r="17037" s="251" customFormat="1"/>
    <row r="17038" s="251" customFormat="1"/>
    <row r="17039" s="251" customFormat="1"/>
    <row r="17040" s="251" customFormat="1"/>
    <row r="17041" s="251" customFormat="1"/>
    <row r="17042" s="251" customFormat="1"/>
    <row r="17043" s="251" customFormat="1"/>
    <row r="17044" s="251" customFormat="1"/>
    <row r="17045" s="251" customFormat="1"/>
    <row r="17046" s="251" customFormat="1"/>
    <row r="17047" s="251" customFormat="1"/>
    <row r="17048" s="251" customFormat="1"/>
    <row r="17049" s="251" customFormat="1"/>
    <row r="17050" s="251" customFormat="1"/>
    <row r="17051" s="251" customFormat="1"/>
    <row r="17052" s="251" customFormat="1"/>
    <row r="17053" s="251" customFormat="1"/>
    <row r="17054" s="251" customFormat="1"/>
    <row r="17055" s="251" customFormat="1"/>
    <row r="17056" s="251" customFormat="1"/>
    <row r="17057" s="251" customFormat="1"/>
    <row r="17058" s="251" customFormat="1"/>
    <row r="17059" s="251" customFormat="1"/>
    <row r="17060" s="251" customFormat="1"/>
    <row r="17061" s="251" customFormat="1"/>
    <row r="17062" s="251" customFormat="1"/>
    <row r="17063" s="251" customFormat="1"/>
    <row r="17064" s="251" customFormat="1"/>
    <row r="17065" s="251" customFormat="1"/>
    <row r="17066" s="251" customFormat="1"/>
    <row r="17067" s="251" customFormat="1"/>
    <row r="17068" s="251" customFormat="1"/>
    <row r="17069" s="251" customFormat="1"/>
    <row r="17070" s="251" customFormat="1"/>
    <row r="17071" s="251" customFormat="1"/>
    <row r="17072" s="251" customFormat="1"/>
    <row r="17073" s="251" customFormat="1"/>
    <row r="17074" s="251" customFormat="1"/>
    <row r="17075" s="251" customFormat="1"/>
    <row r="17076" s="251" customFormat="1"/>
    <row r="17077" s="251" customFormat="1"/>
    <row r="17078" s="251" customFormat="1"/>
    <row r="17079" s="251" customFormat="1"/>
    <row r="17080" s="251" customFormat="1"/>
    <row r="17081" s="251" customFormat="1"/>
    <row r="17082" s="251" customFormat="1"/>
    <row r="17083" s="251" customFormat="1"/>
    <row r="17084" s="251" customFormat="1"/>
    <row r="17085" s="251" customFormat="1"/>
    <row r="17086" s="251" customFormat="1"/>
    <row r="17087" s="251" customFormat="1"/>
    <row r="17088" s="251" customFormat="1"/>
    <row r="17089" s="251" customFormat="1"/>
    <row r="17090" s="251" customFormat="1"/>
    <row r="17091" s="251" customFormat="1"/>
    <row r="17092" s="251" customFormat="1"/>
    <row r="17093" s="251" customFormat="1"/>
    <row r="17094" s="251" customFormat="1"/>
    <row r="17095" s="251" customFormat="1"/>
    <row r="17096" s="251" customFormat="1"/>
    <row r="17097" s="251" customFormat="1"/>
    <row r="17098" s="251" customFormat="1"/>
    <row r="17099" s="251" customFormat="1"/>
    <row r="17100" s="251" customFormat="1"/>
    <row r="17101" s="251" customFormat="1"/>
    <row r="17102" s="251" customFormat="1"/>
    <row r="17103" s="251" customFormat="1"/>
    <row r="17104" s="251" customFormat="1"/>
    <row r="17105" s="251" customFormat="1"/>
    <row r="17106" s="251" customFormat="1"/>
    <row r="17107" s="251" customFormat="1"/>
    <row r="17108" s="251" customFormat="1"/>
    <row r="17109" s="251" customFormat="1"/>
    <row r="17110" s="251" customFormat="1"/>
    <row r="17111" s="251" customFormat="1"/>
    <row r="17112" s="251" customFormat="1"/>
    <row r="17113" s="251" customFormat="1"/>
    <row r="17114" s="251" customFormat="1"/>
    <row r="17115" s="251" customFormat="1"/>
    <row r="17116" s="251" customFormat="1"/>
    <row r="17117" s="251" customFormat="1"/>
    <row r="17118" s="251" customFormat="1"/>
    <row r="17119" s="251" customFormat="1"/>
    <row r="17120" s="251" customFormat="1"/>
    <row r="17121" s="251" customFormat="1"/>
    <row r="17122" s="251" customFormat="1"/>
    <row r="17123" s="251" customFormat="1"/>
    <row r="17124" s="251" customFormat="1"/>
    <row r="17125" s="251" customFormat="1"/>
    <row r="17126" s="251" customFormat="1"/>
    <row r="17127" s="251" customFormat="1"/>
    <row r="17128" s="251" customFormat="1"/>
    <row r="17129" s="251" customFormat="1"/>
    <row r="17130" s="251" customFormat="1"/>
    <row r="17131" s="251" customFormat="1"/>
    <row r="17132" s="251" customFormat="1"/>
    <row r="17133" s="251" customFormat="1"/>
    <row r="17134" s="251" customFormat="1"/>
    <row r="17135" s="251" customFormat="1"/>
    <row r="17136" s="251" customFormat="1"/>
    <row r="17137" s="251" customFormat="1"/>
    <row r="17138" s="251" customFormat="1"/>
    <row r="17139" s="251" customFormat="1"/>
    <row r="17140" s="251" customFormat="1"/>
    <row r="17141" s="251" customFormat="1"/>
    <row r="17142" s="251" customFormat="1"/>
    <row r="17143" s="251" customFormat="1"/>
    <row r="17144" s="251" customFormat="1"/>
    <row r="17145" s="251" customFormat="1"/>
    <row r="17146" s="251" customFormat="1"/>
    <row r="17147" s="251" customFormat="1"/>
    <row r="17148" s="251" customFormat="1"/>
    <row r="17149" s="251" customFormat="1"/>
    <row r="17150" s="251" customFormat="1"/>
    <row r="17151" s="251" customFormat="1"/>
    <row r="17152" s="251" customFormat="1"/>
    <row r="17153" s="251" customFormat="1"/>
    <row r="17154" s="251" customFormat="1"/>
    <row r="17155" s="251" customFormat="1"/>
    <row r="17156" s="251" customFormat="1"/>
    <row r="17157" s="251" customFormat="1"/>
    <row r="17158" s="251" customFormat="1"/>
    <row r="17159" s="251" customFormat="1"/>
    <row r="17160" s="251" customFormat="1"/>
    <row r="17161" s="251" customFormat="1"/>
    <row r="17162" s="251" customFormat="1"/>
    <row r="17163" s="251" customFormat="1"/>
    <row r="17164" s="251" customFormat="1"/>
    <row r="17165" s="251" customFormat="1"/>
    <row r="17166" s="251" customFormat="1"/>
    <row r="17167" s="251" customFormat="1"/>
    <row r="17168" s="251" customFormat="1"/>
    <row r="17169" s="251" customFormat="1"/>
    <row r="17170" s="251" customFormat="1"/>
    <row r="17171" s="251" customFormat="1"/>
    <row r="17172" s="251" customFormat="1"/>
    <row r="17173" s="251" customFormat="1"/>
    <row r="17174" s="251" customFormat="1"/>
    <row r="17175" s="251" customFormat="1"/>
    <row r="17176" s="251" customFormat="1"/>
    <row r="17177" s="251" customFormat="1"/>
    <row r="17178" s="251" customFormat="1"/>
    <row r="17179" s="251" customFormat="1"/>
    <row r="17180" s="251" customFormat="1"/>
    <row r="17181" s="251" customFormat="1"/>
    <row r="17182" s="251" customFormat="1"/>
    <row r="17183" s="251" customFormat="1"/>
    <row r="17184" s="251" customFormat="1"/>
    <row r="17185" s="251" customFormat="1"/>
    <row r="17186" s="251" customFormat="1"/>
    <row r="17187" s="251" customFormat="1"/>
    <row r="17188" s="251" customFormat="1"/>
    <row r="17189" s="251" customFormat="1"/>
    <row r="17190" s="251" customFormat="1"/>
    <row r="17191" s="251" customFormat="1"/>
    <row r="17192" s="251" customFormat="1"/>
    <row r="17193" s="251" customFormat="1"/>
    <row r="17194" s="251" customFormat="1"/>
    <row r="17195" s="251" customFormat="1"/>
    <row r="17196" s="251" customFormat="1"/>
    <row r="17197" s="251" customFormat="1"/>
    <row r="17198" s="251" customFormat="1"/>
    <row r="17199" s="251" customFormat="1"/>
    <row r="17200" s="251" customFormat="1"/>
    <row r="17201" s="251" customFormat="1"/>
    <row r="17202" s="251" customFormat="1"/>
    <row r="17203" s="251" customFormat="1"/>
    <row r="17204" s="251" customFormat="1"/>
    <row r="17205" s="251" customFormat="1"/>
    <row r="17206" s="251" customFormat="1"/>
    <row r="17207" s="251" customFormat="1"/>
    <row r="17208" s="251" customFormat="1"/>
    <row r="17209" s="251" customFormat="1"/>
    <row r="17210" s="251" customFormat="1"/>
    <row r="17211" s="251" customFormat="1"/>
    <row r="17212" s="251" customFormat="1"/>
    <row r="17213" s="251" customFormat="1"/>
    <row r="17214" s="251" customFormat="1"/>
    <row r="17215" s="251" customFormat="1"/>
    <row r="17216" s="251" customFormat="1"/>
    <row r="17217" s="251" customFormat="1"/>
    <row r="17218" s="251" customFormat="1"/>
    <row r="17219" s="251" customFormat="1"/>
    <row r="17220" s="251" customFormat="1"/>
    <row r="17221" s="251" customFormat="1"/>
    <row r="17222" s="251" customFormat="1"/>
    <row r="17223" s="251" customFormat="1"/>
    <row r="17224" s="251" customFormat="1"/>
    <row r="17225" s="251" customFormat="1"/>
    <row r="17226" s="251" customFormat="1"/>
    <row r="17227" s="251" customFormat="1"/>
    <row r="17228" s="251" customFormat="1"/>
    <row r="17229" s="251" customFormat="1"/>
    <row r="17230" s="251" customFormat="1"/>
    <row r="17231" s="251" customFormat="1"/>
    <row r="17232" s="251" customFormat="1"/>
    <row r="17233" s="251" customFormat="1"/>
    <row r="17234" s="251" customFormat="1"/>
    <row r="17235" s="251" customFormat="1"/>
    <row r="17236" s="251" customFormat="1"/>
    <row r="17237" s="251" customFormat="1"/>
    <row r="17238" s="251" customFormat="1"/>
    <row r="17239" s="251" customFormat="1"/>
    <row r="17240" s="251" customFormat="1"/>
    <row r="17241" s="251" customFormat="1"/>
    <row r="17242" s="251" customFormat="1"/>
    <row r="17243" s="251" customFormat="1"/>
    <row r="17244" s="251" customFormat="1"/>
    <row r="17245" s="251" customFormat="1"/>
    <row r="17246" s="251" customFormat="1"/>
    <row r="17247" s="251" customFormat="1"/>
    <row r="17248" s="251" customFormat="1"/>
    <row r="17249" s="251" customFormat="1"/>
    <row r="17250" s="251" customFormat="1"/>
    <row r="17251" s="251" customFormat="1"/>
    <row r="17252" s="251" customFormat="1"/>
    <row r="17253" s="251" customFormat="1"/>
    <row r="17254" s="251" customFormat="1"/>
    <row r="17255" s="251" customFormat="1"/>
    <row r="17256" s="251" customFormat="1"/>
    <row r="17257" s="251" customFormat="1"/>
    <row r="17258" s="251" customFormat="1"/>
    <row r="17259" s="251" customFormat="1"/>
    <row r="17260" s="251" customFormat="1"/>
    <row r="17261" s="251" customFormat="1"/>
    <row r="17262" s="251" customFormat="1"/>
    <row r="17263" s="251" customFormat="1"/>
    <row r="17264" s="251" customFormat="1"/>
    <row r="17265" s="251" customFormat="1"/>
    <row r="17266" s="251" customFormat="1"/>
    <row r="17267" s="251" customFormat="1"/>
    <row r="17268" s="251" customFormat="1"/>
    <row r="17269" s="251" customFormat="1"/>
    <row r="17270" s="251" customFormat="1"/>
    <row r="17271" s="251" customFormat="1"/>
    <row r="17272" s="251" customFormat="1"/>
    <row r="17273" s="251" customFormat="1"/>
    <row r="17274" s="251" customFormat="1"/>
    <row r="17275" s="251" customFormat="1"/>
    <row r="17276" s="251" customFormat="1"/>
    <row r="17277" s="251" customFormat="1"/>
    <row r="17278" s="251" customFormat="1"/>
    <row r="17279" s="251" customFormat="1"/>
    <row r="17280" s="251" customFormat="1"/>
    <row r="17281" s="251" customFormat="1"/>
    <row r="17282" s="251" customFormat="1"/>
    <row r="17283" s="251" customFormat="1"/>
    <row r="17284" s="251" customFormat="1"/>
    <row r="17285" s="251" customFormat="1"/>
    <row r="17286" s="251" customFormat="1"/>
    <row r="17287" s="251" customFormat="1"/>
    <row r="17288" s="251" customFormat="1"/>
    <row r="17289" s="251" customFormat="1"/>
    <row r="17290" s="251" customFormat="1"/>
    <row r="17291" s="251" customFormat="1"/>
    <row r="17292" s="251" customFormat="1"/>
    <row r="17293" s="251" customFormat="1"/>
    <row r="17294" s="251" customFormat="1"/>
    <row r="17295" s="251" customFormat="1"/>
    <row r="17296" s="251" customFormat="1"/>
    <row r="17297" s="251" customFormat="1"/>
    <row r="17298" s="251" customFormat="1"/>
    <row r="17299" s="251" customFormat="1"/>
    <row r="17300" s="251" customFormat="1"/>
    <row r="17301" s="251" customFormat="1"/>
    <row r="17302" s="251" customFormat="1"/>
    <row r="17303" s="251" customFormat="1"/>
    <row r="17304" s="251" customFormat="1"/>
    <row r="17305" s="251" customFormat="1"/>
    <row r="17306" s="251" customFormat="1"/>
    <row r="17307" s="251" customFormat="1"/>
    <row r="17308" s="251" customFormat="1"/>
    <row r="17309" s="251" customFormat="1"/>
    <row r="17310" s="251" customFormat="1"/>
    <row r="17311" s="251" customFormat="1"/>
    <row r="17312" s="251" customFormat="1"/>
    <row r="17313" s="251" customFormat="1"/>
    <row r="17314" s="251" customFormat="1"/>
    <row r="17315" s="251" customFormat="1"/>
    <row r="17316" s="251" customFormat="1"/>
    <row r="17317" s="251" customFormat="1"/>
    <row r="17318" s="251" customFormat="1"/>
    <row r="17319" s="251" customFormat="1"/>
    <row r="17320" s="251" customFormat="1"/>
    <row r="17321" s="251" customFormat="1"/>
    <row r="17322" s="251" customFormat="1"/>
    <row r="17323" s="251" customFormat="1"/>
    <row r="17324" s="251" customFormat="1"/>
    <row r="17325" s="251" customFormat="1"/>
    <row r="17326" s="251" customFormat="1"/>
    <row r="17327" s="251" customFormat="1"/>
    <row r="17328" s="251" customFormat="1"/>
    <row r="17329" s="251" customFormat="1"/>
    <row r="17330" s="251" customFormat="1"/>
    <row r="17331" s="251" customFormat="1"/>
    <row r="17332" s="251" customFormat="1"/>
    <row r="17333" s="251" customFormat="1"/>
    <row r="17334" s="251" customFormat="1"/>
    <row r="17335" s="251" customFormat="1"/>
    <row r="17336" s="251" customFormat="1"/>
    <row r="17337" s="251" customFormat="1"/>
    <row r="17338" s="251" customFormat="1"/>
    <row r="17339" s="251" customFormat="1"/>
    <row r="17340" s="251" customFormat="1"/>
    <row r="17341" s="251" customFormat="1"/>
    <row r="17342" s="251" customFormat="1"/>
    <row r="17343" s="251" customFormat="1"/>
    <row r="17344" s="251" customFormat="1"/>
    <row r="17345" s="251" customFormat="1"/>
    <row r="17346" s="251" customFormat="1"/>
    <row r="17347" s="251" customFormat="1"/>
    <row r="17348" s="251" customFormat="1"/>
    <row r="17349" s="251" customFormat="1"/>
    <row r="17350" s="251" customFormat="1"/>
    <row r="17351" s="251" customFormat="1"/>
    <row r="17352" s="251" customFormat="1"/>
    <row r="17353" s="251" customFormat="1"/>
    <row r="17354" s="251" customFormat="1"/>
    <row r="17355" s="251" customFormat="1"/>
    <row r="17356" s="251" customFormat="1"/>
    <row r="17357" s="251" customFormat="1"/>
    <row r="17358" s="251" customFormat="1"/>
    <row r="17359" s="251" customFormat="1"/>
    <row r="17360" s="251" customFormat="1"/>
    <row r="17361" s="251" customFormat="1"/>
    <row r="17362" s="251" customFormat="1"/>
    <row r="17363" s="251" customFormat="1"/>
    <row r="17364" s="251" customFormat="1"/>
    <row r="17365" s="251" customFormat="1"/>
    <row r="17366" s="251" customFormat="1"/>
    <row r="17367" s="251" customFormat="1"/>
    <row r="17368" s="251" customFormat="1"/>
    <row r="17369" s="251" customFormat="1"/>
    <row r="17370" s="251" customFormat="1"/>
    <row r="17371" s="251" customFormat="1"/>
    <row r="17372" s="251" customFormat="1"/>
    <row r="17373" s="251" customFormat="1"/>
    <row r="17374" s="251" customFormat="1"/>
    <row r="17375" s="251" customFormat="1"/>
    <row r="17376" s="251" customFormat="1"/>
    <row r="17377" s="251" customFormat="1"/>
    <row r="17378" s="251" customFormat="1"/>
    <row r="17379" s="251" customFormat="1"/>
    <row r="17380" s="251" customFormat="1"/>
    <row r="17381" s="251" customFormat="1"/>
    <row r="17382" s="251" customFormat="1"/>
    <row r="17383" s="251" customFormat="1"/>
    <row r="17384" s="251" customFormat="1"/>
    <row r="17385" s="251" customFormat="1"/>
    <row r="17386" s="251" customFormat="1"/>
    <row r="17387" s="251" customFormat="1"/>
    <row r="17388" s="251" customFormat="1"/>
    <row r="17389" s="251" customFormat="1"/>
    <row r="17390" s="251" customFormat="1"/>
    <row r="17391" s="251" customFormat="1"/>
    <row r="17392" s="251" customFormat="1"/>
    <row r="17393" s="251" customFormat="1"/>
    <row r="17394" s="251" customFormat="1"/>
    <row r="17395" s="251" customFormat="1"/>
    <row r="17396" s="251" customFormat="1"/>
    <row r="17397" s="251" customFormat="1"/>
    <row r="17398" s="251" customFormat="1"/>
    <row r="17399" s="251" customFormat="1"/>
    <row r="17400" s="251" customFormat="1"/>
    <row r="17401" s="251" customFormat="1"/>
    <row r="17402" s="251" customFormat="1"/>
    <row r="17403" s="251" customFormat="1"/>
    <row r="17404" s="251" customFormat="1"/>
    <row r="17405" s="251" customFormat="1"/>
    <row r="17406" s="251" customFormat="1"/>
    <row r="17407" s="251" customFormat="1"/>
    <row r="17408" s="251" customFormat="1"/>
    <row r="17409" s="251" customFormat="1"/>
    <row r="17410" s="251" customFormat="1"/>
    <row r="17411" s="251" customFormat="1"/>
    <row r="17412" s="251" customFormat="1"/>
    <row r="17413" s="251" customFormat="1"/>
    <row r="17414" s="251" customFormat="1"/>
    <row r="17415" s="251" customFormat="1"/>
    <row r="17416" s="251" customFormat="1"/>
    <row r="17417" s="251" customFormat="1"/>
    <row r="17418" s="251" customFormat="1"/>
    <row r="17419" s="251" customFormat="1"/>
    <row r="17420" s="251" customFormat="1"/>
    <row r="17421" s="251" customFormat="1"/>
    <row r="17422" s="251" customFormat="1"/>
    <row r="17423" s="251" customFormat="1"/>
    <row r="17424" s="251" customFormat="1"/>
    <row r="17425" s="251" customFormat="1"/>
    <row r="17426" s="251" customFormat="1"/>
    <row r="17427" s="251" customFormat="1"/>
    <row r="17428" s="251" customFormat="1"/>
    <row r="17429" s="251" customFormat="1"/>
    <row r="17430" s="251" customFormat="1"/>
    <row r="17431" s="251" customFormat="1"/>
    <row r="17432" s="251" customFormat="1"/>
    <row r="17433" s="251" customFormat="1"/>
    <row r="17434" s="251" customFormat="1"/>
    <row r="17435" s="251" customFormat="1"/>
    <row r="17436" s="251" customFormat="1"/>
    <row r="17437" s="251" customFormat="1"/>
    <row r="17438" s="251" customFormat="1"/>
    <row r="17439" s="251" customFormat="1"/>
    <row r="17440" s="251" customFormat="1"/>
    <row r="17441" s="251" customFormat="1"/>
    <row r="17442" s="251" customFormat="1"/>
    <row r="17443" s="251" customFormat="1"/>
    <row r="17444" s="251" customFormat="1"/>
    <row r="17445" s="251" customFormat="1"/>
    <row r="17446" s="251" customFormat="1"/>
    <row r="17447" s="251" customFormat="1"/>
    <row r="17448" s="251" customFormat="1"/>
    <row r="17449" s="251" customFormat="1"/>
    <row r="17450" s="251" customFormat="1"/>
    <row r="17451" s="251" customFormat="1"/>
    <row r="17452" s="251" customFormat="1"/>
    <row r="17453" s="251" customFormat="1"/>
    <row r="17454" s="251" customFormat="1"/>
    <row r="17455" s="251" customFormat="1"/>
    <row r="17456" s="251" customFormat="1"/>
    <row r="17457" s="251" customFormat="1"/>
    <row r="17458" s="251" customFormat="1"/>
    <row r="17459" s="251" customFormat="1"/>
    <row r="17460" s="251" customFormat="1"/>
    <row r="17461" s="251" customFormat="1"/>
    <row r="17462" s="251" customFormat="1"/>
    <row r="17463" s="251" customFormat="1"/>
    <row r="17464" s="251" customFormat="1"/>
    <row r="17465" s="251" customFormat="1"/>
    <row r="17466" s="251" customFormat="1"/>
    <row r="17467" s="251" customFormat="1"/>
    <row r="17468" s="251" customFormat="1"/>
    <row r="17469" s="251" customFormat="1"/>
    <row r="17470" s="251" customFormat="1"/>
    <row r="17471" s="251" customFormat="1"/>
    <row r="17472" s="251" customFormat="1"/>
    <row r="17473" s="251" customFormat="1"/>
    <row r="17474" s="251" customFormat="1"/>
    <row r="17475" s="251" customFormat="1"/>
    <row r="17476" s="251" customFormat="1"/>
    <row r="17477" s="251" customFormat="1"/>
    <row r="17478" s="251" customFormat="1"/>
    <row r="17479" s="251" customFormat="1"/>
    <row r="17480" s="251" customFormat="1"/>
    <row r="17481" s="251" customFormat="1"/>
    <row r="17482" s="251" customFormat="1"/>
    <row r="17483" s="251" customFormat="1"/>
    <row r="17484" s="251" customFormat="1"/>
    <row r="17485" s="251" customFormat="1"/>
    <row r="17486" s="251" customFormat="1"/>
    <row r="17487" s="251" customFormat="1"/>
    <row r="17488" s="251" customFormat="1"/>
    <row r="17489" s="251" customFormat="1"/>
    <row r="17490" s="251" customFormat="1"/>
    <row r="17491" s="251" customFormat="1"/>
    <row r="17492" s="251" customFormat="1"/>
    <row r="17493" s="251" customFormat="1"/>
    <row r="17494" s="251" customFormat="1"/>
    <row r="17495" s="251" customFormat="1"/>
    <row r="17496" s="251" customFormat="1"/>
    <row r="17497" s="251" customFormat="1"/>
    <row r="17498" s="251" customFormat="1"/>
    <row r="17499" s="251" customFormat="1"/>
    <row r="17500" s="251" customFormat="1"/>
    <row r="17501" s="251" customFormat="1"/>
    <row r="17502" s="251" customFormat="1"/>
    <row r="17503" s="251" customFormat="1"/>
    <row r="17504" s="251" customFormat="1"/>
    <row r="17505" s="251" customFormat="1"/>
    <row r="17506" s="251" customFormat="1"/>
    <row r="17507" s="251" customFormat="1"/>
    <row r="17508" s="251" customFormat="1"/>
    <row r="17509" s="251" customFormat="1"/>
    <row r="17510" s="251" customFormat="1"/>
    <row r="17511" s="251" customFormat="1"/>
    <row r="17512" s="251" customFormat="1"/>
    <row r="17513" s="251" customFormat="1"/>
    <row r="17514" s="251" customFormat="1"/>
    <row r="17515" s="251" customFormat="1"/>
    <row r="17516" s="251" customFormat="1"/>
    <row r="17517" s="251" customFormat="1"/>
    <row r="17518" s="251" customFormat="1"/>
    <row r="17519" s="251" customFormat="1"/>
    <row r="17520" s="251" customFormat="1"/>
    <row r="17521" s="251" customFormat="1"/>
    <row r="17522" s="251" customFormat="1"/>
    <row r="17523" s="251" customFormat="1"/>
    <row r="17524" s="251" customFormat="1"/>
    <row r="17525" s="251" customFormat="1"/>
    <row r="17526" s="251" customFormat="1"/>
    <row r="17527" s="251" customFormat="1"/>
    <row r="17528" s="251" customFormat="1"/>
    <row r="17529" s="251" customFormat="1"/>
    <row r="17530" s="251" customFormat="1"/>
    <row r="17531" s="251" customFormat="1"/>
    <row r="17532" s="251" customFormat="1"/>
    <row r="17533" s="251" customFormat="1"/>
    <row r="17534" s="251" customFormat="1"/>
    <row r="17535" s="251" customFormat="1"/>
    <row r="17536" s="251" customFormat="1"/>
    <row r="17537" s="251" customFormat="1"/>
    <row r="17538" s="251" customFormat="1"/>
    <row r="17539" s="251" customFormat="1"/>
    <row r="17540" s="251" customFormat="1"/>
    <row r="17541" s="251" customFormat="1"/>
    <row r="17542" s="251" customFormat="1"/>
    <row r="17543" s="251" customFormat="1"/>
    <row r="17544" s="251" customFormat="1"/>
    <row r="17545" s="251" customFormat="1"/>
    <row r="17546" s="251" customFormat="1"/>
    <row r="17547" s="251" customFormat="1"/>
    <row r="17548" s="251" customFormat="1"/>
    <row r="17549" s="251" customFormat="1"/>
    <row r="17550" s="251" customFormat="1"/>
    <row r="17551" s="251" customFormat="1"/>
    <row r="17552" s="251" customFormat="1"/>
    <row r="17553" s="251" customFormat="1"/>
    <row r="17554" s="251" customFormat="1"/>
    <row r="17555" s="251" customFormat="1"/>
    <row r="17556" s="251" customFormat="1"/>
    <row r="17557" s="251" customFormat="1"/>
    <row r="17558" s="251" customFormat="1"/>
    <row r="17559" s="251" customFormat="1"/>
    <row r="17560" s="251" customFormat="1"/>
    <row r="17561" s="251" customFormat="1"/>
    <row r="17562" s="251" customFormat="1"/>
    <row r="17563" s="251" customFormat="1"/>
    <row r="17564" s="251" customFormat="1"/>
    <row r="17565" s="251" customFormat="1"/>
    <row r="17566" s="251" customFormat="1"/>
    <row r="17567" s="251" customFormat="1"/>
    <row r="17568" s="251" customFormat="1"/>
    <row r="17569" s="251" customFormat="1"/>
    <row r="17570" s="251" customFormat="1"/>
    <row r="17571" s="251" customFormat="1"/>
    <row r="17572" s="251" customFormat="1"/>
    <row r="17573" s="251" customFormat="1"/>
    <row r="17574" s="251" customFormat="1"/>
    <row r="17575" s="251" customFormat="1"/>
    <row r="17576" s="251" customFormat="1"/>
    <row r="17577" s="251" customFormat="1"/>
    <row r="17578" s="251" customFormat="1"/>
    <row r="17579" s="251" customFormat="1"/>
    <row r="17580" s="251" customFormat="1"/>
    <row r="17581" s="251" customFormat="1"/>
    <row r="17582" s="251" customFormat="1"/>
    <row r="17583" s="251" customFormat="1"/>
    <row r="17584" s="251" customFormat="1"/>
    <row r="17585" s="251" customFormat="1"/>
    <row r="17586" s="251" customFormat="1"/>
    <row r="17587" s="251" customFormat="1"/>
    <row r="17588" s="251" customFormat="1"/>
    <row r="17589" s="251" customFormat="1"/>
    <row r="17590" s="251" customFormat="1"/>
    <row r="17591" s="251" customFormat="1"/>
    <row r="17592" s="251" customFormat="1"/>
    <row r="17593" s="251" customFormat="1"/>
    <row r="17594" s="251" customFormat="1"/>
    <row r="17595" s="251" customFormat="1"/>
    <row r="17596" s="251" customFormat="1"/>
    <row r="17597" s="251" customFormat="1"/>
    <row r="17598" s="251" customFormat="1"/>
    <row r="17599" s="251" customFormat="1"/>
    <row r="17600" s="251" customFormat="1"/>
    <row r="17601" s="251" customFormat="1"/>
    <row r="17602" s="251" customFormat="1"/>
    <row r="17603" s="251" customFormat="1"/>
    <row r="17604" s="251" customFormat="1"/>
    <row r="17605" s="251" customFormat="1"/>
    <row r="17606" s="251" customFormat="1"/>
    <row r="17607" s="251" customFormat="1"/>
    <row r="17608" s="251" customFormat="1"/>
    <row r="17609" s="251" customFormat="1"/>
    <row r="17610" s="251" customFormat="1"/>
    <row r="17611" s="251" customFormat="1"/>
    <row r="17612" s="251" customFormat="1"/>
    <row r="17613" s="251" customFormat="1"/>
    <row r="17614" s="251" customFormat="1"/>
    <row r="17615" s="251" customFormat="1"/>
    <row r="17616" s="251" customFormat="1"/>
    <row r="17617" s="251" customFormat="1"/>
    <row r="17618" s="251" customFormat="1"/>
    <row r="17619" s="251" customFormat="1"/>
    <row r="17620" s="251" customFormat="1"/>
    <row r="17621" s="251" customFormat="1"/>
    <row r="17622" s="251" customFormat="1"/>
    <row r="17623" s="251" customFormat="1"/>
    <row r="17624" s="251" customFormat="1"/>
    <row r="17625" s="251" customFormat="1"/>
    <row r="17626" s="251" customFormat="1"/>
    <row r="17627" s="251" customFormat="1"/>
    <row r="17628" s="251" customFormat="1"/>
    <row r="17629" s="251" customFormat="1"/>
    <row r="17630" s="251" customFormat="1"/>
    <row r="17631" s="251" customFormat="1"/>
    <row r="17632" s="251" customFormat="1"/>
    <row r="17633" s="251" customFormat="1"/>
    <row r="17634" s="251" customFormat="1"/>
    <row r="17635" s="251" customFormat="1"/>
    <row r="17636" s="251" customFormat="1"/>
    <row r="17637" s="251" customFormat="1"/>
    <row r="17638" s="251" customFormat="1"/>
    <row r="17639" s="251" customFormat="1"/>
    <row r="17640" s="251" customFormat="1"/>
    <row r="17641" s="251" customFormat="1"/>
    <row r="17642" s="251" customFormat="1"/>
    <row r="17643" s="251" customFormat="1"/>
    <row r="17644" s="251" customFormat="1"/>
    <row r="17645" s="251" customFormat="1"/>
    <row r="17646" s="251" customFormat="1"/>
    <row r="17647" s="251" customFormat="1"/>
    <row r="17648" s="251" customFormat="1"/>
    <row r="17649" s="251" customFormat="1"/>
    <row r="17650" s="251" customFormat="1"/>
    <row r="17651" s="251" customFormat="1"/>
    <row r="17652" s="251" customFormat="1"/>
    <row r="17653" s="251" customFormat="1"/>
    <row r="17654" s="251" customFormat="1"/>
    <row r="17655" s="251" customFormat="1"/>
    <row r="17656" s="251" customFormat="1"/>
    <row r="17657" s="251" customFormat="1"/>
    <row r="17658" s="251" customFormat="1"/>
    <row r="17659" s="251" customFormat="1"/>
    <row r="17660" s="251" customFormat="1"/>
    <row r="17661" s="251" customFormat="1"/>
    <row r="17662" s="251" customFormat="1"/>
    <row r="17663" s="251" customFormat="1"/>
    <row r="17664" s="251" customFormat="1"/>
    <row r="17665" s="251" customFormat="1"/>
    <row r="17666" s="251" customFormat="1"/>
    <row r="17667" s="251" customFormat="1"/>
    <row r="17668" s="251" customFormat="1"/>
    <row r="17669" s="251" customFormat="1"/>
    <row r="17670" s="251" customFormat="1"/>
    <row r="17671" s="251" customFormat="1"/>
    <row r="17672" s="251" customFormat="1"/>
    <row r="17673" s="251" customFormat="1"/>
    <row r="17674" s="251" customFormat="1"/>
    <row r="17675" s="251" customFormat="1"/>
    <row r="17676" s="251" customFormat="1"/>
    <row r="17677" s="251" customFormat="1"/>
    <row r="17678" s="251" customFormat="1"/>
    <row r="17679" s="251" customFormat="1"/>
    <row r="17680" s="251" customFormat="1"/>
    <row r="17681" s="251" customFormat="1"/>
    <row r="17682" s="251" customFormat="1"/>
    <row r="17683" s="251" customFormat="1"/>
    <row r="17684" s="251" customFormat="1"/>
    <row r="17685" s="251" customFormat="1"/>
    <row r="17686" s="251" customFormat="1"/>
    <row r="17687" s="251" customFormat="1"/>
    <row r="17688" s="251" customFormat="1"/>
    <row r="17689" s="251" customFormat="1"/>
    <row r="17690" s="251" customFormat="1"/>
    <row r="17691" s="251" customFormat="1"/>
    <row r="17692" s="251" customFormat="1"/>
    <row r="17693" s="251" customFormat="1"/>
    <row r="17694" s="251" customFormat="1"/>
    <row r="17695" s="251" customFormat="1"/>
    <row r="17696" s="251" customFormat="1"/>
    <row r="17697" s="251" customFormat="1"/>
    <row r="17698" s="251" customFormat="1"/>
    <row r="17699" s="251" customFormat="1"/>
    <row r="17700" s="251" customFormat="1"/>
    <row r="17701" s="251" customFormat="1"/>
    <row r="17702" s="251" customFormat="1"/>
    <row r="17703" s="251" customFormat="1"/>
    <row r="17704" s="251" customFormat="1"/>
    <row r="17705" s="251" customFormat="1"/>
    <row r="17706" s="251" customFormat="1"/>
    <row r="17707" s="251" customFormat="1"/>
    <row r="17708" s="251" customFormat="1"/>
    <row r="17709" s="251" customFormat="1"/>
    <row r="17710" s="251" customFormat="1"/>
    <row r="17711" s="251" customFormat="1"/>
    <row r="17712" s="251" customFormat="1"/>
    <row r="17713" s="251" customFormat="1"/>
    <row r="17714" s="251" customFormat="1"/>
    <row r="17715" s="251" customFormat="1"/>
    <row r="17716" s="251" customFormat="1"/>
    <row r="17717" s="251" customFormat="1"/>
    <row r="17718" s="251" customFormat="1"/>
    <row r="17719" s="251" customFormat="1"/>
    <row r="17720" s="251" customFormat="1"/>
    <row r="17721" s="251" customFormat="1"/>
    <row r="17722" s="251" customFormat="1"/>
    <row r="17723" s="251" customFormat="1"/>
    <row r="17724" s="251" customFormat="1"/>
    <row r="17725" s="251" customFormat="1"/>
    <row r="17726" s="251" customFormat="1"/>
    <row r="17727" s="251" customFormat="1"/>
    <row r="17728" s="251" customFormat="1"/>
    <row r="17729" s="251" customFormat="1"/>
    <row r="17730" s="251" customFormat="1"/>
    <row r="17731" s="251" customFormat="1"/>
    <row r="17732" s="251" customFormat="1"/>
    <row r="17733" s="251" customFormat="1"/>
    <row r="17734" s="251" customFormat="1"/>
    <row r="17735" s="251" customFormat="1"/>
    <row r="17736" s="251" customFormat="1"/>
    <row r="17737" s="251" customFormat="1"/>
    <row r="17738" s="251" customFormat="1"/>
    <row r="17739" s="251" customFormat="1"/>
    <row r="17740" s="251" customFormat="1"/>
    <row r="17741" s="251" customFormat="1"/>
    <row r="17742" s="251" customFormat="1"/>
    <row r="17743" s="251" customFormat="1"/>
    <row r="17744" s="251" customFormat="1"/>
    <row r="17745" s="251" customFormat="1"/>
    <row r="17746" s="251" customFormat="1"/>
    <row r="17747" s="251" customFormat="1"/>
    <row r="17748" s="251" customFormat="1"/>
    <row r="17749" s="251" customFormat="1"/>
    <row r="17750" s="251" customFormat="1"/>
    <row r="17751" s="251" customFormat="1"/>
    <row r="17752" s="251" customFormat="1"/>
    <row r="17753" s="251" customFormat="1"/>
    <row r="17754" s="251" customFormat="1"/>
    <row r="17755" s="251" customFormat="1"/>
    <row r="17756" s="251" customFormat="1"/>
    <row r="17757" s="251" customFormat="1"/>
    <row r="17758" s="251" customFormat="1"/>
    <row r="17759" s="251" customFormat="1"/>
    <row r="17760" s="251" customFormat="1"/>
    <row r="17761" s="251" customFormat="1"/>
    <row r="17762" s="251" customFormat="1"/>
    <row r="17763" s="251" customFormat="1"/>
    <row r="17764" s="251" customFormat="1"/>
    <row r="17765" s="251" customFormat="1"/>
    <row r="17766" s="251" customFormat="1"/>
    <row r="17767" s="251" customFormat="1"/>
    <row r="17768" s="251" customFormat="1"/>
    <row r="17769" s="251" customFormat="1"/>
    <row r="17770" s="251" customFormat="1"/>
    <row r="17771" s="251" customFormat="1"/>
    <row r="17772" s="251" customFormat="1"/>
    <row r="17773" s="251" customFormat="1"/>
    <row r="17774" s="251" customFormat="1"/>
    <row r="17775" s="251" customFormat="1"/>
    <row r="17776" s="251" customFormat="1"/>
    <row r="17777" s="251" customFormat="1"/>
    <row r="17778" s="251" customFormat="1"/>
    <row r="17779" s="251" customFormat="1"/>
    <row r="17780" s="251" customFormat="1"/>
    <row r="17781" s="251" customFormat="1"/>
    <row r="17782" s="251" customFormat="1"/>
    <row r="17783" s="251" customFormat="1"/>
    <row r="17784" s="251" customFormat="1"/>
    <row r="17785" s="251" customFormat="1"/>
    <row r="17786" s="251" customFormat="1"/>
    <row r="17787" s="251" customFormat="1"/>
    <row r="17788" s="251" customFormat="1"/>
    <row r="17789" s="251" customFormat="1"/>
    <row r="17790" s="251" customFormat="1"/>
    <row r="17791" s="251" customFormat="1"/>
    <row r="17792" s="251" customFormat="1"/>
    <row r="17793" s="251" customFormat="1"/>
    <row r="17794" s="251" customFormat="1"/>
    <row r="17795" s="251" customFormat="1"/>
    <row r="17796" s="251" customFormat="1"/>
    <row r="17797" s="251" customFormat="1"/>
    <row r="17798" s="251" customFormat="1"/>
    <row r="17799" s="251" customFormat="1"/>
    <row r="17800" s="251" customFormat="1"/>
    <row r="17801" s="251" customFormat="1"/>
    <row r="17802" s="251" customFormat="1"/>
    <row r="17803" s="251" customFormat="1"/>
    <row r="17804" s="251" customFormat="1"/>
    <row r="17805" s="251" customFormat="1"/>
    <row r="17806" s="251" customFormat="1"/>
    <row r="17807" s="251" customFormat="1"/>
    <row r="17808" s="251" customFormat="1"/>
    <row r="17809" s="251" customFormat="1"/>
    <row r="17810" s="251" customFormat="1"/>
    <row r="17811" s="251" customFormat="1"/>
    <row r="17812" s="251" customFormat="1"/>
    <row r="17813" s="251" customFormat="1"/>
    <row r="17814" s="251" customFormat="1"/>
    <row r="17815" s="251" customFormat="1"/>
    <row r="17816" s="251" customFormat="1"/>
    <row r="17817" s="251" customFormat="1"/>
    <row r="17818" s="251" customFormat="1"/>
    <row r="17819" s="251" customFormat="1"/>
    <row r="17820" s="251" customFormat="1"/>
    <row r="17821" s="251" customFormat="1"/>
    <row r="17822" s="251" customFormat="1"/>
    <row r="17823" s="251" customFormat="1"/>
    <row r="17824" s="251" customFormat="1"/>
    <row r="17825" s="251" customFormat="1"/>
    <row r="17826" s="251" customFormat="1"/>
    <row r="17827" s="251" customFormat="1"/>
    <row r="17828" s="251" customFormat="1"/>
    <row r="17829" s="251" customFormat="1"/>
    <row r="17830" s="251" customFormat="1"/>
    <row r="17831" s="251" customFormat="1"/>
    <row r="17832" s="251" customFormat="1"/>
    <row r="17833" s="251" customFormat="1"/>
    <row r="17834" s="251" customFormat="1"/>
    <row r="17835" s="251" customFormat="1"/>
    <row r="17836" s="251" customFormat="1"/>
    <row r="17837" s="251" customFormat="1"/>
    <row r="17838" s="251" customFormat="1"/>
    <row r="17839" s="251" customFormat="1"/>
    <row r="17840" s="251" customFormat="1"/>
    <row r="17841" s="251" customFormat="1"/>
    <row r="17842" s="251" customFormat="1"/>
    <row r="17843" s="251" customFormat="1"/>
    <row r="17844" s="251" customFormat="1"/>
    <row r="17845" s="251" customFormat="1"/>
    <row r="17846" s="251" customFormat="1"/>
    <row r="17847" s="251" customFormat="1"/>
    <row r="17848" s="251" customFormat="1"/>
    <row r="17849" s="251" customFormat="1"/>
    <row r="17850" s="251" customFormat="1"/>
    <row r="17851" s="251" customFormat="1"/>
    <row r="17852" s="251" customFormat="1"/>
    <row r="17853" s="251" customFormat="1"/>
    <row r="17854" s="251" customFormat="1"/>
    <row r="17855" s="251" customFormat="1"/>
    <row r="17856" s="251" customFormat="1"/>
    <row r="17857" s="251" customFormat="1"/>
    <row r="17858" s="251" customFormat="1"/>
    <row r="17859" s="251" customFormat="1"/>
    <row r="17860" s="251" customFormat="1"/>
    <row r="17861" s="251" customFormat="1"/>
    <row r="17862" s="251" customFormat="1"/>
    <row r="17863" s="251" customFormat="1"/>
    <row r="17864" s="251" customFormat="1"/>
    <row r="17865" s="251" customFormat="1"/>
    <row r="17866" s="251" customFormat="1"/>
    <row r="17867" s="251" customFormat="1"/>
    <row r="17868" s="251" customFormat="1"/>
    <row r="17869" s="251" customFormat="1"/>
    <row r="17870" s="251" customFormat="1"/>
    <row r="17871" s="251" customFormat="1"/>
    <row r="17872" s="251" customFormat="1"/>
    <row r="17873" s="251" customFormat="1"/>
    <row r="17874" s="251" customFormat="1"/>
    <row r="17875" s="251" customFormat="1"/>
    <row r="17876" s="251" customFormat="1"/>
    <row r="17877" s="251" customFormat="1"/>
    <row r="17878" s="251" customFormat="1"/>
    <row r="17879" s="251" customFormat="1"/>
    <row r="17880" s="251" customFormat="1"/>
    <row r="17881" s="251" customFormat="1"/>
    <row r="17882" s="251" customFormat="1"/>
    <row r="17883" s="251" customFormat="1"/>
    <row r="17884" s="251" customFormat="1"/>
    <row r="17885" s="251" customFormat="1"/>
    <row r="17886" s="251" customFormat="1"/>
    <row r="17887" s="251" customFormat="1"/>
    <row r="17888" s="251" customFormat="1"/>
    <row r="17889" s="251" customFormat="1"/>
    <row r="17890" s="251" customFormat="1"/>
    <row r="17891" s="251" customFormat="1"/>
    <row r="17892" s="251" customFormat="1"/>
    <row r="17893" s="251" customFormat="1"/>
    <row r="17894" s="251" customFormat="1"/>
    <row r="17895" s="251" customFormat="1"/>
    <row r="17896" s="251" customFormat="1"/>
    <row r="17897" s="251" customFormat="1"/>
    <row r="17898" s="251" customFormat="1"/>
    <row r="17899" s="251" customFormat="1"/>
    <row r="17900" s="251" customFormat="1"/>
    <row r="17901" s="251" customFormat="1"/>
    <row r="17902" s="251" customFormat="1"/>
    <row r="17903" s="251" customFormat="1"/>
    <row r="17904" s="251" customFormat="1"/>
    <row r="17905" s="251" customFormat="1"/>
    <row r="17906" s="251" customFormat="1"/>
    <row r="17907" s="251" customFormat="1"/>
    <row r="17908" s="251" customFormat="1"/>
    <row r="17909" s="251" customFormat="1"/>
    <row r="17910" s="251" customFormat="1"/>
    <row r="17911" s="251" customFormat="1"/>
    <row r="17912" s="251" customFormat="1"/>
    <row r="17913" s="251" customFormat="1"/>
    <row r="17914" s="251" customFormat="1"/>
    <row r="17915" s="251" customFormat="1"/>
    <row r="17916" s="251" customFormat="1"/>
    <row r="17917" s="251" customFormat="1"/>
    <row r="17918" s="251" customFormat="1"/>
    <row r="17919" s="251" customFormat="1"/>
    <row r="17920" s="251" customFormat="1"/>
    <row r="17921" s="251" customFormat="1"/>
    <row r="17922" s="251" customFormat="1"/>
    <row r="17923" s="251" customFormat="1"/>
    <row r="17924" s="251" customFormat="1"/>
    <row r="17925" s="251" customFormat="1"/>
    <row r="17926" s="251" customFormat="1"/>
    <row r="17927" s="251" customFormat="1"/>
    <row r="17928" s="251" customFormat="1"/>
    <row r="17929" s="251" customFormat="1"/>
    <row r="17930" s="251" customFormat="1"/>
    <row r="17931" s="251" customFormat="1"/>
    <row r="17932" s="251" customFormat="1"/>
    <row r="17933" s="251" customFormat="1"/>
    <row r="17934" s="251" customFormat="1"/>
    <row r="17935" s="251" customFormat="1"/>
    <row r="17936" s="251" customFormat="1"/>
    <row r="17937" s="251" customFormat="1"/>
    <row r="17938" s="251" customFormat="1"/>
    <row r="17939" s="251" customFormat="1"/>
    <row r="17940" s="251" customFormat="1"/>
    <row r="17941" s="251" customFormat="1"/>
    <row r="17942" s="251" customFormat="1"/>
    <row r="17943" s="251" customFormat="1"/>
    <row r="17944" s="251" customFormat="1"/>
    <row r="17945" s="251" customFormat="1"/>
    <row r="17946" s="251" customFormat="1"/>
    <row r="17947" s="251" customFormat="1"/>
    <row r="17948" s="251" customFormat="1"/>
    <row r="17949" s="251" customFormat="1"/>
    <row r="17950" s="251" customFormat="1"/>
    <row r="17951" s="251" customFormat="1"/>
    <row r="17952" s="251" customFormat="1"/>
    <row r="17953" s="251" customFormat="1"/>
    <row r="17954" s="251" customFormat="1"/>
    <row r="17955" s="251" customFormat="1"/>
    <row r="17956" s="251" customFormat="1"/>
    <row r="17957" s="251" customFormat="1"/>
    <row r="17958" s="251" customFormat="1"/>
    <row r="17959" s="251" customFormat="1"/>
    <row r="17960" s="251" customFormat="1"/>
    <row r="17961" s="251" customFormat="1"/>
    <row r="17962" s="251" customFormat="1"/>
    <row r="17963" s="251" customFormat="1"/>
    <row r="17964" s="251" customFormat="1"/>
    <row r="17965" s="251" customFormat="1"/>
    <row r="17966" s="251" customFormat="1"/>
    <row r="17967" s="251" customFormat="1"/>
    <row r="17968" s="251" customFormat="1"/>
    <row r="17969" s="251" customFormat="1"/>
    <row r="17970" s="251" customFormat="1"/>
    <row r="17971" s="251" customFormat="1"/>
    <row r="17972" s="251" customFormat="1"/>
    <row r="17973" s="251" customFormat="1"/>
    <row r="17974" s="251" customFormat="1"/>
    <row r="17975" s="251" customFormat="1"/>
    <row r="17976" s="251" customFormat="1"/>
    <row r="17977" s="251" customFormat="1"/>
    <row r="17978" s="251" customFormat="1"/>
    <row r="17979" s="251" customFormat="1"/>
    <row r="17980" s="251" customFormat="1"/>
    <row r="17981" s="251" customFormat="1"/>
    <row r="17982" s="251" customFormat="1"/>
    <row r="17983" s="251" customFormat="1"/>
    <row r="17984" s="251" customFormat="1"/>
    <row r="17985" s="251" customFormat="1"/>
    <row r="17986" s="251" customFormat="1"/>
    <row r="17987" s="251" customFormat="1"/>
    <row r="17988" s="251" customFormat="1"/>
    <row r="17989" s="251" customFormat="1"/>
    <row r="17990" s="251" customFormat="1"/>
    <row r="17991" s="251" customFormat="1"/>
    <row r="17992" s="251" customFormat="1"/>
    <row r="17993" s="251" customFormat="1"/>
    <row r="17994" s="251" customFormat="1"/>
    <row r="17995" s="251" customFormat="1"/>
    <row r="17996" s="251" customFormat="1"/>
    <row r="17997" s="251" customFormat="1"/>
    <row r="17998" s="251" customFormat="1"/>
    <row r="17999" s="251" customFormat="1"/>
    <row r="18000" s="251" customFormat="1"/>
    <row r="18001" s="251" customFormat="1"/>
    <row r="18002" s="251" customFormat="1"/>
    <row r="18003" s="251" customFormat="1"/>
    <row r="18004" s="251" customFormat="1"/>
    <row r="18005" s="251" customFormat="1"/>
    <row r="18006" s="251" customFormat="1"/>
    <row r="18007" s="251" customFormat="1"/>
    <row r="18008" s="251" customFormat="1"/>
    <row r="18009" s="251" customFormat="1"/>
    <row r="18010" s="251" customFormat="1"/>
    <row r="18011" s="251" customFormat="1"/>
    <row r="18012" s="251" customFormat="1"/>
    <row r="18013" s="251" customFormat="1"/>
    <row r="18014" s="251" customFormat="1"/>
    <row r="18015" s="251" customFormat="1"/>
    <row r="18016" s="251" customFormat="1"/>
    <row r="18017" s="251" customFormat="1"/>
    <row r="18018" s="251" customFormat="1"/>
    <row r="18019" s="251" customFormat="1"/>
    <row r="18020" s="251" customFormat="1"/>
    <row r="18021" s="251" customFormat="1"/>
    <row r="18022" s="251" customFormat="1"/>
    <row r="18023" s="251" customFormat="1"/>
    <row r="18024" s="251" customFormat="1"/>
    <row r="18025" s="251" customFormat="1"/>
    <row r="18026" s="251" customFormat="1"/>
    <row r="18027" s="251" customFormat="1"/>
    <row r="18028" s="251" customFormat="1"/>
    <row r="18029" s="251" customFormat="1"/>
    <row r="18030" s="251" customFormat="1"/>
    <row r="18031" s="251" customFormat="1"/>
    <row r="18032" s="251" customFormat="1"/>
    <row r="18033" s="251" customFormat="1"/>
    <row r="18034" s="251" customFormat="1"/>
    <row r="18035" s="251" customFormat="1"/>
    <row r="18036" s="251" customFormat="1"/>
    <row r="18037" s="251" customFormat="1"/>
    <row r="18038" s="251" customFormat="1"/>
    <row r="18039" s="251" customFormat="1"/>
    <row r="18040" s="251" customFormat="1"/>
    <row r="18041" s="251" customFormat="1"/>
    <row r="18042" s="251" customFormat="1"/>
    <row r="18043" s="251" customFormat="1"/>
    <row r="18044" s="251" customFormat="1"/>
    <row r="18045" s="251" customFormat="1"/>
    <row r="18046" s="251" customFormat="1"/>
    <row r="18047" s="251" customFormat="1"/>
    <row r="18048" s="251" customFormat="1"/>
    <row r="18049" s="251" customFormat="1"/>
    <row r="18050" s="251" customFormat="1"/>
    <row r="18051" s="251" customFormat="1"/>
    <row r="18052" s="251" customFormat="1"/>
    <row r="18053" s="251" customFormat="1"/>
    <row r="18054" s="251" customFormat="1"/>
    <row r="18055" s="251" customFormat="1"/>
    <row r="18056" s="251" customFormat="1"/>
    <row r="18057" s="251" customFormat="1"/>
    <row r="18058" s="251" customFormat="1"/>
    <row r="18059" s="251" customFormat="1"/>
    <row r="18060" s="251" customFormat="1"/>
    <row r="18061" s="251" customFormat="1"/>
    <row r="18062" s="251" customFormat="1"/>
    <row r="18063" s="251" customFormat="1"/>
    <row r="18064" s="251" customFormat="1"/>
    <row r="18065" s="251" customFormat="1"/>
    <row r="18066" s="251" customFormat="1"/>
    <row r="18067" s="251" customFormat="1"/>
    <row r="18068" s="251" customFormat="1"/>
    <row r="18069" s="251" customFormat="1"/>
    <row r="18070" s="251" customFormat="1"/>
    <row r="18071" s="251" customFormat="1"/>
    <row r="18072" s="251" customFormat="1"/>
    <row r="18073" s="251" customFormat="1"/>
    <row r="18074" s="251" customFormat="1"/>
    <row r="18075" s="251" customFormat="1"/>
    <row r="18076" s="251" customFormat="1"/>
    <row r="18077" s="251" customFormat="1"/>
    <row r="18078" s="251" customFormat="1"/>
    <row r="18079" s="251" customFormat="1"/>
    <row r="18080" s="251" customFormat="1"/>
    <row r="18081" s="251" customFormat="1"/>
    <row r="18082" s="251" customFormat="1"/>
    <row r="18083" s="251" customFormat="1"/>
    <row r="18084" s="251" customFormat="1"/>
    <row r="18085" s="251" customFormat="1"/>
    <row r="18086" s="251" customFormat="1"/>
    <row r="18087" s="251" customFormat="1"/>
    <row r="18088" s="251" customFormat="1"/>
    <row r="18089" s="251" customFormat="1"/>
    <row r="18090" s="251" customFormat="1"/>
    <row r="18091" s="251" customFormat="1"/>
    <row r="18092" s="251" customFormat="1"/>
    <row r="18093" s="251" customFormat="1"/>
    <row r="18094" s="251" customFormat="1"/>
    <row r="18095" s="251" customFormat="1"/>
    <row r="18096" s="251" customFormat="1"/>
    <row r="18097" s="251" customFormat="1"/>
    <row r="18098" s="251" customFormat="1"/>
    <row r="18099" s="251" customFormat="1"/>
    <row r="18100" s="251" customFormat="1"/>
    <row r="18101" s="251" customFormat="1"/>
    <row r="18102" s="251" customFormat="1"/>
    <row r="18103" s="251" customFormat="1"/>
    <row r="18104" s="251" customFormat="1"/>
    <row r="18105" s="251" customFormat="1"/>
    <row r="18106" s="251" customFormat="1"/>
    <row r="18107" s="251" customFormat="1"/>
    <row r="18108" s="251" customFormat="1"/>
    <row r="18109" s="251" customFormat="1"/>
    <row r="18110" s="251" customFormat="1"/>
    <row r="18111" s="251" customFormat="1"/>
    <row r="18112" s="251" customFormat="1"/>
    <row r="18113" s="251" customFormat="1"/>
    <row r="18114" s="251" customFormat="1"/>
    <row r="18115" s="251" customFormat="1"/>
    <row r="18116" s="251" customFormat="1"/>
    <row r="18117" s="251" customFormat="1"/>
    <row r="18118" s="251" customFormat="1"/>
    <row r="18119" s="251" customFormat="1"/>
    <row r="18120" s="251" customFormat="1"/>
    <row r="18121" s="251" customFormat="1"/>
    <row r="18122" s="251" customFormat="1"/>
    <row r="18123" s="251" customFormat="1"/>
    <row r="18124" s="251" customFormat="1"/>
    <row r="18125" s="251" customFormat="1"/>
    <row r="18126" s="251" customFormat="1"/>
    <row r="18127" s="251" customFormat="1"/>
    <row r="18128" s="251" customFormat="1"/>
    <row r="18129" s="251" customFormat="1"/>
    <row r="18130" s="251" customFormat="1"/>
    <row r="18131" s="251" customFormat="1"/>
    <row r="18132" s="251" customFormat="1"/>
    <row r="18133" s="251" customFormat="1"/>
    <row r="18134" s="251" customFormat="1"/>
    <row r="18135" s="251" customFormat="1"/>
    <row r="18136" s="251" customFormat="1"/>
    <row r="18137" s="251" customFormat="1"/>
    <row r="18138" s="251" customFormat="1"/>
    <row r="18139" s="251" customFormat="1"/>
    <row r="18140" s="251" customFormat="1"/>
    <row r="18141" s="251" customFormat="1"/>
    <row r="18142" s="251" customFormat="1"/>
    <row r="18143" s="251" customFormat="1"/>
    <row r="18144" s="251" customFormat="1"/>
    <row r="18145" s="251" customFormat="1"/>
    <row r="18146" s="251" customFormat="1"/>
    <row r="18147" s="251" customFormat="1"/>
    <row r="18148" s="251" customFormat="1"/>
    <row r="18149" s="251" customFormat="1"/>
    <row r="18150" s="251" customFormat="1"/>
    <row r="18151" s="251" customFormat="1"/>
    <row r="18152" s="251" customFormat="1"/>
    <row r="18153" s="251" customFormat="1"/>
    <row r="18154" s="251" customFormat="1"/>
    <row r="18155" s="251" customFormat="1"/>
    <row r="18156" s="251" customFormat="1"/>
    <row r="18157" s="251" customFormat="1"/>
    <row r="18158" s="251" customFormat="1"/>
    <row r="18159" s="251" customFormat="1"/>
    <row r="18160" s="251" customFormat="1"/>
    <row r="18161" s="251" customFormat="1"/>
    <row r="18162" s="251" customFormat="1"/>
    <row r="18163" s="251" customFormat="1"/>
    <row r="18164" s="251" customFormat="1"/>
    <row r="18165" s="251" customFormat="1"/>
    <row r="18166" s="251" customFormat="1"/>
    <row r="18167" s="251" customFormat="1"/>
    <row r="18168" s="251" customFormat="1"/>
    <row r="18169" s="251" customFormat="1"/>
    <row r="18170" s="251" customFormat="1"/>
    <row r="18171" s="251" customFormat="1"/>
    <row r="18172" s="251" customFormat="1"/>
    <row r="18173" s="251" customFormat="1"/>
    <row r="18174" s="251" customFormat="1"/>
    <row r="18175" s="251" customFormat="1"/>
    <row r="18176" s="251" customFormat="1"/>
    <row r="18177" s="251" customFormat="1"/>
    <row r="18178" s="251" customFormat="1"/>
    <row r="18179" s="251" customFormat="1"/>
    <row r="18180" s="251" customFormat="1"/>
    <row r="18181" s="251" customFormat="1"/>
    <row r="18182" s="251" customFormat="1"/>
    <row r="18183" s="251" customFormat="1"/>
    <row r="18184" s="251" customFormat="1"/>
    <row r="18185" s="251" customFormat="1"/>
    <row r="18186" s="251" customFormat="1"/>
    <row r="18187" s="251" customFormat="1"/>
    <row r="18188" s="251" customFormat="1"/>
    <row r="18189" s="251" customFormat="1"/>
    <row r="18190" s="251" customFormat="1"/>
    <row r="18191" s="251" customFormat="1"/>
    <row r="18192" s="251" customFormat="1"/>
    <row r="18193" s="251" customFormat="1"/>
    <row r="18194" s="251" customFormat="1"/>
    <row r="18195" s="251" customFormat="1"/>
    <row r="18196" s="251" customFormat="1"/>
    <row r="18197" s="251" customFormat="1"/>
    <row r="18198" s="251" customFormat="1"/>
    <row r="18199" s="251" customFormat="1"/>
    <row r="18200" s="251" customFormat="1"/>
    <row r="18201" s="251" customFormat="1"/>
    <row r="18202" s="251" customFormat="1"/>
    <row r="18203" s="251" customFormat="1"/>
    <row r="18204" s="251" customFormat="1"/>
    <row r="18205" s="251" customFormat="1"/>
    <row r="18206" s="251" customFormat="1"/>
    <row r="18207" s="251" customFormat="1"/>
    <row r="18208" s="251" customFormat="1"/>
    <row r="18209" s="251" customFormat="1"/>
    <row r="18210" s="251" customFormat="1"/>
    <row r="18211" s="251" customFormat="1"/>
    <row r="18212" s="251" customFormat="1"/>
    <row r="18213" s="251" customFormat="1"/>
    <row r="18214" s="251" customFormat="1"/>
    <row r="18215" s="251" customFormat="1"/>
    <row r="18216" s="251" customFormat="1"/>
    <row r="18217" s="251" customFormat="1"/>
    <row r="18218" s="251" customFormat="1"/>
    <row r="18219" s="251" customFormat="1"/>
    <row r="18220" s="251" customFormat="1"/>
    <row r="18221" s="251" customFormat="1"/>
    <row r="18222" s="251" customFormat="1"/>
    <row r="18223" s="251" customFormat="1"/>
    <row r="18224" s="251" customFormat="1"/>
    <row r="18225" s="251" customFormat="1"/>
    <row r="18226" s="251" customFormat="1"/>
    <row r="18227" s="251" customFormat="1"/>
    <row r="18228" s="251" customFormat="1"/>
    <row r="18229" s="251" customFormat="1"/>
    <row r="18230" s="251" customFormat="1"/>
    <row r="18231" s="251" customFormat="1"/>
    <row r="18232" s="251" customFormat="1"/>
    <row r="18233" s="251" customFormat="1"/>
    <row r="18234" s="251" customFormat="1"/>
    <row r="18235" s="251" customFormat="1"/>
    <row r="18236" s="251" customFormat="1"/>
    <row r="18237" s="251" customFormat="1"/>
    <row r="18238" s="251" customFormat="1"/>
    <row r="18239" s="251" customFormat="1"/>
    <row r="18240" s="251" customFormat="1"/>
    <row r="18241" s="251" customFormat="1"/>
    <row r="18242" s="251" customFormat="1"/>
    <row r="18243" s="251" customFormat="1"/>
    <row r="18244" s="251" customFormat="1"/>
    <row r="18245" s="251" customFormat="1"/>
    <row r="18246" s="251" customFormat="1"/>
    <row r="18247" s="251" customFormat="1"/>
    <row r="18248" s="251" customFormat="1"/>
    <row r="18249" s="251" customFormat="1"/>
    <row r="18250" s="251" customFormat="1"/>
    <row r="18251" s="251" customFormat="1"/>
    <row r="18252" s="251" customFormat="1"/>
    <row r="18253" s="251" customFormat="1"/>
    <row r="18254" s="251" customFormat="1"/>
    <row r="18255" s="251" customFormat="1"/>
    <row r="18256" s="251" customFormat="1"/>
    <row r="18257" s="251" customFormat="1"/>
    <row r="18258" s="251" customFormat="1"/>
    <row r="18259" s="251" customFormat="1"/>
    <row r="18260" s="251" customFormat="1"/>
    <row r="18261" s="251" customFormat="1"/>
    <row r="18262" s="251" customFormat="1"/>
    <row r="18263" s="251" customFormat="1"/>
    <row r="18264" s="251" customFormat="1"/>
    <row r="18265" s="251" customFormat="1"/>
    <row r="18266" s="251" customFormat="1"/>
    <row r="18267" s="251" customFormat="1"/>
    <row r="18268" s="251" customFormat="1"/>
    <row r="18269" s="251" customFormat="1"/>
    <row r="18270" s="251" customFormat="1"/>
    <row r="18271" s="251" customFormat="1"/>
    <row r="18272" s="251" customFormat="1"/>
    <row r="18273" s="251" customFormat="1"/>
    <row r="18274" s="251" customFormat="1"/>
    <row r="18275" s="251" customFormat="1"/>
    <row r="18276" s="251" customFormat="1"/>
    <row r="18277" s="251" customFormat="1"/>
    <row r="18278" s="251" customFormat="1"/>
    <row r="18279" s="251" customFormat="1"/>
    <row r="18280" s="251" customFormat="1"/>
    <row r="18281" s="251" customFormat="1"/>
    <row r="18282" s="251" customFormat="1"/>
    <row r="18283" s="251" customFormat="1"/>
    <row r="18284" s="251" customFormat="1"/>
    <row r="18285" s="251" customFormat="1"/>
    <row r="18286" s="251" customFormat="1"/>
    <row r="18287" s="251" customFormat="1"/>
    <row r="18288" s="251" customFormat="1"/>
    <row r="18289" s="251" customFormat="1"/>
    <row r="18290" s="251" customFormat="1"/>
    <row r="18291" s="251" customFormat="1"/>
    <row r="18292" s="251" customFormat="1"/>
    <row r="18293" s="251" customFormat="1"/>
    <row r="18294" s="251" customFormat="1"/>
    <row r="18295" s="251" customFormat="1"/>
    <row r="18296" s="251" customFormat="1"/>
    <row r="18297" s="251" customFormat="1"/>
    <row r="18298" s="251" customFormat="1"/>
    <row r="18299" s="251" customFormat="1"/>
    <row r="18300" s="251" customFormat="1"/>
    <row r="18301" s="251" customFormat="1"/>
    <row r="18302" s="251" customFormat="1"/>
    <row r="18303" s="251" customFormat="1"/>
    <row r="18304" s="251" customFormat="1"/>
    <row r="18305" s="251" customFormat="1"/>
    <row r="18306" s="251" customFormat="1"/>
    <row r="18307" s="251" customFormat="1"/>
    <row r="18308" s="251" customFormat="1"/>
    <row r="18309" s="251" customFormat="1"/>
    <row r="18310" s="251" customFormat="1"/>
    <row r="18311" s="251" customFormat="1"/>
    <row r="18312" s="251" customFormat="1"/>
    <row r="18313" s="251" customFormat="1"/>
    <row r="18314" s="251" customFormat="1"/>
    <row r="18315" s="251" customFormat="1"/>
    <row r="18316" s="251" customFormat="1"/>
    <row r="18317" s="251" customFormat="1"/>
    <row r="18318" s="251" customFormat="1"/>
    <row r="18319" s="251" customFormat="1"/>
    <row r="18320" s="251" customFormat="1"/>
    <row r="18321" s="251" customFormat="1"/>
    <row r="18322" s="251" customFormat="1"/>
    <row r="18323" s="251" customFormat="1"/>
    <row r="18324" s="251" customFormat="1"/>
    <row r="18325" s="251" customFormat="1"/>
    <row r="18326" s="251" customFormat="1"/>
    <row r="18327" s="251" customFormat="1"/>
    <row r="18328" s="251" customFormat="1"/>
    <row r="18329" s="251" customFormat="1"/>
    <row r="18330" s="251" customFormat="1"/>
    <row r="18331" s="251" customFormat="1"/>
    <row r="18332" s="251" customFormat="1"/>
    <row r="18333" s="251" customFormat="1"/>
    <row r="18334" s="251" customFormat="1"/>
    <row r="18335" s="251" customFormat="1"/>
    <row r="18336" s="251" customFormat="1"/>
    <row r="18337" s="251" customFormat="1"/>
    <row r="18338" s="251" customFormat="1"/>
    <row r="18339" s="251" customFormat="1"/>
    <row r="18340" s="251" customFormat="1"/>
    <row r="18341" s="251" customFormat="1"/>
    <row r="18342" s="251" customFormat="1"/>
    <row r="18343" s="251" customFormat="1"/>
    <row r="18344" s="251" customFormat="1"/>
    <row r="18345" s="251" customFormat="1"/>
    <row r="18346" s="251" customFormat="1"/>
    <row r="18347" s="251" customFormat="1"/>
    <row r="18348" s="251" customFormat="1"/>
    <row r="18349" s="251" customFormat="1"/>
    <row r="18350" s="251" customFormat="1"/>
    <row r="18351" s="251" customFormat="1"/>
    <row r="18352" s="251" customFormat="1"/>
    <row r="18353" s="251" customFormat="1"/>
    <row r="18354" s="251" customFormat="1"/>
    <row r="18355" s="251" customFormat="1"/>
    <row r="18356" s="251" customFormat="1"/>
    <row r="18357" s="251" customFormat="1"/>
    <row r="18358" s="251" customFormat="1"/>
    <row r="18359" s="251" customFormat="1"/>
    <row r="18360" s="251" customFormat="1"/>
    <row r="18361" s="251" customFormat="1"/>
    <row r="18362" s="251" customFormat="1"/>
    <row r="18363" s="251" customFormat="1"/>
    <row r="18364" s="251" customFormat="1"/>
    <row r="18365" s="251" customFormat="1"/>
    <row r="18366" s="251" customFormat="1"/>
    <row r="18367" s="251" customFormat="1"/>
    <row r="18368" s="251" customFormat="1"/>
    <row r="18369" s="251" customFormat="1"/>
    <row r="18370" s="251" customFormat="1"/>
    <row r="18371" s="251" customFormat="1"/>
    <row r="18372" s="251" customFormat="1"/>
    <row r="18373" s="251" customFormat="1"/>
    <row r="18374" s="251" customFormat="1"/>
    <row r="18375" s="251" customFormat="1"/>
    <row r="18376" s="251" customFormat="1"/>
    <row r="18377" s="251" customFormat="1"/>
    <row r="18378" s="251" customFormat="1"/>
    <row r="18379" s="251" customFormat="1"/>
    <row r="18380" s="251" customFormat="1"/>
    <row r="18381" s="251" customFormat="1"/>
    <row r="18382" s="251" customFormat="1"/>
    <row r="18383" s="251" customFormat="1"/>
    <row r="18384" s="251" customFormat="1"/>
    <row r="18385" s="251" customFormat="1"/>
    <row r="18386" s="251" customFormat="1"/>
    <row r="18387" s="251" customFormat="1"/>
    <row r="18388" s="251" customFormat="1"/>
    <row r="18389" s="251" customFormat="1"/>
    <row r="18390" s="251" customFormat="1"/>
    <row r="18391" s="251" customFormat="1"/>
    <row r="18392" s="251" customFormat="1"/>
    <row r="18393" s="251" customFormat="1"/>
    <row r="18394" s="251" customFormat="1"/>
    <row r="18395" s="251" customFormat="1"/>
    <row r="18396" s="251" customFormat="1"/>
    <row r="18397" s="251" customFormat="1"/>
    <row r="18398" s="251" customFormat="1"/>
    <row r="18399" s="251" customFormat="1"/>
    <row r="18400" s="251" customFormat="1"/>
    <row r="18401" s="251" customFormat="1"/>
    <row r="18402" s="251" customFormat="1"/>
    <row r="18403" s="251" customFormat="1"/>
    <row r="18404" s="251" customFormat="1"/>
    <row r="18405" s="251" customFormat="1"/>
    <row r="18406" s="251" customFormat="1"/>
    <row r="18407" s="251" customFormat="1"/>
    <row r="18408" s="251" customFormat="1"/>
    <row r="18409" s="251" customFormat="1"/>
    <row r="18410" s="251" customFormat="1"/>
    <row r="18411" s="251" customFormat="1"/>
    <row r="18412" s="251" customFormat="1"/>
    <row r="18413" s="251" customFormat="1"/>
    <row r="18414" s="251" customFormat="1"/>
    <row r="18415" s="251" customFormat="1"/>
    <row r="18416" s="251" customFormat="1"/>
    <row r="18417" s="251" customFormat="1"/>
    <row r="18418" s="251" customFormat="1"/>
    <row r="18419" s="251" customFormat="1"/>
    <row r="18420" s="251" customFormat="1"/>
    <row r="18421" s="251" customFormat="1"/>
    <row r="18422" s="251" customFormat="1"/>
    <row r="18423" s="251" customFormat="1"/>
    <row r="18424" s="251" customFormat="1"/>
    <row r="18425" s="251" customFormat="1"/>
    <row r="18426" s="251" customFormat="1"/>
    <row r="18427" s="251" customFormat="1"/>
    <row r="18428" s="251" customFormat="1"/>
    <row r="18429" s="251" customFormat="1"/>
    <row r="18430" s="251" customFormat="1"/>
    <row r="18431" s="251" customFormat="1"/>
    <row r="18432" s="251" customFormat="1"/>
    <row r="18433" s="251" customFormat="1"/>
    <row r="18434" s="251" customFormat="1"/>
    <row r="18435" s="251" customFormat="1"/>
    <row r="18436" s="251" customFormat="1"/>
    <row r="18437" s="251" customFormat="1"/>
    <row r="18438" s="251" customFormat="1"/>
    <row r="18439" s="251" customFormat="1"/>
    <row r="18440" s="251" customFormat="1"/>
    <row r="18441" s="251" customFormat="1"/>
    <row r="18442" s="251" customFormat="1"/>
    <row r="18443" s="251" customFormat="1"/>
    <row r="18444" s="251" customFormat="1"/>
    <row r="18445" s="251" customFormat="1"/>
    <row r="18446" s="251" customFormat="1"/>
    <row r="18447" s="251" customFormat="1"/>
    <row r="18448" s="251" customFormat="1"/>
    <row r="18449" s="251" customFormat="1"/>
    <row r="18450" s="251" customFormat="1"/>
    <row r="18451" s="251" customFormat="1"/>
    <row r="18452" s="251" customFormat="1"/>
    <row r="18453" s="251" customFormat="1"/>
    <row r="18454" s="251" customFormat="1"/>
    <row r="18455" s="251" customFormat="1"/>
    <row r="18456" s="251" customFormat="1"/>
    <row r="18457" s="251" customFormat="1"/>
    <row r="18458" s="251" customFormat="1"/>
    <row r="18459" s="251" customFormat="1"/>
    <row r="18460" s="251" customFormat="1"/>
    <row r="18461" s="251" customFormat="1"/>
    <row r="18462" s="251" customFormat="1"/>
    <row r="18463" s="251" customFormat="1"/>
    <row r="18464" s="251" customFormat="1"/>
    <row r="18465" s="251" customFormat="1"/>
    <row r="18466" s="251" customFormat="1"/>
    <row r="18467" s="251" customFormat="1"/>
    <row r="18468" s="251" customFormat="1"/>
    <row r="18469" s="251" customFormat="1"/>
    <row r="18470" s="251" customFormat="1"/>
    <row r="18471" s="251" customFormat="1"/>
    <row r="18472" s="251" customFormat="1"/>
    <row r="18473" s="251" customFormat="1"/>
    <row r="18474" s="251" customFormat="1"/>
    <row r="18475" s="251" customFormat="1"/>
    <row r="18476" s="251" customFormat="1"/>
    <row r="18477" s="251" customFormat="1"/>
    <row r="18478" s="251" customFormat="1"/>
    <row r="18479" s="251" customFormat="1"/>
    <row r="18480" s="251" customFormat="1"/>
    <row r="18481" s="251" customFormat="1"/>
    <row r="18482" s="251" customFormat="1"/>
    <row r="18483" s="251" customFormat="1"/>
    <row r="18484" s="251" customFormat="1"/>
    <row r="18485" s="251" customFormat="1"/>
    <row r="18486" s="251" customFormat="1"/>
    <row r="18487" s="251" customFormat="1"/>
    <row r="18488" s="251" customFormat="1"/>
    <row r="18489" s="251" customFormat="1"/>
    <row r="18490" s="251" customFormat="1"/>
    <row r="18491" s="251" customFormat="1"/>
    <row r="18492" s="251" customFormat="1"/>
    <row r="18493" s="251" customFormat="1"/>
    <row r="18494" s="251" customFormat="1"/>
    <row r="18495" s="251" customFormat="1"/>
    <row r="18496" s="251" customFormat="1"/>
    <row r="18497" s="251" customFormat="1"/>
    <row r="18498" s="251" customFormat="1"/>
    <row r="18499" s="251" customFormat="1"/>
    <row r="18500" s="251" customFormat="1"/>
    <row r="18501" s="251" customFormat="1"/>
    <row r="18502" s="251" customFormat="1"/>
    <row r="18503" s="251" customFormat="1"/>
    <row r="18504" s="251" customFormat="1"/>
    <row r="18505" s="251" customFormat="1"/>
    <row r="18506" s="251" customFormat="1"/>
    <row r="18507" s="251" customFormat="1"/>
    <row r="18508" s="251" customFormat="1"/>
    <row r="18509" s="251" customFormat="1"/>
    <row r="18510" s="251" customFormat="1"/>
    <row r="18511" s="251" customFormat="1"/>
    <row r="18512" s="251" customFormat="1"/>
    <row r="18513" s="251" customFormat="1"/>
    <row r="18514" s="251" customFormat="1"/>
    <row r="18515" s="251" customFormat="1"/>
    <row r="18516" s="251" customFormat="1"/>
    <row r="18517" s="251" customFormat="1"/>
    <row r="18518" s="251" customFormat="1"/>
    <row r="18519" s="251" customFormat="1"/>
    <row r="18520" s="251" customFormat="1"/>
    <row r="18521" s="251" customFormat="1"/>
    <row r="18522" s="251" customFormat="1"/>
    <row r="18523" s="251" customFormat="1"/>
    <row r="18524" s="251" customFormat="1"/>
    <row r="18525" s="251" customFormat="1"/>
    <row r="18526" s="251" customFormat="1"/>
    <row r="18527" s="251" customFormat="1"/>
    <row r="18528" s="251" customFormat="1"/>
    <row r="18529" s="251" customFormat="1"/>
    <row r="18530" s="251" customFormat="1"/>
    <row r="18531" s="251" customFormat="1"/>
    <row r="18532" s="251" customFormat="1"/>
    <row r="18533" s="251" customFormat="1"/>
    <row r="18534" s="251" customFormat="1"/>
    <row r="18535" s="251" customFormat="1"/>
    <row r="18536" s="251" customFormat="1"/>
    <row r="18537" s="251" customFormat="1"/>
    <row r="18538" s="251" customFormat="1"/>
    <row r="18539" s="251" customFormat="1"/>
    <row r="18540" s="251" customFormat="1"/>
    <row r="18541" s="251" customFormat="1"/>
    <row r="18542" s="251" customFormat="1"/>
    <row r="18543" s="251" customFormat="1"/>
    <row r="18544" s="251" customFormat="1"/>
    <row r="18545" s="251" customFormat="1"/>
    <row r="18546" s="251" customFormat="1"/>
    <row r="18547" s="251" customFormat="1"/>
    <row r="18548" s="251" customFormat="1"/>
    <row r="18549" s="251" customFormat="1"/>
    <row r="18550" s="251" customFormat="1"/>
    <row r="18551" s="251" customFormat="1"/>
    <row r="18552" s="251" customFormat="1"/>
    <row r="18553" s="251" customFormat="1"/>
    <row r="18554" s="251" customFormat="1"/>
    <row r="18555" s="251" customFormat="1"/>
    <row r="18556" s="251" customFormat="1"/>
    <row r="18557" s="251" customFormat="1"/>
    <row r="18558" s="251" customFormat="1"/>
    <row r="18559" s="251" customFormat="1"/>
    <row r="18560" s="251" customFormat="1"/>
    <row r="18561" s="251" customFormat="1"/>
    <row r="18562" s="251" customFormat="1"/>
    <row r="18563" s="251" customFormat="1"/>
    <row r="18564" s="251" customFormat="1"/>
    <row r="18565" s="251" customFormat="1"/>
    <row r="18566" s="251" customFormat="1"/>
    <row r="18567" s="251" customFormat="1"/>
    <row r="18568" s="251" customFormat="1"/>
    <row r="18569" s="251" customFormat="1"/>
    <row r="18570" s="251" customFormat="1"/>
    <row r="18571" s="251" customFormat="1"/>
    <row r="18572" s="251" customFormat="1"/>
    <row r="18573" s="251" customFormat="1"/>
    <row r="18574" s="251" customFormat="1"/>
    <row r="18575" s="251" customFormat="1"/>
    <row r="18576" s="251" customFormat="1"/>
    <row r="18577" s="251" customFormat="1"/>
    <row r="18578" s="251" customFormat="1"/>
    <row r="18579" s="251" customFormat="1"/>
    <row r="18580" s="251" customFormat="1"/>
    <row r="18581" s="251" customFormat="1"/>
    <row r="18582" s="251" customFormat="1"/>
    <row r="18583" s="251" customFormat="1"/>
    <row r="18584" s="251" customFormat="1"/>
    <row r="18585" s="251" customFormat="1"/>
    <row r="18586" s="251" customFormat="1"/>
    <row r="18587" s="251" customFormat="1"/>
    <row r="18588" s="251" customFormat="1"/>
    <row r="18589" s="251" customFormat="1"/>
    <row r="18590" s="251" customFormat="1"/>
    <row r="18591" s="251" customFormat="1"/>
    <row r="18592" s="251" customFormat="1"/>
    <row r="18593" s="251" customFormat="1"/>
    <row r="18594" s="251" customFormat="1"/>
    <row r="18595" s="251" customFormat="1"/>
    <row r="18596" s="251" customFormat="1"/>
    <row r="18597" s="251" customFormat="1"/>
    <row r="18598" s="251" customFormat="1"/>
    <row r="18599" s="251" customFormat="1"/>
    <row r="18600" s="251" customFormat="1"/>
    <row r="18601" s="251" customFormat="1"/>
    <row r="18602" s="251" customFormat="1"/>
    <row r="18603" s="251" customFormat="1"/>
    <row r="18604" s="251" customFormat="1"/>
    <row r="18605" s="251" customFormat="1"/>
    <row r="18606" s="251" customFormat="1"/>
    <row r="18607" s="251" customFormat="1"/>
    <row r="18608" s="251" customFormat="1"/>
    <row r="18609" s="251" customFormat="1"/>
    <row r="18610" s="251" customFormat="1"/>
    <row r="18611" s="251" customFormat="1"/>
    <row r="18612" s="251" customFormat="1"/>
    <row r="18613" s="251" customFormat="1"/>
    <row r="18614" s="251" customFormat="1"/>
    <row r="18615" s="251" customFormat="1"/>
    <row r="18616" s="251" customFormat="1"/>
    <row r="18617" s="251" customFormat="1"/>
    <row r="18618" s="251" customFormat="1"/>
    <row r="18619" s="251" customFormat="1"/>
    <row r="18620" s="251" customFormat="1"/>
    <row r="18621" s="251" customFormat="1"/>
    <row r="18622" s="251" customFormat="1"/>
    <row r="18623" s="251" customFormat="1"/>
    <row r="18624" s="251" customFormat="1"/>
    <row r="18625" s="251" customFormat="1"/>
    <row r="18626" s="251" customFormat="1"/>
    <row r="18627" s="251" customFormat="1"/>
    <row r="18628" s="251" customFormat="1"/>
    <row r="18629" s="251" customFormat="1"/>
    <row r="18630" s="251" customFormat="1"/>
    <row r="18631" s="251" customFormat="1"/>
    <row r="18632" s="251" customFormat="1"/>
    <row r="18633" s="251" customFormat="1"/>
    <row r="18634" s="251" customFormat="1"/>
    <row r="18635" s="251" customFormat="1"/>
    <row r="18636" s="251" customFormat="1"/>
    <row r="18637" s="251" customFormat="1"/>
    <row r="18638" s="251" customFormat="1"/>
    <row r="18639" s="251" customFormat="1"/>
    <row r="18640" s="251" customFormat="1"/>
    <row r="18641" s="251" customFormat="1"/>
    <row r="18642" s="251" customFormat="1"/>
    <row r="18643" s="251" customFormat="1"/>
    <row r="18644" s="251" customFormat="1"/>
    <row r="18645" s="251" customFormat="1"/>
    <row r="18646" s="251" customFormat="1"/>
    <row r="18647" s="251" customFormat="1"/>
    <row r="18648" s="251" customFormat="1"/>
    <row r="18649" s="251" customFormat="1"/>
    <row r="18650" s="251" customFormat="1"/>
    <row r="18651" s="251" customFormat="1"/>
    <row r="18652" s="251" customFormat="1"/>
    <row r="18653" s="251" customFormat="1"/>
    <row r="18654" s="251" customFormat="1"/>
    <row r="18655" s="251" customFormat="1"/>
    <row r="18656" s="251" customFormat="1"/>
    <row r="18657" s="251" customFormat="1"/>
    <row r="18658" s="251" customFormat="1"/>
    <row r="18659" s="251" customFormat="1"/>
    <row r="18660" s="251" customFormat="1"/>
    <row r="18661" s="251" customFormat="1"/>
    <row r="18662" s="251" customFormat="1"/>
    <row r="18663" s="251" customFormat="1"/>
    <row r="18664" s="251" customFormat="1"/>
    <row r="18665" s="251" customFormat="1"/>
    <row r="18666" s="251" customFormat="1"/>
    <row r="18667" s="251" customFormat="1"/>
    <row r="18668" s="251" customFormat="1"/>
    <row r="18669" s="251" customFormat="1"/>
    <row r="18670" s="251" customFormat="1"/>
    <row r="18671" s="251" customFormat="1"/>
    <row r="18672" s="251" customFormat="1"/>
    <row r="18673" s="251" customFormat="1"/>
    <row r="18674" s="251" customFormat="1"/>
    <row r="18675" s="251" customFormat="1"/>
    <row r="18676" s="251" customFormat="1"/>
    <row r="18677" s="251" customFormat="1"/>
    <row r="18678" s="251" customFormat="1"/>
    <row r="18679" s="251" customFormat="1"/>
    <row r="18680" s="251" customFormat="1"/>
    <row r="18681" s="251" customFormat="1"/>
    <row r="18682" s="251" customFormat="1"/>
    <row r="18683" s="251" customFormat="1"/>
    <row r="18684" s="251" customFormat="1"/>
    <row r="18685" s="251" customFormat="1"/>
    <row r="18686" s="251" customFormat="1"/>
    <row r="18687" s="251" customFormat="1"/>
    <row r="18688" s="251" customFormat="1"/>
    <row r="18689" s="251" customFormat="1"/>
    <row r="18690" s="251" customFormat="1"/>
    <row r="18691" s="251" customFormat="1"/>
    <row r="18692" s="251" customFormat="1"/>
    <row r="18693" s="251" customFormat="1"/>
    <row r="18694" s="251" customFormat="1"/>
    <row r="18695" s="251" customFormat="1"/>
    <row r="18696" s="251" customFormat="1"/>
    <row r="18697" s="251" customFormat="1"/>
    <row r="18698" s="251" customFormat="1"/>
    <row r="18699" s="251" customFormat="1"/>
    <row r="18700" s="251" customFormat="1"/>
    <row r="18701" s="251" customFormat="1"/>
    <row r="18702" s="251" customFormat="1"/>
    <row r="18703" s="251" customFormat="1"/>
    <row r="18704" s="251" customFormat="1"/>
    <row r="18705" s="251" customFormat="1"/>
    <row r="18706" s="251" customFormat="1"/>
    <row r="18707" s="251" customFormat="1"/>
    <row r="18708" s="251" customFormat="1"/>
    <row r="18709" s="251" customFormat="1"/>
    <row r="18710" s="251" customFormat="1"/>
    <row r="18711" s="251" customFormat="1"/>
    <row r="18712" s="251" customFormat="1"/>
    <row r="18713" s="251" customFormat="1"/>
    <row r="18714" s="251" customFormat="1"/>
    <row r="18715" s="251" customFormat="1"/>
    <row r="18716" s="251" customFormat="1"/>
    <row r="18717" s="251" customFormat="1"/>
    <row r="18718" s="251" customFormat="1"/>
    <row r="18719" s="251" customFormat="1"/>
    <row r="18720" s="251" customFormat="1"/>
    <row r="18721" s="251" customFormat="1"/>
    <row r="18722" s="251" customFormat="1"/>
    <row r="18723" s="251" customFormat="1"/>
    <row r="18724" s="251" customFormat="1"/>
    <row r="18725" s="251" customFormat="1"/>
    <row r="18726" s="251" customFormat="1"/>
    <row r="18727" s="251" customFormat="1"/>
    <row r="18728" s="251" customFormat="1"/>
    <row r="18729" s="251" customFormat="1"/>
    <row r="18730" s="251" customFormat="1"/>
    <row r="18731" s="251" customFormat="1"/>
    <row r="18732" s="251" customFormat="1"/>
    <row r="18733" s="251" customFormat="1"/>
    <row r="18734" s="251" customFormat="1"/>
    <row r="18735" s="251" customFormat="1"/>
    <row r="18736" s="251" customFormat="1"/>
    <row r="18737" s="251" customFormat="1"/>
    <row r="18738" s="251" customFormat="1"/>
    <row r="18739" s="251" customFormat="1"/>
    <row r="18740" s="251" customFormat="1"/>
    <row r="18741" s="251" customFormat="1"/>
    <row r="18742" s="251" customFormat="1"/>
    <row r="18743" s="251" customFormat="1"/>
    <row r="18744" s="251" customFormat="1"/>
    <row r="18745" s="251" customFormat="1"/>
    <row r="18746" s="251" customFormat="1"/>
    <row r="18747" s="251" customFormat="1"/>
    <row r="18748" s="251" customFormat="1"/>
    <row r="18749" s="251" customFormat="1"/>
    <row r="18750" s="251" customFormat="1"/>
    <row r="18751" s="251" customFormat="1"/>
    <row r="18752" s="251" customFormat="1"/>
    <row r="18753" s="251" customFormat="1"/>
    <row r="18754" s="251" customFormat="1"/>
    <row r="18755" s="251" customFormat="1"/>
    <row r="18756" s="251" customFormat="1"/>
    <row r="18757" s="251" customFormat="1"/>
    <row r="18758" s="251" customFormat="1"/>
    <row r="18759" s="251" customFormat="1"/>
    <row r="18760" s="251" customFormat="1"/>
    <row r="18761" s="251" customFormat="1"/>
    <row r="18762" s="251" customFormat="1"/>
    <row r="18763" s="251" customFormat="1"/>
    <row r="18764" s="251" customFormat="1"/>
    <row r="18765" s="251" customFormat="1"/>
    <row r="18766" s="251" customFormat="1"/>
    <row r="18767" s="251" customFormat="1"/>
    <row r="18768" s="251" customFormat="1"/>
    <row r="18769" s="251" customFormat="1"/>
    <row r="18770" s="251" customFormat="1"/>
    <row r="18771" s="251" customFormat="1"/>
    <row r="18772" s="251" customFormat="1"/>
    <row r="18773" s="251" customFormat="1"/>
    <row r="18774" s="251" customFormat="1"/>
    <row r="18775" s="251" customFormat="1"/>
    <row r="18776" s="251" customFormat="1"/>
    <row r="18777" s="251" customFormat="1"/>
    <row r="18778" s="251" customFormat="1"/>
    <row r="18779" s="251" customFormat="1"/>
    <row r="18780" s="251" customFormat="1"/>
    <row r="18781" s="251" customFormat="1"/>
    <row r="18782" s="251" customFormat="1"/>
    <row r="18783" s="251" customFormat="1"/>
    <row r="18784" s="251" customFormat="1"/>
    <row r="18785" s="251" customFormat="1"/>
    <row r="18786" s="251" customFormat="1"/>
    <row r="18787" s="251" customFormat="1"/>
    <row r="18788" s="251" customFormat="1"/>
    <row r="18789" s="251" customFormat="1"/>
    <row r="18790" s="251" customFormat="1"/>
    <row r="18791" s="251" customFormat="1"/>
    <row r="18792" s="251" customFormat="1"/>
    <row r="18793" s="251" customFormat="1"/>
    <row r="18794" s="251" customFormat="1"/>
    <row r="18795" s="251" customFormat="1"/>
    <row r="18796" s="251" customFormat="1"/>
    <row r="18797" s="251" customFormat="1"/>
    <row r="18798" s="251" customFormat="1"/>
    <row r="18799" s="251" customFormat="1"/>
    <row r="18800" s="251" customFormat="1"/>
    <row r="18801" s="251" customFormat="1"/>
    <row r="18802" s="251" customFormat="1"/>
    <row r="18803" s="251" customFormat="1"/>
    <row r="18804" s="251" customFormat="1"/>
    <row r="18805" s="251" customFormat="1"/>
    <row r="18806" s="251" customFormat="1"/>
    <row r="18807" s="251" customFormat="1"/>
    <row r="18808" s="251" customFormat="1"/>
    <row r="18809" s="251" customFormat="1"/>
    <row r="18810" s="251" customFormat="1"/>
    <row r="18811" s="251" customFormat="1"/>
    <row r="18812" s="251" customFormat="1"/>
    <row r="18813" s="251" customFormat="1"/>
    <row r="18814" s="251" customFormat="1"/>
    <row r="18815" s="251" customFormat="1"/>
    <row r="18816" s="251" customFormat="1"/>
    <row r="18817" s="251" customFormat="1"/>
    <row r="18818" s="251" customFormat="1"/>
    <row r="18819" s="251" customFormat="1"/>
    <row r="18820" s="251" customFormat="1"/>
    <row r="18821" s="251" customFormat="1"/>
    <row r="18822" s="251" customFormat="1"/>
    <row r="18823" s="251" customFormat="1"/>
    <row r="18824" s="251" customFormat="1"/>
    <row r="18825" s="251" customFormat="1"/>
    <row r="18826" s="251" customFormat="1"/>
    <row r="18827" s="251" customFormat="1"/>
    <row r="18828" s="251" customFormat="1"/>
    <row r="18829" s="251" customFormat="1"/>
    <row r="18830" s="251" customFormat="1"/>
    <row r="18831" s="251" customFormat="1"/>
    <row r="18832" s="251" customFormat="1"/>
    <row r="18833" s="251" customFormat="1"/>
    <row r="18834" s="251" customFormat="1"/>
    <row r="18835" s="251" customFormat="1"/>
    <row r="18836" s="251" customFormat="1"/>
    <row r="18837" s="251" customFormat="1"/>
    <row r="18838" s="251" customFormat="1"/>
    <row r="18839" s="251" customFormat="1"/>
    <row r="18840" s="251" customFormat="1"/>
    <row r="18841" s="251" customFormat="1"/>
    <row r="18842" s="251" customFormat="1"/>
    <row r="18843" s="251" customFormat="1"/>
    <row r="18844" s="251" customFormat="1"/>
    <row r="18845" s="251" customFormat="1"/>
    <row r="18846" s="251" customFormat="1"/>
    <row r="18847" s="251" customFormat="1"/>
    <row r="18848" s="251" customFormat="1"/>
    <row r="18849" s="251" customFormat="1"/>
    <row r="18850" s="251" customFormat="1"/>
    <row r="18851" s="251" customFormat="1"/>
    <row r="18852" s="251" customFormat="1"/>
    <row r="18853" s="251" customFormat="1"/>
    <row r="18854" s="251" customFormat="1"/>
    <row r="18855" s="251" customFormat="1"/>
    <row r="18856" s="251" customFormat="1"/>
    <row r="18857" s="251" customFormat="1"/>
    <row r="18858" s="251" customFormat="1"/>
    <row r="18859" s="251" customFormat="1"/>
    <row r="18860" s="251" customFormat="1"/>
    <row r="18861" s="251" customFormat="1"/>
    <row r="18862" s="251" customFormat="1"/>
    <row r="18863" s="251" customFormat="1"/>
    <row r="18864" s="251" customFormat="1"/>
    <row r="18865" s="251" customFormat="1"/>
    <row r="18866" s="251" customFormat="1"/>
    <row r="18867" s="251" customFormat="1"/>
    <row r="18868" s="251" customFormat="1"/>
    <row r="18869" s="251" customFormat="1"/>
    <row r="18870" s="251" customFormat="1"/>
    <row r="18871" s="251" customFormat="1"/>
    <row r="18872" s="251" customFormat="1"/>
    <row r="18873" s="251" customFormat="1"/>
    <row r="18874" s="251" customFormat="1"/>
    <row r="18875" s="251" customFormat="1"/>
    <row r="18876" s="251" customFormat="1"/>
    <row r="18877" s="251" customFormat="1"/>
    <row r="18878" s="251" customFormat="1"/>
    <row r="18879" s="251" customFormat="1"/>
    <row r="18880" s="251" customFormat="1"/>
    <row r="18881" s="251" customFormat="1"/>
    <row r="18882" s="251" customFormat="1"/>
    <row r="18883" s="251" customFormat="1"/>
    <row r="18884" s="251" customFormat="1"/>
    <row r="18885" s="251" customFormat="1"/>
    <row r="18886" s="251" customFormat="1"/>
    <row r="18887" s="251" customFormat="1"/>
    <row r="18888" s="251" customFormat="1"/>
    <row r="18889" s="251" customFormat="1"/>
    <row r="18890" s="251" customFormat="1"/>
    <row r="18891" s="251" customFormat="1"/>
    <row r="18892" s="251" customFormat="1"/>
    <row r="18893" s="251" customFormat="1"/>
    <row r="18894" s="251" customFormat="1"/>
    <row r="18895" s="251" customFormat="1"/>
    <row r="18896" s="251" customFormat="1"/>
    <row r="18897" s="251" customFormat="1"/>
    <row r="18898" s="251" customFormat="1"/>
    <row r="18899" s="251" customFormat="1"/>
    <row r="18900" s="251" customFormat="1"/>
    <row r="18901" s="251" customFormat="1"/>
    <row r="18902" s="251" customFormat="1"/>
    <row r="18903" s="251" customFormat="1"/>
    <row r="18904" s="251" customFormat="1"/>
    <row r="18905" s="251" customFormat="1"/>
    <row r="18906" s="251" customFormat="1"/>
    <row r="18907" s="251" customFormat="1"/>
    <row r="18908" s="251" customFormat="1"/>
    <row r="18909" s="251" customFormat="1"/>
    <row r="18910" s="251" customFormat="1"/>
    <row r="18911" s="251" customFormat="1"/>
    <row r="18912" s="251" customFormat="1"/>
    <row r="18913" s="251" customFormat="1"/>
    <row r="18914" s="251" customFormat="1"/>
    <row r="18915" s="251" customFormat="1"/>
    <row r="18916" s="251" customFormat="1"/>
    <row r="18917" s="251" customFormat="1"/>
    <row r="18918" s="251" customFormat="1"/>
    <row r="18919" s="251" customFormat="1"/>
    <row r="18920" s="251" customFormat="1"/>
    <row r="18921" s="251" customFormat="1"/>
    <row r="18922" s="251" customFormat="1"/>
    <row r="18923" s="251" customFormat="1"/>
    <row r="18924" s="251" customFormat="1"/>
    <row r="18925" s="251" customFormat="1"/>
    <row r="18926" s="251" customFormat="1"/>
    <row r="18927" s="251" customFormat="1"/>
    <row r="18928" s="251" customFormat="1"/>
    <row r="18929" s="251" customFormat="1"/>
    <row r="18930" s="251" customFormat="1"/>
    <row r="18931" s="251" customFormat="1"/>
    <row r="18932" s="251" customFormat="1"/>
    <row r="18933" s="251" customFormat="1"/>
    <row r="18934" s="251" customFormat="1"/>
    <row r="18935" s="251" customFormat="1"/>
    <row r="18936" s="251" customFormat="1"/>
    <row r="18937" s="251" customFormat="1"/>
    <row r="18938" s="251" customFormat="1"/>
    <row r="18939" s="251" customFormat="1"/>
    <row r="18940" s="251" customFormat="1"/>
    <row r="18941" s="251" customFormat="1"/>
    <row r="18942" s="251" customFormat="1"/>
    <row r="18943" s="251" customFormat="1"/>
    <row r="18944" s="251" customFormat="1"/>
    <row r="18945" s="251" customFormat="1"/>
    <row r="18946" s="251" customFormat="1"/>
    <row r="18947" s="251" customFormat="1"/>
    <row r="18948" s="251" customFormat="1"/>
    <row r="18949" s="251" customFormat="1"/>
    <row r="18950" s="251" customFormat="1"/>
    <row r="18951" s="251" customFormat="1"/>
    <row r="18952" s="251" customFormat="1"/>
    <row r="18953" s="251" customFormat="1"/>
    <row r="18954" s="251" customFormat="1"/>
    <row r="18955" s="251" customFormat="1"/>
    <row r="18956" s="251" customFormat="1"/>
    <row r="18957" s="251" customFormat="1"/>
    <row r="18958" s="251" customFormat="1"/>
    <row r="18959" s="251" customFormat="1"/>
    <row r="18960" s="251" customFormat="1"/>
    <row r="18961" s="251" customFormat="1"/>
    <row r="18962" s="251" customFormat="1"/>
    <row r="18963" s="251" customFormat="1"/>
    <row r="18964" s="251" customFormat="1"/>
    <row r="18965" s="251" customFormat="1"/>
    <row r="18966" s="251" customFormat="1"/>
    <row r="18967" s="251" customFormat="1"/>
    <row r="18968" s="251" customFormat="1"/>
    <row r="18969" s="251" customFormat="1"/>
    <row r="18970" s="251" customFormat="1"/>
    <row r="18971" s="251" customFormat="1"/>
    <row r="18972" s="251" customFormat="1"/>
    <row r="18973" s="251" customFormat="1"/>
    <row r="18974" s="251" customFormat="1"/>
    <row r="18975" s="251" customFormat="1"/>
    <row r="18976" s="251" customFormat="1"/>
    <row r="18977" s="251" customFormat="1"/>
    <row r="18978" s="251" customFormat="1"/>
    <row r="18979" s="251" customFormat="1"/>
    <row r="18980" s="251" customFormat="1"/>
    <row r="18981" s="251" customFormat="1"/>
    <row r="18982" s="251" customFormat="1"/>
    <row r="18983" s="251" customFormat="1"/>
    <row r="18984" s="251" customFormat="1"/>
    <row r="18985" s="251" customFormat="1"/>
    <row r="18986" s="251" customFormat="1"/>
    <row r="18987" s="251" customFormat="1"/>
    <row r="18988" s="251" customFormat="1"/>
    <row r="18989" s="251" customFormat="1"/>
    <row r="18990" s="251" customFormat="1"/>
    <row r="18991" s="251" customFormat="1"/>
    <row r="18992" s="251" customFormat="1"/>
    <row r="18993" s="251" customFormat="1"/>
    <row r="18994" s="251" customFormat="1"/>
    <row r="18995" s="251" customFormat="1"/>
    <row r="18996" s="251" customFormat="1"/>
    <row r="18997" s="251" customFormat="1"/>
    <row r="18998" s="251" customFormat="1"/>
    <row r="18999" s="251" customFormat="1"/>
    <row r="19000" s="251" customFormat="1"/>
    <row r="19001" s="251" customFormat="1"/>
    <row r="19002" s="251" customFormat="1"/>
    <row r="19003" s="251" customFormat="1"/>
    <row r="19004" s="251" customFormat="1"/>
    <row r="19005" s="251" customFormat="1"/>
    <row r="19006" s="251" customFormat="1"/>
    <row r="19007" s="251" customFormat="1"/>
    <row r="19008" s="251" customFormat="1"/>
    <row r="19009" s="251" customFormat="1"/>
    <row r="19010" s="251" customFormat="1"/>
    <row r="19011" s="251" customFormat="1"/>
    <row r="19012" s="251" customFormat="1"/>
    <row r="19013" s="251" customFormat="1"/>
    <row r="19014" s="251" customFormat="1"/>
    <row r="19015" s="251" customFormat="1"/>
    <row r="19016" s="251" customFormat="1"/>
    <row r="19017" s="251" customFormat="1"/>
    <row r="19018" s="251" customFormat="1"/>
    <row r="19019" s="251" customFormat="1"/>
    <row r="19020" s="251" customFormat="1"/>
    <row r="19021" s="251" customFormat="1"/>
    <row r="19022" s="251" customFormat="1"/>
    <row r="19023" s="251" customFormat="1"/>
    <row r="19024" s="251" customFormat="1"/>
    <row r="19025" s="251" customFormat="1"/>
    <row r="19026" s="251" customFormat="1"/>
    <row r="19027" s="251" customFormat="1"/>
    <row r="19028" s="251" customFormat="1"/>
    <row r="19029" s="251" customFormat="1"/>
    <row r="19030" s="251" customFormat="1"/>
    <row r="19031" s="251" customFormat="1"/>
    <row r="19032" s="251" customFormat="1"/>
    <row r="19033" s="251" customFormat="1"/>
    <row r="19034" s="251" customFormat="1"/>
    <row r="19035" s="251" customFormat="1"/>
    <row r="19036" s="251" customFormat="1"/>
    <row r="19037" s="251" customFormat="1"/>
    <row r="19038" s="251" customFormat="1"/>
    <row r="19039" s="251" customFormat="1"/>
    <row r="19040" s="251" customFormat="1"/>
    <row r="19041" s="251" customFormat="1"/>
    <row r="19042" s="251" customFormat="1"/>
    <row r="19043" s="251" customFormat="1"/>
    <row r="19044" s="251" customFormat="1"/>
    <row r="19045" s="251" customFormat="1"/>
    <row r="19046" s="251" customFormat="1"/>
    <row r="19047" s="251" customFormat="1"/>
    <row r="19048" s="251" customFormat="1"/>
    <row r="19049" s="251" customFormat="1"/>
    <row r="19050" s="251" customFormat="1"/>
    <row r="19051" s="251" customFormat="1"/>
    <row r="19052" s="251" customFormat="1"/>
    <row r="19053" s="251" customFormat="1"/>
    <row r="19054" s="251" customFormat="1"/>
    <row r="19055" s="251" customFormat="1"/>
    <row r="19056" s="251" customFormat="1"/>
    <row r="19057" s="251" customFormat="1"/>
    <row r="19058" s="251" customFormat="1"/>
    <row r="19059" s="251" customFormat="1"/>
    <row r="19060" s="251" customFormat="1"/>
    <row r="19061" s="251" customFormat="1"/>
    <row r="19062" s="251" customFormat="1"/>
    <row r="19063" s="251" customFormat="1"/>
    <row r="19064" s="251" customFormat="1"/>
    <row r="19065" s="251" customFormat="1"/>
    <row r="19066" s="251" customFormat="1"/>
    <row r="19067" s="251" customFormat="1"/>
    <row r="19068" s="251" customFormat="1"/>
    <row r="19069" s="251" customFormat="1"/>
    <row r="19070" s="251" customFormat="1"/>
    <row r="19071" s="251" customFormat="1"/>
    <row r="19072" s="251" customFormat="1"/>
    <row r="19073" s="251" customFormat="1"/>
    <row r="19074" s="251" customFormat="1"/>
    <row r="19075" s="251" customFormat="1"/>
    <row r="19076" s="251" customFormat="1"/>
    <row r="19077" s="251" customFormat="1"/>
    <row r="19078" s="251" customFormat="1"/>
    <row r="19079" s="251" customFormat="1"/>
    <row r="19080" s="251" customFormat="1"/>
    <row r="19081" s="251" customFormat="1"/>
    <row r="19082" s="251" customFormat="1"/>
    <row r="19083" s="251" customFormat="1"/>
    <row r="19084" s="251" customFormat="1"/>
    <row r="19085" s="251" customFormat="1"/>
    <row r="19086" s="251" customFormat="1"/>
    <row r="19087" s="251" customFormat="1"/>
    <row r="19088" s="251" customFormat="1"/>
    <row r="19089" s="251" customFormat="1"/>
    <row r="19090" s="251" customFormat="1"/>
    <row r="19091" s="251" customFormat="1"/>
    <row r="19092" s="251" customFormat="1"/>
    <row r="19093" s="251" customFormat="1"/>
    <row r="19094" s="251" customFormat="1"/>
    <row r="19095" s="251" customFormat="1"/>
    <row r="19096" s="251" customFormat="1"/>
    <row r="19097" s="251" customFormat="1"/>
    <row r="19098" s="251" customFormat="1"/>
    <row r="19099" s="251" customFormat="1"/>
    <row r="19100" s="251" customFormat="1"/>
    <row r="19101" s="251" customFormat="1"/>
    <row r="19102" s="251" customFormat="1"/>
    <row r="19103" s="251" customFormat="1"/>
    <row r="19104" s="251" customFormat="1"/>
    <row r="19105" s="251" customFormat="1"/>
    <row r="19106" s="251" customFormat="1"/>
    <row r="19107" s="251" customFormat="1"/>
    <row r="19108" s="251" customFormat="1"/>
    <row r="19109" s="251" customFormat="1"/>
    <row r="19110" s="251" customFormat="1"/>
    <row r="19111" s="251" customFormat="1"/>
    <row r="19112" s="251" customFormat="1"/>
    <row r="19113" s="251" customFormat="1"/>
    <row r="19114" s="251" customFormat="1"/>
    <row r="19115" s="251" customFormat="1"/>
    <row r="19116" s="251" customFormat="1"/>
    <row r="19117" s="251" customFormat="1"/>
    <row r="19118" s="251" customFormat="1"/>
    <row r="19119" s="251" customFormat="1"/>
    <row r="19120" s="251" customFormat="1"/>
    <row r="19121" s="251" customFormat="1"/>
    <row r="19122" s="251" customFormat="1"/>
    <row r="19123" s="251" customFormat="1"/>
    <row r="19124" s="251" customFormat="1"/>
    <row r="19125" s="251" customFormat="1"/>
    <row r="19126" s="251" customFormat="1"/>
    <row r="19127" s="251" customFormat="1"/>
    <row r="19128" s="251" customFormat="1"/>
    <row r="19129" s="251" customFormat="1"/>
    <row r="19130" s="251" customFormat="1"/>
    <row r="19131" s="251" customFormat="1"/>
    <row r="19132" s="251" customFormat="1"/>
    <row r="19133" s="251" customFormat="1"/>
    <row r="19134" s="251" customFormat="1"/>
    <row r="19135" s="251" customFormat="1"/>
    <row r="19136" s="251" customFormat="1"/>
    <row r="19137" s="251" customFormat="1"/>
    <row r="19138" s="251" customFormat="1"/>
    <row r="19139" s="251" customFormat="1"/>
    <row r="19140" s="251" customFormat="1"/>
    <row r="19141" s="251" customFormat="1"/>
    <row r="19142" s="251" customFormat="1"/>
    <row r="19143" s="251" customFormat="1"/>
    <row r="19144" s="251" customFormat="1"/>
    <row r="19145" s="251" customFormat="1"/>
    <row r="19146" s="251" customFormat="1"/>
    <row r="19147" s="251" customFormat="1"/>
    <row r="19148" s="251" customFormat="1"/>
    <row r="19149" s="251" customFormat="1"/>
    <row r="19150" s="251" customFormat="1"/>
    <row r="19151" s="251" customFormat="1"/>
    <row r="19152" s="251" customFormat="1"/>
    <row r="19153" s="251" customFormat="1"/>
    <row r="19154" s="251" customFormat="1"/>
    <row r="19155" s="251" customFormat="1"/>
    <row r="19156" s="251" customFormat="1"/>
    <row r="19157" s="251" customFormat="1"/>
    <row r="19158" s="251" customFormat="1"/>
    <row r="19159" s="251" customFormat="1"/>
    <row r="19160" s="251" customFormat="1"/>
    <row r="19161" s="251" customFormat="1"/>
    <row r="19162" s="251" customFormat="1"/>
    <row r="19163" s="251" customFormat="1"/>
    <row r="19164" s="251" customFormat="1"/>
    <row r="19165" s="251" customFormat="1"/>
    <row r="19166" s="251" customFormat="1"/>
    <row r="19167" s="251" customFormat="1"/>
    <row r="19168" s="251" customFormat="1"/>
    <row r="19169" s="251" customFormat="1"/>
    <row r="19170" s="251" customFormat="1"/>
    <row r="19171" s="251" customFormat="1"/>
    <row r="19172" s="251" customFormat="1"/>
    <row r="19173" s="251" customFormat="1"/>
    <row r="19174" s="251" customFormat="1"/>
    <row r="19175" s="251" customFormat="1"/>
    <row r="19176" s="251" customFormat="1"/>
    <row r="19177" s="251" customFormat="1"/>
    <row r="19178" s="251" customFormat="1"/>
    <row r="19179" s="251" customFormat="1"/>
    <row r="19180" s="251" customFormat="1"/>
    <row r="19181" s="251" customFormat="1"/>
    <row r="19182" s="251" customFormat="1"/>
    <row r="19183" s="251" customFormat="1"/>
    <row r="19184" s="251" customFormat="1"/>
    <row r="19185" s="251" customFormat="1"/>
    <row r="19186" s="251" customFormat="1"/>
    <row r="19187" s="251" customFormat="1"/>
    <row r="19188" s="251" customFormat="1"/>
    <row r="19189" s="251" customFormat="1"/>
    <row r="19190" s="251" customFormat="1"/>
    <row r="19191" s="251" customFormat="1"/>
    <row r="19192" s="251" customFormat="1"/>
    <row r="19193" s="251" customFormat="1"/>
    <row r="19194" s="251" customFormat="1"/>
    <row r="19195" s="251" customFormat="1"/>
    <row r="19196" s="251" customFormat="1"/>
    <row r="19197" s="251" customFormat="1"/>
    <row r="19198" s="251" customFormat="1"/>
    <row r="19199" s="251" customFormat="1"/>
    <row r="19200" s="251" customFormat="1"/>
    <row r="19201" s="251" customFormat="1"/>
    <row r="19202" s="251" customFormat="1"/>
    <row r="19203" s="251" customFormat="1"/>
    <row r="19204" s="251" customFormat="1"/>
    <row r="19205" s="251" customFormat="1"/>
    <row r="19206" s="251" customFormat="1"/>
    <row r="19207" s="251" customFormat="1"/>
    <row r="19208" s="251" customFormat="1"/>
    <row r="19209" s="251" customFormat="1"/>
    <row r="19210" s="251" customFormat="1"/>
    <row r="19211" s="251" customFormat="1"/>
    <row r="19212" s="251" customFormat="1"/>
    <row r="19213" s="251" customFormat="1"/>
    <row r="19214" s="251" customFormat="1"/>
    <row r="19215" s="251" customFormat="1"/>
    <row r="19216" s="251" customFormat="1"/>
    <row r="19217" s="251" customFormat="1"/>
    <row r="19218" s="251" customFormat="1"/>
    <row r="19219" s="251" customFormat="1"/>
    <row r="19220" s="251" customFormat="1"/>
    <row r="19221" s="251" customFormat="1"/>
    <row r="19222" s="251" customFormat="1"/>
    <row r="19223" s="251" customFormat="1"/>
    <row r="19224" s="251" customFormat="1"/>
    <row r="19225" s="251" customFormat="1"/>
    <row r="19226" s="251" customFormat="1"/>
    <row r="19227" s="251" customFormat="1"/>
    <row r="19228" s="251" customFormat="1"/>
    <row r="19229" s="251" customFormat="1"/>
    <row r="19230" s="251" customFormat="1"/>
    <row r="19231" s="251" customFormat="1"/>
    <row r="19232" s="251" customFormat="1"/>
    <row r="19233" s="251" customFormat="1"/>
    <row r="19234" s="251" customFormat="1"/>
    <row r="19235" s="251" customFormat="1"/>
    <row r="19236" s="251" customFormat="1"/>
    <row r="19237" s="251" customFormat="1"/>
    <row r="19238" s="251" customFormat="1"/>
    <row r="19239" s="251" customFormat="1"/>
    <row r="19240" s="251" customFormat="1"/>
    <row r="19241" s="251" customFormat="1"/>
    <row r="19242" s="251" customFormat="1"/>
    <row r="19243" s="251" customFormat="1"/>
    <row r="19244" s="251" customFormat="1"/>
    <row r="19245" s="251" customFormat="1"/>
    <row r="19246" s="251" customFormat="1"/>
    <row r="19247" s="251" customFormat="1"/>
    <row r="19248" s="251" customFormat="1"/>
    <row r="19249" s="251" customFormat="1"/>
    <row r="19250" s="251" customFormat="1"/>
    <row r="19251" s="251" customFormat="1"/>
    <row r="19252" s="251" customFormat="1"/>
    <row r="19253" s="251" customFormat="1"/>
    <row r="19254" s="251" customFormat="1"/>
    <row r="19255" s="251" customFormat="1"/>
    <row r="19256" s="251" customFormat="1"/>
    <row r="19257" s="251" customFormat="1"/>
    <row r="19258" s="251" customFormat="1"/>
    <row r="19259" s="251" customFormat="1"/>
    <row r="19260" s="251" customFormat="1"/>
    <row r="19261" s="251" customFormat="1"/>
    <row r="19262" s="251" customFormat="1"/>
    <row r="19263" s="251" customFormat="1"/>
    <row r="19264" s="251" customFormat="1"/>
    <row r="19265" s="251" customFormat="1"/>
    <row r="19266" s="251" customFormat="1"/>
    <row r="19267" s="251" customFormat="1"/>
    <row r="19268" s="251" customFormat="1"/>
    <row r="19269" s="251" customFormat="1"/>
    <row r="19270" s="251" customFormat="1"/>
    <row r="19271" s="251" customFormat="1"/>
    <row r="19272" s="251" customFormat="1"/>
    <row r="19273" s="251" customFormat="1"/>
    <row r="19274" s="251" customFormat="1"/>
    <row r="19275" s="251" customFormat="1"/>
    <row r="19276" s="251" customFormat="1"/>
    <row r="19277" s="251" customFormat="1"/>
    <row r="19278" s="251" customFormat="1"/>
    <row r="19279" s="251" customFormat="1"/>
    <row r="19280" s="251" customFormat="1"/>
    <row r="19281" s="251" customFormat="1"/>
    <row r="19282" s="251" customFormat="1"/>
    <row r="19283" s="251" customFormat="1"/>
    <row r="19284" s="251" customFormat="1"/>
    <row r="19285" s="251" customFormat="1"/>
    <row r="19286" s="251" customFormat="1"/>
    <row r="19287" s="251" customFormat="1"/>
    <row r="19288" s="251" customFormat="1"/>
    <row r="19289" s="251" customFormat="1"/>
    <row r="19290" s="251" customFormat="1"/>
    <row r="19291" s="251" customFormat="1"/>
    <row r="19292" s="251" customFormat="1"/>
    <row r="19293" s="251" customFormat="1"/>
    <row r="19294" s="251" customFormat="1"/>
    <row r="19295" s="251" customFormat="1"/>
    <row r="19296" s="251" customFormat="1"/>
    <row r="19297" s="251" customFormat="1"/>
    <row r="19298" s="251" customFormat="1"/>
    <row r="19299" s="251" customFormat="1"/>
    <row r="19300" s="251" customFormat="1"/>
    <row r="19301" s="251" customFormat="1"/>
    <row r="19302" s="251" customFormat="1"/>
    <row r="19303" s="251" customFormat="1"/>
    <row r="19304" s="251" customFormat="1"/>
    <row r="19305" s="251" customFormat="1"/>
    <row r="19306" s="251" customFormat="1"/>
    <row r="19307" s="251" customFormat="1"/>
    <row r="19308" s="251" customFormat="1"/>
    <row r="19309" s="251" customFormat="1"/>
    <row r="19310" s="251" customFormat="1"/>
    <row r="19311" s="251" customFormat="1"/>
    <row r="19312" s="251" customFormat="1"/>
    <row r="19313" s="251" customFormat="1"/>
    <row r="19314" s="251" customFormat="1"/>
    <row r="19315" s="251" customFormat="1"/>
    <row r="19316" s="251" customFormat="1"/>
    <row r="19317" s="251" customFormat="1"/>
    <row r="19318" s="251" customFormat="1"/>
    <row r="19319" s="251" customFormat="1"/>
    <row r="19320" s="251" customFormat="1"/>
    <row r="19321" s="251" customFormat="1"/>
    <row r="19322" s="251" customFormat="1"/>
    <row r="19323" s="251" customFormat="1"/>
    <row r="19324" s="251" customFormat="1"/>
    <row r="19325" s="251" customFormat="1"/>
    <row r="19326" s="251" customFormat="1"/>
    <row r="19327" s="251" customFormat="1"/>
    <row r="19328" s="251" customFormat="1"/>
    <row r="19329" s="251" customFormat="1"/>
    <row r="19330" s="251" customFormat="1"/>
    <row r="19331" s="251" customFormat="1"/>
    <row r="19332" s="251" customFormat="1"/>
    <row r="19333" s="251" customFormat="1"/>
    <row r="19334" s="251" customFormat="1"/>
    <row r="19335" s="251" customFormat="1"/>
    <row r="19336" s="251" customFormat="1"/>
    <row r="19337" s="251" customFormat="1"/>
    <row r="19338" s="251" customFormat="1"/>
    <row r="19339" s="251" customFormat="1"/>
    <row r="19340" s="251" customFormat="1"/>
    <row r="19341" s="251" customFormat="1"/>
    <row r="19342" s="251" customFormat="1"/>
    <row r="19343" s="251" customFormat="1"/>
    <row r="19344" s="251" customFormat="1"/>
    <row r="19345" s="251" customFormat="1"/>
    <row r="19346" s="251" customFormat="1"/>
    <row r="19347" s="251" customFormat="1"/>
    <row r="19348" s="251" customFormat="1"/>
    <row r="19349" s="251" customFormat="1"/>
    <row r="19350" s="251" customFormat="1"/>
    <row r="19351" s="251" customFormat="1"/>
    <row r="19352" s="251" customFormat="1"/>
    <row r="19353" s="251" customFormat="1"/>
    <row r="19354" s="251" customFormat="1"/>
    <row r="19355" s="251" customFormat="1"/>
    <row r="19356" s="251" customFormat="1"/>
    <row r="19357" s="251" customFormat="1"/>
    <row r="19358" s="251" customFormat="1"/>
    <row r="19359" s="251" customFormat="1"/>
    <row r="19360" s="251" customFormat="1"/>
    <row r="19361" s="251" customFormat="1"/>
    <row r="19362" s="251" customFormat="1"/>
    <row r="19363" s="251" customFormat="1"/>
    <row r="19364" s="251" customFormat="1"/>
    <row r="19365" s="251" customFormat="1"/>
    <row r="19366" s="251" customFormat="1"/>
    <row r="19367" s="251" customFormat="1"/>
    <row r="19368" s="251" customFormat="1"/>
    <row r="19369" s="251" customFormat="1"/>
    <row r="19370" s="251" customFormat="1"/>
    <row r="19371" s="251" customFormat="1"/>
    <row r="19372" s="251" customFormat="1"/>
    <row r="19373" s="251" customFormat="1"/>
    <row r="19374" s="251" customFormat="1"/>
    <row r="19375" s="251" customFormat="1"/>
    <row r="19376" s="251" customFormat="1"/>
    <row r="19377" s="251" customFormat="1"/>
    <row r="19378" s="251" customFormat="1"/>
    <row r="19379" s="251" customFormat="1"/>
    <row r="19380" s="251" customFormat="1"/>
    <row r="19381" s="251" customFormat="1"/>
    <row r="19382" s="251" customFormat="1"/>
    <row r="19383" s="251" customFormat="1"/>
    <row r="19384" s="251" customFormat="1"/>
    <row r="19385" s="251" customFormat="1"/>
    <row r="19386" s="251" customFormat="1"/>
    <row r="19387" s="251" customFormat="1"/>
    <row r="19388" s="251" customFormat="1"/>
    <row r="19389" s="251" customFormat="1"/>
    <row r="19390" s="251" customFormat="1"/>
    <row r="19391" s="251" customFormat="1"/>
    <row r="19392" s="251" customFormat="1"/>
    <row r="19393" s="251" customFormat="1"/>
    <row r="19394" s="251" customFormat="1"/>
    <row r="19395" s="251" customFormat="1"/>
    <row r="19396" s="251" customFormat="1"/>
    <row r="19397" s="251" customFormat="1"/>
    <row r="19398" s="251" customFormat="1"/>
    <row r="19399" s="251" customFormat="1"/>
    <row r="19400" s="251" customFormat="1"/>
    <row r="19401" s="251" customFormat="1"/>
    <row r="19402" s="251" customFormat="1"/>
    <row r="19403" s="251" customFormat="1"/>
    <row r="19404" s="251" customFormat="1"/>
    <row r="19405" s="251" customFormat="1"/>
    <row r="19406" s="251" customFormat="1"/>
    <row r="19407" s="251" customFormat="1"/>
    <row r="19408" s="251" customFormat="1"/>
    <row r="19409" s="251" customFormat="1"/>
    <row r="19410" s="251" customFormat="1"/>
    <row r="19411" s="251" customFormat="1"/>
    <row r="19412" s="251" customFormat="1"/>
    <row r="19413" s="251" customFormat="1"/>
    <row r="19414" s="251" customFormat="1"/>
    <row r="19415" s="251" customFormat="1"/>
    <row r="19416" s="251" customFormat="1"/>
    <row r="19417" s="251" customFormat="1"/>
    <row r="19418" s="251" customFormat="1"/>
    <row r="19419" s="251" customFormat="1"/>
    <row r="19420" s="251" customFormat="1"/>
    <row r="19421" s="251" customFormat="1"/>
    <row r="19422" s="251" customFormat="1"/>
    <row r="19423" s="251" customFormat="1"/>
    <row r="19424" s="251" customFormat="1"/>
    <row r="19425" s="251" customFormat="1"/>
    <row r="19426" s="251" customFormat="1"/>
    <row r="19427" s="251" customFormat="1"/>
    <row r="19428" s="251" customFormat="1"/>
    <row r="19429" s="251" customFormat="1"/>
    <row r="19430" s="251" customFormat="1"/>
    <row r="19431" s="251" customFormat="1"/>
    <row r="19432" s="251" customFormat="1"/>
    <row r="19433" s="251" customFormat="1"/>
    <row r="19434" s="251" customFormat="1"/>
    <row r="19435" s="251" customFormat="1"/>
    <row r="19436" s="251" customFormat="1"/>
    <row r="19437" s="251" customFormat="1"/>
    <row r="19438" s="251" customFormat="1"/>
    <row r="19439" s="251" customFormat="1"/>
    <row r="19440" s="251" customFormat="1"/>
    <row r="19441" s="251" customFormat="1"/>
    <row r="19442" s="251" customFormat="1"/>
    <row r="19443" s="251" customFormat="1"/>
    <row r="19444" s="251" customFormat="1"/>
    <row r="19445" s="251" customFormat="1"/>
    <row r="19446" s="251" customFormat="1"/>
    <row r="19447" s="251" customFormat="1"/>
    <row r="19448" s="251" customFormat="1"/>
    <row r="19449" s="251" customFormat="1"/>
    <row r="19450" s="251" customFormat="1"/>
    <row r="19451" s="251" customFormat="1"/>
    <row r="19452" s="251" customFormat="1"/>
    <row r="19453" s="251" customFormat="1"/>
    <row r="19454" s="251" customFormat="1"/>
    <row r="19455" s="251" customFormat="1"/>
    <row r="19456" s="251" customFormat="1"/>
    <row r="19457" s="251" customFormat="1"/>
    <row r="19458" s="251" customFormat="1"/>
    <row r="19459" s="251" customFormat="1"/>
    <row r="19460" s="251" customFormat="1"/>
    <row r="19461" s="251" customFormat="1"/>
    <row r="19462" s="251" customFormat="1"/>
    <row r="19463" s="251" customFormat="1"/>
    <row r="19464" s="251" customFormat="1"/>
    <row r="19465" s="251" customFormat="1"/>
    <row r="19466" s="251" customFormat="1"/>
    <row r="19467" s="251" customFormat="1"/>
    <row r="19468" s="251" customFormat="1"/>
    <row r="19469" s="251" customFormat="1"/>
    <row r="19470" s="251" customFormat="1"/>
    <row r="19471" s="251" customFormat="1"/>
    <row r="19472" s="251" customFormat="1"/>
    <row r="19473" s="251" customFormat="1"/>
    <row r="19474" s="251" customFormat="1"/>
    <row r="19475" s="251" customFormat="1"/>
    <row r="19476" s="251" customFormat="1"/>
    <row r="19477" s="251" customFormat="1"/>
    <row r="19478" s="251" customFormat="1"/>
    <row r="19479" s="251" customFormat="1"/>
    <row r="19480" s="251" customFormat="1"/>
    <row r="19481" s="251" customFormat="1"/>
    <row r="19482" s="251" customFormat="1"/>
    <row r="19483" s="251" customFormat="1"/>
    <row r="19484" s="251" customFormat="1"/>
    <row r="19485" s="251" customFormat="1"/>
    <row r="19486" s="251" customFormat="1"/>
    <row r="19487" s="251" customFormat="1"/>
    <row r="19488" s="251" customFormat="1"/>
    <row r="19489" s="251" customFormat="1"/>
    <row r="19490" s="251" customFormat="1"/>
    <row r="19491" s="251" customFormat="1"/>
    <row r="19492" s="251" customFormat="1"/>
    <row r="19493" s="251" customFormat="1"/>
    <row r="19494" s="251" customFormat="1"/>
    <row r="19495" s="251" customFormat="1"/>
    <row r="19496" s="251" customFormat="1"/>
    <row r="19497" s="251" customFormat="1"/>
    <row r="19498" s="251" customFormat="1"/>
    <row r="19499" s="251" customFormat="1"/>
    <row r="19500" s="251" customFormat="1"/>
    <row r="19501" s="251" customFormat="1"/>
    <row r="19502" s="251" customFormat="1"/>
    <row r="19503" s="251" customFormat="1"/>
    <row r="19504" s="251" customFormat="1"/>
    <row r="19505" s="251" customFormat="1"/>
    <row r="19506" s="251" customFormat="1"/>
    <row r="19507" s="251" customFormat="1"/>
    <row r="19508" s="251" customFormat="1"/>
    <row r="19509" s="251" customFormat="1"/>
    <row r="19510" s="251" customFormat="1"/>
    <row r="19511" s="251" customFormat="1"/>
    <row r="19512" s="251" customFormat="1"/>
    <row r="19513" s="251" customFormat="1"/>
    <row r="19514" s="251" customFormat="1"/>
    <row r="19515" s="251" customFormat="1"/>
    <row r="19516" s="251" customFormat="1"/>
    <row r="19517" s="251" customFormat="1"/>
    <row r="19518" s="251" customFormat="1"/>
    <row r="19519" s="251" customFormat="1"/>
    <row r="19520" s="251" customFormat="1"/>
    <row r="19521" s="251" customFormat="1"/>
    <row r="19522" s="251" customFormat="1"/>
    <row r="19523" s="251" customFormat="1"/>
    <row r="19524" s="251" customFormat="1"/>
    <row r="19525" s="251" customFormat="1"/>
    <row r="19526" s="251" customFormat="1"/>
    <row r="19527" s="251" customFormat="1"/>
    <row r="19528" s="251" customFormat="1"/>
    <row r="19529" s="251" customFormat="1"/>
    <row r="19530" s="251" customFormat="1"/>
    <row r="19531" s="251" customFormat="1"/>
    <row r="19532" s="251" customFormat="1"/>
    <row r="19533" s="251" customFormat="1"/>
    <row r="19534" s="251" customFormat="1"/>
    <row r="19535" s="251" customFormat="1"/>
    <row r="19536" s="251" customFormat="1"/>
    <row r="19537" s="251" customFormat="1"/>
    <row r="19538" s="251" customFormat="1"/>
    <row r="19539" s="251" customFormat="1"/>
    <row r="19540" s="251" customFormat="1"/>
    <row r="19541" s="251" customFormat="1"/>
    <row r="19542" s="251" customFormat="1"/>
    <row r="19543" s="251" customFormat="1"/>
    <row r="19544" s="251" customFormat="1"/>
    <row r="19545" s="251" customFormat="1"/>
    <row r="19546" s="251" customFormat="1"/>
    <row r="19547" s="251" customFormat="1"/>
    <row r="19548" s="251" customFormat="1"/>
    <row r="19549" s="251" customFormat="1"/>
    <row r="19550" s="251" customFormat="1"/>
    <row r="19551" s="251" customFormat="1"/>
    <row r="19552" s="251" customFormat="1"/>
    <row r="19553" s="251" customFormat="1"/>
    <row r="19554" s="251" customFormat="1"/>
    <row r="19555" s="251" customFormat="1"/>
    <row r="19556" s="251" customFormat="1"/>
    <row r="19557" s="251" customFormat="1"/>
    <row r="19558" s="251" customFormat="1"/>
    <row r="19559" s="251" customFormat="1"/>
    <row r="19560" s="251" customFormat="1"/>
    <row r="19561" s="251" customFormat="1"/>
    <row r="19562" s="251" customFormat="1"/>
    <row r="19563" s="251" customFormat="1"/>
    <row r="19564" s="251" customFormat="1"/>
    <row r="19565" s="251" customFormat="1"/>
    <row r="19566" s="251" customFormat="1"/>
    <row r="19567" s="251" customFormat="1"/>
    <row r="19568" s="251" customFormat="1"/>
    <row r="19569" s="251" customFormat="1"/>
    <row r="19570" s="251" customFormat="1"/>
    <row r="19571" s="251" customFormat="1"/>
    <row r="19572" s="251" customFormat="1"/>
    <row r="19573" s="251" customFormat="1"/>
    <row r="19574" s="251" customFormat="1"/>
    <row r="19575" s="251" customFormat="1"/>
    <row r="19576" s="251" customFormat="1"/>
    <row r="19577" s="251" customFormat="1"/>
    <row r="19578" s="251" customFormat="1"/>
    <row r="19579" s="251" customFormat="1"/>
    <row r="19580" s="251" customFormat="1"/>
    <row r="19581" s="251" customFormat="1"/>
    <row r="19582" s="251" customFormat="1"/>
    <row r="19583" s="251" customFormat="1"/>
    <row r="19584" s="251" customFormat="1"/>
    <row r="19585" s="251" customFormat="1"/>
    <row r="19586" s="251" customFormat="1"/>
    <row r="19587" s="251" customFormat="1"/>
    <row r="19588" s="251" customFormat="1"/>
    <row r="19589" s="251" customFormat="1"/>
    <row r="19590" s="251" customFormat="1"/>
    <row r="19591" s="251" customFormat="1"/>
    <row r="19592" s="251" customFormat="1"/>
    <row r="19593" s="251" customFormat="1"/>
    <row r="19594" s="251" customFormat="1"/>
    <row r="19595" s="251" customFormat="1"/>
    <row r="19596" s="251" customFormat="1"/>
    <row r="19597" s="251" customFormat="1"/>
    <row r="19598" s="251" customFormat="1"/>
    <row r="19599" s="251" customFormat="1"/>
    <row r="19600" s="251" customFormat="1"/>
    <row r="19601" s="251" customFormat="1"/>
    <row r="19602" s="251" customFormat="1"/>
    <row r="19603" s="251" customFormat="1"/>
    <row r="19604" s="251" customFormat="1"/>
    <row r="19605" s="251" customFormat="1"/>
    <row r="19606" s="251" customFormat="1"/>
    <row r="19607" s="251" customFormat="1"/>
    <row r="19608" s="251" customFormat="1"/>
    <row r="19609" s="251" customFormat="1"/>
    <row r="19610" s="251" customFormat="1"/>
    <row r="19611" s="251" customFormat="1"/>
    <row r="19612" s="251" customFormat="1"/>
    <row r="19613" s="251" customFormat="1"/>
    <row r="19614" s="251" customFormat="1"/>
    <row r="19615" s="251" customFormat="1"/>
    <row r="19616" s="251" customFormat="1"/>
    <row r="19617" s="251" customFormat="1"/>
    <row r="19618" s="251" customFormat="1"/>
    <row r="19619" s="251" customFormat="1"/>
    <row r="19620" s="251" customFormat="1"/>
    <row r="19621" s="251" customFormat="1"/>
    <row r="19622" s="251" customFormat="1"/>
    <row r="19623" s="251" customFormat="1"/>
    <row r="19624" s="251" customFormat="1"/>
    <row r="19625" s="251" customFormat="1"/>
    <row r="19626" s="251" customFormat="1"/>
    <row r="19627" s="251" customFormat="1"/>
    <row r="19628" s="251" customFormat="1"/>
    <row r="19629" s="251" customFormat="1"/>
    <row r="19630" s="251" customFormat="1"/>
    <row r="19631" s="251" customFormat="1"/>
    <row r="19632" s="251" customFormat="1"/>
    <row r="19633" s="251" customFormat="1"/>
    <row r="19634" s="251" customFormat="1"/>
    <row r="19635" s="251" customFormat="1"/>
    <row r="19636" s="251" customFormat="1"/>
    <row r="19637" s="251" customFormat="1"/>
    <row r="19638" s="251" customFormat="1"/>
    <row r="19639" s="251" customFormat="1"/>
    <row r="19640" s="251" customFormat="1"/>
    <row r="19641" s="251" customFormat="1"/>
    <row r="19642" s="251" customFormat="1"/>
    <row r="19643" s="251" customFormat="1"/>
    <row r="19644" s="251" customFormat="1"/>
    <row r="19645" s="251" customFormat="1"/>
    <row r="19646" s="251" customFormat="1"/>
    <row r="19647" s="251" customFormat="1"/>
    <row r="19648" s="251" customFormat="1"/>
    <row r="19649" s="251" customFormat="1"/>
    <row r="19650" s="251" customFormat="1"/>
    <row r="19651" s="251" customFormat="1"/>
    <row r="19652" s="251" customFormat="1"/>
    <row r="19653" s="251" customFormat="1"/>
    <row r="19654" s="251" customFormat="1"/>
    <row r="19655" s="251" customFormat="1"/>
    <row r="19656" s="251" customFormat="1"/>
    <row r="19657" s="251" customFormat="1"/>
    <row r="19658" s="251" customFormat="1"/>
    <row r="19659" s="251" customFormat="1"/>
    <row r="19660" s="251" customFormat="1"/>
    <row r="19661" s="251" customFormat="1"/>
    <row r="19662" s="251" customFormat="1"/>
    <row r="19663" s="251" customFormat="1"/>
    <row r="19664" s="251" customFormat="1"/>
    <row r="19665" s="251" customFormat="1"/>
    <row r="19666" s="251" customFormat="1"/>
    <row r="19667" s="251" customFormat="1"/>
    <row r="19668" s="251" customFormat="1"/>
    <row r="19669" s="251" customFormat="1"/>
    <row r="19670" s="251" customFormat="1"/>
    <row r="19671" s="251" customFormat="1"/>
    <row r="19672" s="251" customFormat="1"/>
    <row r="19673" s="251" customFormat="1"/>
    <row r="19674" s="251" customFormat="1"/>
    <row r="19675" s="251" customFormat="1"/>
    <row r="19676" s="251" customFormat="1"/>
    <row r="19677" s="251" customFormat="1"/>
    <row r="19678" s="251" customFormat="1"/>
    <row r="19679" s="251" customFormat="1"/>
    <row r="19680" s="251" customFormat="1"/>
    <row r="19681" s="251" customFormat="1"/>
    <row r="19682" s="251" customFormat="1"/>
    <row r="19683" s="251" customFormat="1"/>
    <row r="19684" s="251" customFormat="1"/>
    <row r="19685" s="251" customFormat="1"/>
    <row r="19686" s="251" customFormat="1"/>
    <row r="19687" s="251" customFormat="1"/>
    <row r="19688" s="251" customFormat="1"/>
    <row r="19689" s="251" customFormat="1"/>
    <row r="19690" s="251" customFormat="1"/>
    <row r="19691" s="251" customFormat="1"/>
    <row r="19692" s="251" customFormat="1"/>
    <row r="19693" s="251" customFormat="1"/>
    <row r="19694" s="251" customFormat="1"/>
    <row r="19695" s="251" customFormat="1"/>
    <row r="19696" s="251" customFormat="1"/>
    <row r="19697" s="251" customFormat="1"/>
    <row r="19698" s="251" customFormat="1"/>
    <row r="19699" s="251" customFormat="1"/>
    <row r="19700" s="251" customFormat="1"/>
    <row r="19701" s="251" customFormat="1"/>
    <row r="19702" s="251" customFormat="1"/>
    <row r="19703" s="251" customFormat="1"/>
    <row r="19704" s="251" customFormat="1"/>
    <row r="19705" s="251" customFormat="1"/>
    <row r="19706" s="251" customFormat="1"/>
    <row r="19707" s="251" customFormat="1"/>
    <row r="19708" s="251" customFormat="1"/>
    <row r="19709" s="251" customFormat="1"/>
    <row r="19710" s="251" customFormat="1"/>
    <row r="19711" s="251" customFormat="1"/>
    <row r="19712" s="251" customFormat="1"/>
    <row r="19713" s="251" customFormat="1"/>
    <row r="19714" s="251" customFormat="1"/>
    <row r="19715" s="251" customFormat="1"/>
    <row r="19716" s="251" customFormat="1"/>
    <row r="19717" s="251" customFormat="1"/>
    <row r="19718" s="251" customFormat="1"/>
    <row r="19719" s="251" customFormat="1"/>
    <row r="19720" s="251" customFormat="1"/>
    <row r="19721" s="251" customFormat="1"/>
    <row r="19722" s="251" customFormat="1"/>
    <row r="19723" s="251" customFormat="1"/>
    <row r="19724" s="251" customFormat="1"/>
    <row r="19725" s="251" customFormat="1"/>
    <row r="19726" s="251" customFormat="1"/>
    <row r="19727" s="251" customFormat="1"/>
    <row r="19728" s="251" customFormat="1"/>
    <row r="19729" s="251" customFormat="1"/>
    <row r="19730" s="251" customFormat="1"/>
    <row r="19731" s="251" customFormat="1"/>
    <row r="19732" s="251" customFormat="1"/>
    <row r="19733" s="251" customFormat="1"/>
    <row r="19734" s="251" customFormat="1"/>
    <row r="19735" s="251" customFormat="1"/>
    <row r="19736" s="251" customFormat="1"/>
    <row r="19737" s="251" customFormat="1"/>
    <row r="19738" s="251" customFormat="1"/>
    <row r="19739" s="251" customFormat="1"/>
    <row r="19740" s="251" customFormat="1"/>
    <row r="19741" s="251" customFormat="1"/>
    <row r="19742" s="251" customFormat="1"/>
    <row r="19743" s="251" customFormat="1"/>
    <row r="19744" s="251" customFormat="1"/>
    <row r="19745" s="251" customFormat="1"/>
    <row r="19746" s="251" customFormat="1"/>
    <row r="19747" s="251" customFormat="1"/>
    <row r="19748" s="251" customFormat="1"/>
    <row r="19749" s="251" customFormat="1"/>
    <row r="19750" s="251" customFormat="1"/>
    <row r="19751" s="251" customFormat="1"/>
    <row r="19752" s="251" customFormat="1"/>
    <row r="19753" s="251" customFormat="1"/>
    <row r="19754" s="251" customFormat="1"/>
    <row r="19755" s="251" customFormat="1"/>
    <row r="19756" s="251" customFormat="1"/>
    <row r="19757" s="251" customFormat="1"/>
    <row r="19758" s="251" customFormat="1"/>
    <row r="19759" s="251" customFormat="1"/>
    <row r="19760" s="251" customFormat="1"/>
    <row r="19761" s="251" customFormat="1"/>
    <row r="19762" s="251" customFormat="1"/>
    <row r="19763" s="251" customFormat="1"/>
    <row r="19764" s="251" customFormat="1"/>
    <row r="19765" s="251" customFormat="1"/>
    <row r="19766" s="251" customFormat="1"/>
    <row r="19767" s="251" customFormat="1"/>
    <row r="19768" s="251" customFormat="1"/>
    <row r="19769" s="251" customFormat="1"/>
    <row r="19770" s="251" customFormat="1"/>
    <row r="19771" s="251" customFormat="1"/>
    <row r="19772" s="251" customFormat="1"/>
    <row r="19773" s="251" customFormat="1"/>
    <row r="19774" s="251" customFormat="1"/>
    <row r="19775" s="251" customFormat="1"/>
    <row r="19776" s="251" customFormat="1"/>
    <row r="19777" s="251" customFormat="1"/>
    <row r="19778" s="251" customFormat="1"/>
    <row r="19779" s="251" customFormat="1"/>
    <row r="19780" s="251" customFormat="1"/>
    <row r="19781" s="251" customFormat="1"/>
    <row r="19782" s="251" customFormat="1"/>
    <row r="19783" s="251" customFormat="1"/>
    <row r="19784" s="251" customFormat="1"/>
    <row r="19785" s="251" customFormat="1"/>
    <row r="19786" s="251" customFormat="1"/>
    <row r="19787" s="251" customFormat="1"/>
    <row r="19788" s="251" customFormat="1"/>
    <row r="19789" s="251" customFormat="1"/>
    <row r="19790" s="251" customFormat="1"/>
    <row r="19791" s="251" customFormat="1"/>
    <row r="19792" s="251" customFormat="1"/>
    <row r="19793" s="251" customFormat="1"/>
    <row r="19794" s="251" customFormat="1"/>
    <row r="19795" s="251" customFormat="1"/>
    <row r="19796" s="251" customFormat="1"/>
    <row r="19797" s="251" customFormat="1"/>
    <row r="19798" s="251" customFormat="1"/>
    <row r="19799" s="251" customFormat="1"/>
    <row r="19800" s="251" customFormat="1"/>
    <row r="19801" s="251" customFormat="1"/>
    <row r="19802" s="251" customFormat="1"/>
    <row r="19803" s="251" customFormat="1"/>
    <row r="19804" s="251" customFormat="1"/>
    <row r="19805" s="251" customFormat="1"/>
    <row r="19806" s="251" customFormat="1"/>
    <row r="19807" s="251" customFormat="1"/>
    <row r="19808" s="251" customFormat="1"/>
    <row r="19809" s="251" customFormat="1"/>
    <row r="19810" s="251" customFormat="1"/>
    <row r="19811" s="251" customFormat="1"/>
    <row r="19812" s="251" customFormat="1"/>
    <row r="19813" s="251" customFormat="1"/>
    <row r="19814" s="251" customFormat="1"/>
    <row r="19815" s="251" customFormat="1"/>
    <row r="19816" s="251" customFormat="1"/>
    <row r="19817" s="251" customFormat="1"/>
    <row r="19818" s="251" customFormat="1"/>
    <row r="19819" s="251" customFormat="1"/>
    <row r="19820" s="251" customFormat="1"/>
    <row r="19821" s="251" customFormat="1"/>
    <row r="19822" s="251" customFormat="1"/>
    <row r="19823" s="251" customFormat="1"/>
    <row r="19824" s="251" customFormat="1"/>
    <row r="19825" s="251" customFormat="1"/>
    <row r="19826" s="251" customFormat="1"/>
    <row r="19827" s="251" customFormat="1"/>
    <row r="19828" s="251" customFormat="1"/>
    <row r="19829" s="251" customFormat="1"/>
    <row r="19830" s="251" customFormat="1"/>
    <row r="19831" s="251" customFormat="1"/>
    <row r="19832" s="251" customFormat="1"/>
    <row r="19833" s="251" customFormat="1"/>
    <row r="19834" s="251" customFormat="1"/>
    <row r="19835" s="251" customFormat="1"/>
    <row r="19836" s="251" customFormat="1"/>
    <row r="19837" s="251" customFormat="1"/>
    <row r="19838" s="251" customFormat="1"/>
    <row r="19839" s="251" customFormat="1"/>
    <row r="19840" s="251" customFormat="1"/>
    <row r="19841" s="251" customFormat="1"/>
    <row r="19842" s="251" customFormat="1"/>
    <row r="19843" s="251" customFormat="1"/>
    <row r="19844" s="251" customFormat="1"/>
    <row r="19845" s="251" customFormat="1"/>
    <row r="19846" s="251" customFormat="1"/>
    <row r="19847" s="251" customFormat="1"/>
    <row r="19848" s="251" customFormat="1"/>
    <row r="19849" s="251" customFormat="1"/>
    <row r="19850" s="251" customFormat="1"/>
    <row r="19851" s="251" customFormat="1"/>
    <row r="19852" s="251" customFormat="1"/>
    <row r="19853" s="251" customFormat="1"/>
    <row r="19854" s="251" customFormat="1"/>
    <row r="19855" s="251" customFormat="1"/>
    <row r="19856" s="251" customFormat="1"/>
    <row r="19857" s="251" customFormat="1"/>
    <row r="19858" s="251" customFormat="1"/>
    <row r="19859" s="251" customFormat="1"/>
    <row r="19860" s="251" customFormat="1"/>
    <row r="19861" s="251" customFormat="1"/>
    <row r="19862" s="251" customFormat="1"/>
    <row r="19863" s="251" customFormat="1"/>
    <row r="19864" s="251" customFormat="1"/>
    <row r="19865" s="251" customFormat="1"/>
    <row r="19866" s="251" customFormat="1"/>
    <row r="19867" s="251" customFormat="1"/>
    <row r="19868" s="251" customFormat="1"/>
    <row r="19869" s="251" customFormat="1"/>
    <row r="19870" s="251" customFormat="1"/>
    <row r="19871" s="251" customFormat="1"/>
    <row r="19872" s="251" customFormat="1"/>
    <row r="19873" s="251" customFormat="1"/>
    <row r="19874" s="251" customFormat="1"/>
    <row r="19875" s="251" customFormat="1"/>
    <row r="19876" s="251" customFormat="1"/>
    <row r="19877" s="251" customFormat="1"/>
    <row r="19878" s="251" customFormat="1"/>
    <row r="19879" s="251" customFormat="1"/>
    <row r="19880" s="251" customFormat="1"/>
    <row r="19881" s="251" customFormat="1"/>
    <row r="19882" s="251" customFormat="1"/>
    <row r="19883" s="251" customFormat="1"/>
    <row r="19884" s="251" customFormat="1"/>
    <row r="19885" s="251" customFormat="1"/>
    <row r="19886" s="251" customFormat="1"/>
    <row r="19887" s="251" customFormat="1"/>
    <row r="19888" s="251" customFormat="1"/>
    <row r="19889" s="251" customFormat="1"/>
    <row r="19890" s="251" customFormat="1"/>
    <row r="19891" s="251" customFormat="1"/>
    <row r="19892" s="251" customFormat="1"/>
    <row r="19893" s="251" customFormat="1"/>
    <row r="19894" s="251" customFormat="1"/>
    <row r="19895" s="251" customFormat="1"/>
    <row r="19896" s="251" customFormat="1"/>
    <row r="19897" s="251" customFormat="1"/>
    <row r="19898" s="251" customFormat="1"/>
    <row r="19899" s="251" customFormat="1"/>
    <row r="19900" s="251" customFormat="1"/>
    <row r="19901" s="251" customFormat="1"/>
    <row r="19902" s="251" customFormat="1"/>
    <row r="19903" s="251" customFormat="1"/>
    <row r="19904" s="251" customFormat="1"/>
    <row r="19905" s="251" customFormat="1"/>
    <row r="19906" s="251" customFormat="1"/>
    <row r="19907" s="251" customFormat="1"/>
    <row r="19908" s="251" customFormat="1"/>
    <row r="19909" s="251" customFormat="1"/>
    <row r="19910" s="251" customFormat="1"/>
    <row r="19911" s="251" customFormat="1"/>
    <row r="19912" s="251" customFormat="1"/>
    <row r="19913" s="251" customFormat="1"/>
    <row r="19914" s="251" customFormat="1"/>
    <row r="19915" s="251" customFormat="1"/>
    <row r="19916" s="251" customFormat="1"/>
    <row r="19917" s="251" customFormat="1"/>
    <row r="19918" s="251" customFormat="1"/>
    <row r="19919" s="251" customFormat="1"/>
    <row r="19920" s="251" customFormat="1"/>
    <row r="19921" s="251" customFormat="1"/>
    <row r="19922" s="251" customFormat="1"/>
    <row r="19923" s="251" customFormat="1"/>
    <row r="19924" s="251" customFormat="1"/>
    <row r="19925" s="251" customFormat="1"/>
    <row r="19926" s="251" customFormat="1"/>
    <row r="19927" s="251" customFormat="1"/>
    <row r="19928" s="251" customFormat="1"/>
    <row r="19929" s="251" customFormat="1"/>
    <row r="19930" s="251" customFormat="1"/>
    <row r="19931" s="251" customFormat="1"/>
    <row r="19932" s="251" customFormat="1"/>
    <row r="19933" s="251" customFormat="1"/>
    <row r="19934" s="251" customFormat="1"/>
    <row r="19935" s="251" customFormat="1"/>
    <row r="19936" s="251" customFormat="1"/>
    <row r="19937" s="251" customFormat="1"/>
    <row r="19938" s="251" customFormat="1"/>
    <row r="19939" s="251" customFormat="1"/>
    <row r="19940" s="251" customFormat="1"/>
    <row r="19941" s="251" customFormat="1"/>
    <row r="19942" s="251" customFormat="1"/>
    <row r="19943" s="251" customFormat="1"/>
    <row r="19944" s="251" customFormat="1"/>
    <row r="19945" s="251" customFormat="1"/>
    <row r="19946" s="251" customFormat="1"/>
    <row r="19947" s="251" customFormat="1"/>
    <row r="19948" s="251" customFormat="1"/>
    <row r="19949" s="251" customFormat="1"/>
    <row r="19950" s="251" customFormat="1"/>
    <row r="19951" s="251" customFormat="1"/>
    <row r="19952" s="251" customFormat="1"/>
    <row r="19953" s="251" customFormat="1"/>
    <row r="19954" s="251" customFormat="1"/>
    <row r="19955" s="251" customFormat="1"/>
    <row r="19956" s="251" customFormat="1"/>
    <row r="19957" s="251" customFormat="1"/>
    <row r="19958" s="251" customFormat="1"/>
    <row r="19959" s="251" customFormat="1"/>
    <row r="19960" s="251" customFormat="1"/>
    <row r="19961" s="251" customFormat="1"/>
    <row r="19962" s="251" customFormat="1"/>
    <row r="19963" s="251" customFormat="1"/>
    <row r="19964" s="251" customFormat="1"/>
    <row r="19965" s="251" customFormat="1"/>
    <row r="19966" s="251" customFormat="1"/>
    <row r="19967" s="251" customFormat="1"/>
    <row r="19968" s="251" customFormat="1"/>
    <row r="19969" s="251" customFormat="1"/>
    <row r="19970" s="251" customFormat="1"/>
    <row r="19971" s="251" customFormat="1"/>
    <row r="19972" s="251" customFormat="1"/>
    <row r="19973" s="251" customFormat="1"/>
    <row r="19974" s="251" customFormat="1"/>
    <row r="19975" s="251" customFormat="1"/>
    <row r="19976" s="251" customFormat="1"/>
    <row r="19977" s="251" customFormat="1"/>
    <row r="19978" s="251" customFormat="1"/>
    <row r="19979" s="251" customFormat="1"/>
    <row r="19980" s="251" customFormat="1"/>
    <row r="19981" s="251" customFormat="1"/>
    <row r="19982" s="251" customFormat="1"/>
    <row r="19983" s="251" customFormat="1"/>
    <row r="19984" s="251" customFormat="1"/>
    <row r="19985" s="251" customFormat="1"/>
    <row r="19986" s="251" customFormat="1"/>
    <row r="19987" s="251" customFormat="1"/>
    <row r="19988" s="251" customFormat="1"/>
    <row r="19989" s="251" customFormat="1"/>
    <row r="19990" s="251" customFormat="1"/>
    <row r="19991" s="251" customFormat="1"/>
    <row r="19992" s="251" customFormat="1"/>
    <row r="19993" s="251" customFormat="1"/>
    <row r="19994" s="251" customFormat="1"/>
    <row r="19995" s="251" customFormat="1"/>
    <row r="19996" s="251" customFormat="1"/>
    <row r="19997" s="251" customFormat="1"/>
    <row r="19998" s="251" customFormat="1"/>
    <row r="19999" s="251" customFormat="1"/>
    <row r="20000" s="251" customFormat="1"/>
    <row r="20001" s="251" customFormat="1"/>
    <row r="20002" s="251" customFormat="1"/>
    <row r="20003" s="251" customFormat="1"/>
    <row r="20004" s="251" customFormat="1"/>
    <row r="20005" s="251" customFormat="1"/>
    <row r="20006" s="251" customFormat="1"/>
    <row r="20007" s="251" customFormat="1"/>
    <row r="20008" s="251" customFormat="1"/>
    <row r="20009" s="251" customFormat="1"/>
    <row r="20010" s="251" customFormat="1"/>
    <row r="20011" s="251" customFormat="1"/>
    <row r="20012" s="251" customFormat="1"/>
    <row r="20013" s="251" customFormat="1"/>
    <row r="20014" s="251" customFormat="1"/>
    <row r="20015" s="251" customFormat="1"/>
    <row r="20016" s="251" customFormat="1"/>
    <row r="20017" s="251" customFormat="1"/>
    <row r="20018" s="251" customFormat="1"/>
    <row r="20019" s="251" customFormat="1"/>
    <row r="20020" s="251" customFormat="1"/>
    <row r="20021" s="251" customFormat="1"/>
    <row r="20022" s="251" customFormat="1"/>
    <row r="20023" s="251" customFormat="1"/>
    <row r="20024" s="251" customFormat="1"/>
    <row r="20025" s="251" customFormat="1"/>
    <row r="20026" s="251" customFormat="1"/>
    <row r="20027" s="251" customFormat="1"/>
    <row r="20028" s="251" customFormat="1"/>
    <row r="20029" s="251" customFormat="1"/>
    <row r="20030" s="251" customFormat="1"/>
    <row r="20031" s="251" customFormat="1"/>
    <row r="20032" s="251" customFormat="1"/>
    <row r="20033" s="251" customFormat="1"/>
    <row r="20034" s="251" customFormat="1"/>
    <row r="20035" s="251" customFormat="1"/>
    <row r="20036" s="251" customFormat="1"/>
    <row r="20037" s="251" customFormat="1"/>
    <row r="20038" s="251" customFormat="1"/>
    <row r="20039" s="251" customFormat="1"/>
    <row r="20040" s="251" customFormat="1"/>
    <row r="20041" s="251" customFormat="1"/>
    <row r="20042" s="251" customFormat="1"/>
    <row r="20043" s="251" customFormat="1"/>
    <row r="20044" s="251" customFormat="1"/>
    <row r="20045" s="251" customFormat="1"/>
    <row r="20046" s="251" customFormat="1"/>
    <row r="20047" s="251" customFormat="1"/>
    <row r="20048" s="251" customFormat="1"/>
    <row r="20049" s="251" customFormat="1"/>
    <row r="20050" s="251" customFormat="1"/>
    <row r="20051" s="251" customFormat="1"/>
    <row r="20052" s="251" customFormat="1"/>
    <row r="20053" s="251" customFormat="1"/>
    <row r="20054" s="251" customFormat="1"/>
    <row r="20055" s="251" customFormat="1"/>
    <row r="20056" s="251" customFormat="1"/>
    <row r="20057" s="251" customFormat="1"/>
    <row r="20058" s="251" customFormat="1"/>
    <row r="20059" s="251" customFormat="1"/>
    <row r="20060" s="251" customFormat="1"/>
    <row r="20061" s="251" customFormat="1"/>
    <row r="20062" s="251" customFormat="1"/>
    <row r="20063" s="251" customFormat="1"/>
    <row r="20064" s="251" customFormat="1"/>
    <row r="20065" s="251" customFormat="1"/>
    <row r="20066" s="251" customFormat="1"/>
    <row r="20067" s="251" customFormat="1"/>
    <row r="20068" s="251" customFormat="1"/>
    <row r="20069" s="251" customFormat="1"/>
    <row r="20070" s="251" customFormat="1"/>
    <row r="20071" s="251" customFormat="1"/>
    <row r="20072" s="251" customFormat="1"/>
    <row r="20073" s="251" customFormat="1"/>
    <row r="20074" s="251" customFormat="1"/>
    <row r="20075" s="251" customFormat="1"/>
    <row r="20076" s="251" customFormat="1"/>
    <row r="20077" s="251" customFormat="1"/>
    <row r="20078" s="251" customFormat="1"/>
    <row r="20079" s="251" customFormat="1"/>
    <row r="20080" s="251" customFormat="1"/>
    <row r="20081" s="251" customFormat="1"/>
    <row r="20082" s="251" customFormat="1"/>
    <row r="20083" s="251" customFormat="1"/>
    <row r="20084" s="251" customFormat="1"/>
    <row r="20085" s="251" customFormat="1"/>
    <row r="20086" s="251" customFormat="1"/>
    <row r="20087" s="251" customFormat="1"/>
    <row r="20088" s="251" customFormat="1"/>
    <row r="20089" s="251" customFormat="1"/>
    <row r="20090" s="251" customFormat="1"/>
    <row r="20091" s="251" customFormat="1"/>
    <row r="20092" s="251" customFormat="1"/>
    <row r="20093" s="251" customFormat="1"/>
    <row r="20094" s="251" customFormat="1"/>
    <row r="20095" s="251" customFormat="1"/>
    <row r="20096" s="251" customFormat="1"/>
    <row r="20097" s="251" customFormat="1"/>
    <row r="20098" s="251" customFormat="1"/>
    <row r="20099" s="251" customFormat="1"/>
    <row r="20100" s="251" customFormat="1"/>
    <row r="20101" s="251" customFormat="1"/>
    <row r="20102" s="251" customFormat="1"/>
    <row r="20103" s="251" customFormat="1"/>
    <row r="20104" s="251" customFormat="1"/>
    <row r="20105" s="251" customFormat="1"/>
    <row r="20106" s="251" customFormat="1"/>
    <row r="20107" s="251" customFormat="1"/>
    <row r="20108" s="251" customFormat="1"/>
    <row r="20109" s="251" customFormat="1"/>
    <row r="20110" s="251" customFormat="1"/>
    <row r="20111" s="251" customFormat="1"/>
    <row r="20112" s="251" customFormat="1"/>
    <row r="20113" s="251" customFormat="1"/>
    <row r="20114" s="251" customFormat="1"/>
    <row r="20115" s="251" customFormat="1"/>
    <row r="20116" s="251" customFormat="1"/>
    <row r="20117" s="251" customFormat="1"/>
    <row r="20118" s="251" customFormat="1"/>
    <row r="20119" s="251" customFormat="1"/>
    <row r="20120" s="251" customFormat="1"/>
    <row r="20121" s="251" customFormat="1"/>
    <row r="20122" s="251" customFormat="1"/>
    <row r="20123" s="251" customFormat="1"/>
    <row r="20124" s="251" customFormat="1"/>
    <row r="20125" s="251" customFormat="1"/>
    <row r="20126" s="251" customFormat="1"/>
    <row r="20127" s="251" customFormat="1"/>
    <row r="20128" s="251" customFormat="1"/>
    <row r="20129" s="251" customFormat="1"/>
    <row r="20130" s="251" customFormat="1"/>
    <row r="20131" s="251" customFormat="1"/>
    <row r="20132" s="251" customFormat="1"/>
    <row r="20133" s="251" customFormat="1"/>
    <row r="20134" s="251" customFormat="1"/>
    <row r="20135" s="251" customFormat="1"/>
    <row r="20136" s="251" customFormat="1"/>
    <row r="20137" s="251" customFormat="1"/>
    <row r="20138" s="251" customFormat="1"/>
    <row r="20139" s="251" customFormat="1"/>
    <row r="20140" s="251" customFormat="1"/>
    <row r="20141" s="251" customFormat="1"/>
    <row r="20142" s="251" customFormat="1"/>
    <row r="20143" s="251" customFormat="1"/>
    <row r="20144" s="251" customFormat="1"/>
    <row r="20145" s="251" customFormat="1"/>
    <row r="20146" s="251" customFormat="1"/>
    <row r="20147" s="251" customFormat="1"/>
    <row r="20148" s="251" customFormat="1"/>
    <row r="20149" s="251" customFormat="1"/>
    <row r="20150" s="251" customFormat="1"/>
    <row r="20151" s="251" customFormat="1"/>
    <row r="20152" s="251" customFormat="1"/>
    <row r="20153" s="251" customFormat="1"/>
    <row r="20154" s="251" customFormat="1"/>
    <row r="20155" s="251" customFormat="1"/>
    <row r="20156" s="251" customFormat="1"/>
    <row r="20157" s="251" customFormat="1"/>
    <row r="20158" s="251" customFormat="1"/>
    <row r="20159" s="251" customFormat="1"/>
    <row r="20160" s="251" customFormat="1"/>
    <row r="20161" s="251" customFormat="1"/>
    <row r="20162" s="251" customFormat="1"/>
    <row r="20163" s="251" customFormat="1"/>
    <row r="20164" s="251" customFormat="1"/>
    <row r="20165" s="251" customFormat="1"/>
    <row r="20166" s="251" customFormat="1"/>
    <row r="20167" s="251" customFormat="1"/>
    <row r="20168" s="251" customFormat="1"/>
    <row r="20169" s="251" customFormat="1"/>
    <row r="20170" s="251" customFormat="1"/>
    <row r="20171" s="251" customFormat="1"/>
    <row r="20172" s="251" customFormat="1"/>
    <row r="20173" s="251" customFormat="1"/>
    <row r="20174" s="251" customFormat="1"/>
    <row r="20175" s="251" customFormat="1"/>
    <row r="20176" s="251" customFormat="1"/>
    <row r="20177" s="251" customFormat="1"/>
    <row r="20178" s="251" customFormat="1"/>
    <row r="20179" s="251" customFormat="1"/>
    <row r="20180" s="251" customFormat="1"/>
    <row r="20181" s="251" customFormat="1"/>
    <row r="20182" s="251" customFormat="1"/>
    <row r="20183" s="251" customFormat="1"/>
    <row r="20184" s="251" customFormat="1"/>
    <row r="20185" s="251" customFormat="1"/>
    <row r="20186" s="251" customFormat="1"/>
    <row r="20187" s="251" customFormat="1"/>
    <row r="20188" s="251" customFormat="1"/>
    <row r="20189" s="251" customFormat="1"/>
    <row r="20190" s="251" customFormat="1"/>
    <row r="20191" s="251" customFormat="1"/>
    <row r="20192" s="251" customFormat="1"/>
    <row r="20193" s="251" customFormat="1"/>
    <row r="20194" s="251" customFormat="1"/>
    <row r="20195" s="251" customFormat="1"/>
    <row r="20196" s="251" customFormat="1"/>
    <row r="20197" s="251" customFormat="1"/>
    <row r="20198" s="251" customFormat="1"/>
    <row r="20199" s="251" customFormat="1"/>
    <row r="20200" s="251" customFormat="1"/>
    <row r="20201" s="251" customFormat="1"/>
    <row r="20202" s="251" customFormat="1"/>
    <row r="20203" s="251" customFormat="1"/>
    <row r="20204" s="251" customFormat="1"/>
    <row r="20205" s="251" customFormat="1"/>
    <row r="20206" s="251" customFormat="1"/>
    <row r="20207" s="251" customFormat="1"/>
    <row r="20208" s="251" customFormat="1"/>
    <row r="20209" s="251" customFormat="1"/>
    <row r="20210" s="251" customFormat="1"/>
    <row r="20211" s="251" customFormat="1"/>
    <row r="20212" s="251" customFormat="1"/>
    <row r="20213" s="251" customFormat="1"/>
    <row r="20214" s="251" customFormat="1"/>
    <row r="20215" s="251" customFormat="1"/>
    <row r="20216" s="251" customFormat="1"/>
    <row r="20217" s="251" customFormat="1"/>
    <row r="20218" s="251" customFormat="1"/>
    <row r="20219" s="251" customFormat="1"/>
    <row r="20220" s="251" customFormat="1"/>
    <row r="20221" s="251" customFormat="1"/>
    <row r="20222" s="251" customFormat="1"/>
    <row r="20223" s="251" customFormat="1"/>
    <row r="20224" s="251" customFormat="1"/>
    <row r="20225" s="251" customFormat="1"/>
    <row r="20226" s="251" customFormat="1"/>
    <row r="20227" s="251" customFormat="1"/>
    <row r="20228" s="251" customFormat="1"/>
    <row r="20229" s="251" customFormat="1"/>
    <row r="20230" s="251" customFormat="1"/>
    <row r="20231" s="251" customFormat="1"/>
    <row r="20232" s="251" customFormat="1"/>
    <row r="20233" s="251" customFormat="1"/>
    <row r="20234" s="251" customFormat="1"/>
    <row r="20235" s="251" customFormat="1"/>
    <row r="20236" s="251" customFormat="1"/>
    <row r="20237" s="251" customFormat="1"/>
    <row r="20238" s="251" customFormat="1"/>
    <row r="20239" s="251" customFormat="1"/>
    <row r="20240" s="251" customFormat="1"/>
    <row r="20241" s="251" customFormat="1"/>
    <row r="20242" s="251" customFormat="1"/>
    <row r="20243" s="251" customFormat="1"/>
    <row r="20244" s="251" customFormat="1"/>
    <row r="20245" s="251" customFormat="1"/>
    <row r="20246" s="251" customFormat="1"/>
    <row r="20247" s="251" customFormat="1"/>
    <row r="20248" s="251" customFormat="1"/>
    <row r="20249" s="251" customFormat="1"/>
    <row r="20250" s="251" customFormat="1"/>
    <row r="20251" s="251" customFormat="1"/>
    <row r="20252" s="251" customFormat="1"/>
    <row r="20253" s="251" customFormat="1"/>
    <row r="20254" s="251" customFormat="1"/>
    <row r="20255" s="251" customFormat="1"/>
    <row r="20256" s="251" customFormat="1"/>
    <row r="20257" s="251" customFormat="1"/>
    <row r="20258" s="251" customFormat="1"/>
    <row r="20259" s="251" customFormat="1"/>
    <row r="20260" s="251" customFormat="1"/>
    <row r="20261" s="251" customFormat="1"/>
    <row r="20262" s="251" customFormat="1"/>
    <row r="20263" s="251" customFormat="1"/>
    <row r="20264" s="251" customFormat="1"/>
    <row r="20265" s="251" customFormat="1"/>
    <row r="20266" s="251" customFormat="1"/>
    <row r="20267" s="251" customFormat="1"/>
    <row r="20268" s="251" customFormat="1"/>
    <row r="20269" s="251" customFormat="1"/>
    <row r="20270" s="251" customFormat="1"/>
    <row r="20271" s="251" customFormat="1"/>
    <row r="20272" s="251" customFormat="1"/>
    <row r="20273" s="251" customFormat="1"/>
    <row r="20274" s="251" customFormat="1"/>
    <row r="20275" s="251" customFormat="1"/>
    <row r="20276" s="251" customFormat="1"/>
    <row r="20277" s="251" customFormat="1"/>
    <row r="20278" s="251" customFormat="1"/>
    <row r="20279" s="251" customFormat="1"/>
    <row r="20280" s="251" customFormat="1"/>
    <row r="20281" s="251" customFormat="1"/>
    <row r="20282" s="251" customFormat="1"/>
    <row r="20283" s="251" customFormat="1"/>
    <row r="20284" s="251" customFormat="1"/>
    <row r="20285" s="251" customFormat="1"/>
    <row r="20286" s="251" customFormat="1"/>
    <row r="20287" s="251" customFormat="1"/>
    <row r="20288" s="251" customFormat="1"/>
    <row r="20289" s="251" customFormat="1"/>
    <row r="20290" s="251" customFormat="1"/>
    <row r="20291" s="251" customFormat="1"/>
    <row r="20292" s="251" customFormat="1"/>
    <row r="20293" s="251" customFormat="1"/>
    <row r="20294" s="251" customFormat="1"/>
    <row r="20295" s="251" customFormat="1"/>
    <row r="20296" s="251" customFormat="1"/>
    <row r="20297" s="251" customFormat="1"/>
    <row r="20298" s="251" customFormat="1"/>
    <row r="20299" s="251" customFormat="1"/>
    <row r="20300" s="251" customFormat="1"/>
    <row r="20301" s="251" customFormat="1"/>
    <row r="20302" s="251" customFormat="1"/>
    <row r="20303" s="251" customFormat="1"/>
    <row r="20304" s="251" customFormat="1"/>
    <row r="20305" s="251" customFormat="1"/>
    <row r="20306" s="251" customFormat="1"/>
    <row r="20307" s="251" customFormat="1"/>
    <row r="20308" s="251" customFormat="1"/>
    <row r="20309" s="251" customFormat="1"/>
    <row r="20310" s="251" customFormat="1"/>
    <row r="20311" s="251" customFormat="1"/>
    <row r="20312" s="251" customFormat="1"/>
    <row r="20313" s="251" customFormat="1"/>
    <row r="20314" s="251" customFormat="1"/>
    <row r="20315" s="251" customFormat="1"/>
    <row r="20316" s="251" customFormat="1"/>
    <row r="20317" s="251" customFormat="1"/>
    <row r="20318" s="251" customFormat="1"/>
    <row r="20319" s="251" customFormat="1"/>
    <row r="20320" s="251" customFormat="1"/>
    <row r="20321" s="251" customFormat="1"/>
    <row r="20322" s="251" customFormat="1"/>
    <row r="20323" s="251" customFormat="1"/>
    <row r="20324" s="251" customFormat="1"/>
    <row r="20325" s="251" customFormat="1"/>
    <row r="20326" s="251" customFormat="1"/>
    <row r="20327" s="251" customFormat="1"/>
    <row r="20328" s="251" customFormat="1"/>
    <row r="20329" s="251" customFormat="1"/>
    <row r="20330" s="251" customFormat="1"/>
    <row r="20331" s="251" customFormat="1"/>
    <row r="20332" s="251" customFormat="1"/>
    <row r="20333" s="251" customFormat="1"/>
    <row r="20334" s="251" customFormat="1"/>
    <row r="20335" s="251" customFormat="1"/>
    <row r="20336" s="251" customFormat="1"/>
    <row r="20337" s="251" customFormat="1"/>
    <row r="20338" s="251" customFormat="1"/>
    <row r="20339" s="251" customFormat="1"/>
    <row r="20340" s="251" customFormat="1"/>
    <row r="20341" s="251" customFormat="1"/>
    <row r="20342" s="251" customFormat="1"/>
    <row r="20343" s="251" customFormat="1"/>
    <row r="20344" s="251" customFormat="1"/>
    <row r="20345" s="251" customFormat="1"/>
    <row r="20346" s="251" customFormat="1"/>
    <row r="20347" s="251" customFormat="1"/>
    <row r="20348" s="251" customFormat="1"/>
    <row r="20349" s="251" customFormat="1"/>
    <row r="20350" s="251" customFormat="1"/>
    <row r="20351" s="251" customFormat="1"/>
    <row r="20352" s="251" customFormat="1"/>
    <row r="20353" s="251" customFormat="1"/>
    <row r="20354" s="251" customFormat="1"/>
    <row r="20355" s="251" customFormat="1"/>
    <row r="20356" s="251" customFormat="1"/>
    <row r="20357" s="251" customFormat="1"/>
    <row r="20358" s="251" customFormat="1"/>
    <row r="20359" s="251" customFormat="1"/>
    <row r="20360" s="251" customFormat="1"/>
    <row r="20361" s="251" customFormat="1"/>
    <row r="20362" s="251" customFormat="1"/>
    <row r="20363" s="251" customFormat="1"/>
    <row r="20364" s="251" customFormat="1"/>
    <row r="20365" s="251" customFormat="1"/>
    <row r="20366" s="251" customFormat="1"/>
    <row r="20367" s="251" customFormat="1"/>
    <row r="20368" s="251" customFormat="1"/>
    <row r="20369" s="251" customFormat="1"/>
    <row r="20370" s="251" customFormat="1"/>
    <row r="20371" s="251" customFormat="1"/>
    <row r="20372" s="251" customFormat="1"/>
    <row r="20373" s="251" customFormat="1"/>
    <row r="20374" s="251" customFormat="1"/>
    <row r="20375" s="251" customFormat="1"/>
    <row r="20376" s="251" customFormat="1"/>
    <row r="20377" s="251" customFormat="1"/>
    <row r="20378" s="251" customFormat="1"/>
    <row r="20379" s="251" customFormat="1"/>
    <row r="20380" s="251" customFormat="1"/>
    <row r="20381" s="251" customFormat="1"/>
    <row r="20382" s="251" customFormat="1"/>
    <row r="20383" s="251" customFormat="1"/>
    <row r="20384" s="251" customFormat="1"/>
    <row r="20385" s="251" customFormat="1"/>
    <row r="20386" s="251" customFormat="1"/>
    <row r="20387" s="251" customFormat="1"/>
    <row r="20388" s="251" customFormat="1"/>
    <row r="20389" s="251" customFormat="1"/>
    <row r="20390" s="251" customFormat="1"/>
    <row r="20391" s="251" customFormat="1"/>
    <row r="20392" s="251" customFormat="1"/>
    <row r="20393" s="251" customFormat="1"/>
    <row r="20394" s="251" customFormat="1"/>
    <row r="20395" s="251" customFormat="1"/>
    <row r="20396" s="251" customFormat="1"/>
    <row r="20397" s="251" customFormat="1"/>
    <row r="20398" s="251" customFormat="1"/>
    <row r="20399" s="251" customFormat="1"/>
    <row r="20400" s="251" customFormat="1"/>
    <row r="20401" s="251" customFormat="1"/>
    <row r="20402" s="251" customFormat="1"/>
    <row r="20403" s="251" customFormat="1"/>
    <row r="20404" s="251" customFormat="1"/>
    <row r="20405" s="251" customFormat="1"/>
    <row r="20406" s="251" customFormat="1"/>
    <row r="20407" s="251" customFormat="1"/>
    <row r="20408" s="251" customFormat="1"/>
    <row r="20409" s="251" customFormat="1"/>
    <row r="20410" s="251" customFormat="1"/>
    <row r="20411" s="251" customFormat="1"/>
    <row r="20412" s="251" customFormat="1"/>
    <row r="20413" s="251" customFormat="1"/>
    <row r="20414" s="251" customFormat="1"/>
    <row r="20415" s="251" customFormat="1"/>
    <row r="20416" s="251" customFormat="1"/>
    <row r="20417" s="251" customFormat="1"/>
    <row r="20418" s="251" customFormat="1"/>
    <row r="20419" s="251" customFormat="1"/>
    <row r="20420" s="251" customFormat="1"/>
    <row r="20421" s="251" customFormat="1"/>
    <row r="20422" s="251" customFormat="1"/>
    <row r="20423" s="251" customFormat="1"/>
    <row r="20424" s="251" customFormat="1"/>
    <row r="20425" s="251" customFormat="1"/>
    <row r="20426" s="251" customFormat="1"/>
    <row r="20427" s="251" customFormat="1"/>
    <row r="20428" s="251" customFormat="1"/>
    <row r="20429" s="251" customFormat="1"/>
    <row r="20430" s="251" customFormat="1"/>
    <row r="20431" s="251" customFormat="1"/>
    <row r="20432" s="251" customFormat="1"/>
    <row r="20433" s="251" customFormat="1"/>
    <row r="20434" s="251" customFormat="1"/>
    <row r="20435" s="251" customFormat="1"/>
    <row r="20436" s="251" customFormat="1"/>
    <row r="20437" s="251" customFormat="1"/>
    <row r="20438" s="251" customFormat="1"/>
    <row r="20439" s="251" customFormat="1"/>
    <row r="20440" s="251" customFormat="1"/>
    <row r="20441" s="251" customFormat="1"/>
    <row r="20442" s="251" customFormat="1"/>
    <row r="20443" s="251" customFormat="1"/>
    <row r="20444" s="251" customFormat="1"/>
    <row r="20445" s="251" customFormat="1"/>
    <row r="20446" s="251" customFormat="1"/>
    <row r="20447" s="251" customFormat="1"/>
    <row r="20448" s="251" customFormat="1"/>
    <row r="20449" s="251" customFormat="1"/>
    <row r="20450" s="251" customFormat="1"/>
    <row r="20451" s="251" customFormat="1"/>
    <row r="20452" s="251" customFormat="1"/>
    <row r="20453" s="251" customFormat="1"/>
    <row r="20454" s="251" customFormat="1"/>
    <row r="20455" s="251" customFormat="1"/>
    <row r="20456" s="251" customFormat="1"/>
    <row r="20457" s="251" customFormat="1"/>
    <row r="20458" s="251" customFormat="1"/>
    <row r="20459" s="251" customFormat="1"/>
    <row r="20460" s="251" customFormat="1"/>
    <row r="20461" s="251" customFormat="1"/>
    <row r="20462" s="251" customFormat="1"/>
    <row r="20463" s="251" customFormat="1"/>
    <row r="20464" s="251" customFormat="1"/>
    <row r="20465" s="251" customFormat="1"/>
    <row r="20466" s="251" customFormat="1"/>
    <row r="20467" s="251" customFormat="1"/>
    <row r="20468" s="251" customFormat="1"/>
    <row r="20469" s="251" customFormat="1"/>
    <row r="20470" s="251" customFormat="1"/>
    <row r="20471" s="251" customFormat="1"/>
    <row r="20472" s="251" customFormat="1"/>
    <row r="20473" s="251" customFormat="1"/>
    <row r="20474" s="251" customFormat="1"/>
    <row r="20475" s="251" customFormat="1"/>
    <row r="20476" s="251" customFormat="1"/>
    <row r="20477" s="251" customFormat="1"/>
    <row r="20478" s="251" customFormat="1"/>
    <row r="20479" s="251" customFormat="1"/>
    <row r="20480" s="251" customFormat="1"/>
    <row r="20481" s="251" customFormat="1"/>
    <row r="20482" s="251" customFormat="1"/>
    <row r="20483" s="251" customFormat="1"/>
    <row r="20484" s="251" customFormat="1"/>
    <row r="20485" s="251" customFormat="1"/>
    <row r="20486" s="251" customFormat="1"/>
    <row r="20487" s="251" customFormat="1"/>
    <row r="20488" s="251" customFormat="1"/>
    <row r="20489" s="251" customFormat="1"/>
    <row r="20490" s="251" customFormat="1"/>
    <row r="20491" s="251" customFormat="1"/>
    <row r="20492" s="251" customFormat="1"/>
    <row r="20493" s="251" customFormat="1"/>
    <row r="20494" s="251" customFormat="1"/>
    <row r="20495" s="251" customFormat="1"/>
    <row r="20496" s="251" customFormat="1"/>
    <row r="20497" s="251" customFormat="1"/>
    <row r="20498" s="251" customFormat="1"/>
    <row r="20499" s="251" customFormat="1"/>
    <row r="20500" s="251" customFormat="1"/>
    <row r="20501" s="251" customFormat="1"/>
    <row r="20502" s="251" customFormat="1"/>
    <row r="20503" s="251" customFormat="1"/>
    <row r="20504" s="251" customFormat="1"/>
    <row r="20505" s="251" customFormat="1"/>
    <row r="20506" s="251" customFormat="1"/>
    <row r="20507" s="251" customFormat="1"/>
    <row r="20508" s="251" customFormat="1"/>
    <row r="20509" s="251" customFormat="1"/>
    <row r="20510" s="251" customFormat="1"/>
    <row r="20511" s="251" customFormat="1"/>
    <row r="20512" s="251" customFormat="1"/>
    <row r="20513" s="251" customFormat="1"/>
    <row r="20514" s="251" customFormat="1"/>
    <row r="20515" s="251" customFormat="1"/>
    <row r="20516" s="251" customFormat="1"/>
    <row r="20517" s="251" customFormat="1"/>
    <row r="20518" s="251" customFormat="1"/>
    <row r="20519" s="251" customFormat="1"/>
    <row r="20520" s="251" customFormat="1"/>
    <row r="20521" s="251" customFormat="1"/>
    <row r="20522" s="251" customFormat="1"/>
    <row r="20523" s="251" customFormat="1"/>
    <row r="20524" s="251" customFormat="1"/>
    <row r="20525" s="251" customFormat="1"/>
    <row r="20526" s="251" customFormat="1"/>
    <row r="20527" s="251" customFormat="1"/>
    <row r="20528" s="251" customFormat="1"/>
    <row r="20529" s="251" customFormat="1"/>
    <row r="20530" s="251" customFormat="1"/>
    <row r="20531" s="251" customFormat="1"/>
    <row r="20532" s="251" customFormat="1"/>
    <row r="20533" s="251" customFormat="1"/>
    <row r="20534" s="251" customFormat="1"/>
    <row r="20535" s="251" customFormat="1"/>
    <row r="20536" s="251" customFormat="1"/>
    <row r="20537" s="251" customFormat="1"/>
    <row r="20538" s="251" customFormat="1"/>
    <row r="20539" s="251" customFormat="1"/>
    <row r="20540" s="251" customFormat="1"/>
    <row r="20541" s="251" customFormat="1"/>
    <row r="20542" s="251" customFormat="1"/>
    <row r="20543" s="251" customFormat="1"/>
    <row r="20544" s="251" customFormat="1"/>
    <row r="20545" s="251" customFormat="1"/>
    <row r="20546" s="251" customFormat="1"/>
    <row r="20547" s="251" customFormat="1"/>
    <row r="20548" s="251" customFormat="1"/>
    <row r="20549" s="251" customFormat="1"/>
    <row r="20550" s="251" customFormat="1"/>
    <row r="20551" s="251" customFormat="1"/>
    <row r="20552" s="251" customFormat="1"/>
    <row r="20553" s="251" customFormat="1"/>
    <row r="20554" s="251" customFormat="1"/>
    <row r="20555" s="251" customFormat="1"/>
    <row r="20556" s="251" customFormat="1"/>
    <row r="20557" s="251" customFormat="1"/>
    <row r="20558" s="251" customFormat="1"/>
    <row r="20559" s="251" customFormat="1"/>
    <row r="20560" s="251" customFormat="1"/>
    <row r="20561" s="251" customFormat="1"/>
    <row r="20562" s="251" customFormat="1"/>
    <row r="20563" s="251" customFormat="1"/>
    <row r="20564" s="251" customFormat="1"/>
    <row r="20565" s="251" customFormat="1"/>
    <row r="20566" s="251" customFormat="1"/>
    <row r="20567" s="251" customFormat="1"/>
    <row r="20568" s="251" customFormat="1"/>
    <row r="20569" s="251" customFormat="1"/>
    <row r="20570" s="251" customFormat="1"/>
    <row r="20571" s="251" customFormat="1"/>
    <row r="20572" s="251" customFormat="1"/>
    <row r="20573" s="251" customFormat="1"/>
    <row r="20574" s="251" customFormat="1"/>
    <row r="20575" s="251" customFormat="1"/>
    <row r="20576" s="251" customFormat="1"/>
    <row r="20577" s="251" customFormat="1"/>
    <row r="20578" s="251" customFormat="1"/>
    <row r="20579" s="251" customFormat="1"/>
    <row r="20580" s="251" customFormat="1"/>
    <row r="20581" s="251" customFormat="1"/>
    <row r="20582" s="251" customFormat="1"/>
    <row r="20583" s="251" customFormat="1"/>
    <row r="20584" s="251" customFormat="1"/>
    <row r="20585" s="251" customFormat="1"/>
    <row r="20586" s="251" customFormat="1"/>
    <row r="20587" s="251" customFormat="1"/>
    <row r="20588" s="251" customFormat="1"/>
    <row r="20589" s="251" customFormat="1"/>
    <row r="20590" s="251" customFormat="1"/>
    <row r="20591" s="251" customFormat="1"/>
    <row r="20592" s="251" customFormat="1"/>
    <row r="20593" s="251" customFormat="1"/>
    <row r="20594" s="251" customFormat="1"/>
    <row r="20595" s="251" customFormat="1"/>
    <row r="20596" s="251" customFormat="1"/>
    <row r="20597" s="251" customFormat="1"/>
    <row r="20598" s="251" customFormat="1"/>
    <row r="20599" s="251" customFormat="1"/>
    <row r="20600" s="251" customFormat="1"/>
    <row r="20601" s="251" customFormat="1"/>
    <row r="20602" s="251" customFormat="1"/>
    <row r="20603" s="251" customFormat="1"/>
    <row r="20604" s="251" customFormat="1"/>
    <row r="20605" s="251" customFormat="1"/>
    <row r="20606" s="251" customFormat="1"/>
    <row r="20607" s="251" customFormat="1"/>
    <row r="20608" s="251" customFormat="1"/>
    <row r="20609" s="251" customFormat="1"/>
    <row r="20610" s="251" customFormat="1"/>
    <row r="20611" s="251" customFormat="1"/>
    <row r="20612" s="251" customFormat="1"/>
    <row r="20613" s="251" customFormat="1"/>
    <row r="20614" s="251" customFormat="1"/>
    <row r="20615" s="251" customFormat="1"/>
    <row r="20616" s="251" customFormat="1"/>
    <row r="20617" s="251" customFormat="1"/>
    <row r="20618" s="251" customFormat="1"/>
    <row r="20619" s="251" customFormat="1"/>
    <row r="20620" s="251" customFormat="1"/>
    <row r="20621" s="251" customFormat="1"/>
    <row r="20622" s="251" customFormat="1"/>
    <row r="20623" s="251" customFormat="1"/>
    <row r="20624" s="251" customFormat="1"/>
    <row r="20625" s="251" customFormat="1"/>
    <row r="20626" s="251" customFormat="1"/>
    <row r="20627" s="251" customFormat="1"/>
    <row r="20628" s="251" customFormat="1"/>
    <row r="20629" s="251" customFormat="1"/>
    <row r="20630" s="251" customFormat="1"/>
    <row r="20631" s="251" customFormat="1"/>
    <row r="20632" s="251" customFormat="1"/>
    <row r="20633" s="251" customFormat="1"/>
    <row r="20634" s="251" customFormat="1"/>
    <row r="20635" s="251" customFormat="1"/>
    <row r="20636" s="251" customFormat="1"/>
    <row r="20637" s="251" customFormat="1"/>
    <row r="20638" s="251" customFormat="1"/>
    <row r="20639" s="251" customFormat="1"/>
    <row r="20640" s="251" customFormat="1"/>
    <row r="20641" s="251" customFormat="1"/>
    <row r="20642" s="251" customFormat="1"/>
    <row r="20643" s="251" customFormat="1"/>
    <row r="20644" s="251" customFormat="1"/>
    <row r="20645" s="251" customFormat="1"/>
    <row r="20646" s="251" customFormat="1"/>
    <row r="20647" s="251" customFormat="1"/>
    <row r="20648" s="251" customFormat="1"/>
    <row r="20649" s="251" customFormat="1"/>
    <row r="20650" s="251" customFormat="1"/>
    <row r="20651" s="251" customFormat="1"/>
    <row r="20652" s="251" customFormat="1"/>
    <row r="20653" s="251" customFormat="1"/>
    <row r="20654" s="251" customFormat="1"/>
    <row r="20655" s="251" customFormat="1"/>
    <row r="20656" s="251" customFormat="1"/>
    <row r="20657" s="251" customFormat="1"/>
    <row r="20658" s="251" customFormat="1"/>
    <row r="20659" s="251" customFormat="1"/>
    <row r="20660" s="251" customFormat="1"/>
    <row r="20661" s="251" customFormat="1"/>
    <row r="20662" s="251" customFormat="1"/>
    <row r="20663" s="251" customFormat="1"/>
    <row r="20664" s="251" customFormat="1"/>
    <row r="20665" s="251" customFormat="1"/>
    <row r="20666" s="251" customFormat="1"/>
    <row r="20667" s="251" customFormat="1"/>
    <row r="20668" s="251" customFormat="1"/>
    <row r="20669" s="251" customFormat="1"/>
    <row r="20670" s="251" customFormat="1"/>
    <row r="20671" s="251" customFormat="1"/>
    <row r="20672" s="251" customFormat="1"/>
    <row r="20673" s="251" customFormat="1"/>
    <row r="20674" s="251" customFormat="1"/>
    <row r="20675" s="251" customFormat="1"/>
    <row r="20676" s="251" customFormat="1"/>
    <row r="20677" s="251" customFormat="1"/>
    <row r="20678" s="251" customFormat="1"/>
    <row r="20679" s="251" customFormat="1"/>
    <row r="20680" s="251" customFormat="1"/>
    <row r="20681" s="251" customFormat="1"/>
    <row r="20682" s="251" customFormat="1"/>
    <row r="20683" s="251" customFormat="1"/>
    <row r="20684" s="251" customFormat="1"/>
    <row r="20685" s="251" customFormat="1"/>
    <row r="20686" s="251" customFormat="1"/>
    <row r="20687" s="251" customFormat="1"/>
    <row r="20688" s="251" customFormat="1"/>
    <row r="20689" s="251" customFormat="1"/>
    <row r="20690" s="251" customFormat="1"/>
    <row r="20691" s="251" customFormat="1"/>
    <row r="20692" s="251" customFormat="1"/>
    <row r="20693" s="251" customFormat="1"/>
    <row r="20694" s="251" customFormat="1"/>
    <row r="20695" s="251" customFormat="1"/>
    <row r="20696" s="251" customFormat="1"/>
    <row r="20697" s="251" customFormat="1"/>
    <row r="20698" s="251" customFormat="1"/>
    <row r="20699" s="251" customFormat="1"/>
    <row r="20700" s="251" customFormat="1"/>
    <row r="20701" s="251" customFormat="1"/>
    <row r="20702" s="251" customFormat="1"/>
    <row r="20703" s="251" customFormat="1"/>
    <row r="20704" s="251" customFormat="1"/>
    <row r="20705" s="251" customFormat="1"/>
    <row r="20706" s="251" customFormat="1"/>
    <row r="20707" s="251" customFormat="1"/>
    <row r="20708" s="251" customFormat="1"/>
    <row r="20709" s="251" customFormat="1"/>
    <row r="20710" s="251" customFormat="1"/>
    <row r="20711" s="251" customFormat="1"/>
    <row r="20712" s="251" customFormat="1"/>
    <row r="20713" s="251" customFormat="1"/>
    <row r="20714" s="251" customFormat="1"/>
    <row r="20715" s="251" customFormat="1"/>
    <row r="20716" s="251" customFormat="1"/>
    <row r="20717" s="251" customFormat="1"/>
    <row r="20718" s="251" customFormat="1"/>
    <row r="20719" s="251" customFormat="1"/>
    <row r="20720" s="251" customFormat="1"/>
    <row r="20721" s="251" customFormat="1"/>
    <row r="20722" s="251" customFormat="1"/>
    <row r="20723" s="251" customFormat="1"/>
    <row r="20724" s="251" customFormat="1"/>
    <row r="20725" s="251" customFormat="1"/>
    <row r="20726" s="251" customFormat="1"/>
    <row r="20727" s="251" customFormat="1"/>
    <row r="20728" s="251" customFormat="1"/>
    <row r="20729" s="251" customFormat="1"/>
    <row r="20730" s="251" customFormat="1"/>
    <row r="20731" s="251" customFormat="1"/>
    <row r="20732" s="251" customFormat="1"/>
    <row r="20733" s="251" customFormat="1"/>
    <row r="20734" s="251" customFormat="1"/>
    <row r="20735" s="251" customFormat="1"/>
    <row r="20736" s="251" customFormat="1"/>
    <row r="20737" s="251" customFormat="1"/>
    <row r="20738" s="251" customFormat="1"/>
    <row r="20739" s="251" customFormat="1"/>
    <row r="20740" s="251" customFormat="1"/>
    <row r="20741" s="251" customFormat="1"/>
    <row r="20742" s="251" customFormat="1"/>
    <row r="20743" s="251" customFormat="1"/>
    <row r="20744" s="251" customFormat="1"/>
    <row r="20745" s="251" customFormat="1"/>
    <row r="20746" s="251" customFormat="1"/>
    <row r="20747" s="251" customFormat="1"/>
    <row r="20748" s="251" customFormat="1"/>
    <row r="20749" s="251" customFormat="1"/>
    <row r="20750" s="251" customFormat="1"/>
    <row r="20751" s="251" customFormat="1"/>
    <row r="20752" s="251" customFormat="1"/>
    <row r="20753" s="251" customFormat="1"/>
    <row r="20754" s="251" customFormat="1"/>
    <row r="20755" s="251" customFormat="1"/>
    <row r="20756" s="251" customFormat="1"/>
    <row r="20757" s="251" customFormat="1"/>
    <row r="20758" s="251" customFormat="1"/>
    <row r="20759" s="251" customFormat="1"/>
    <row r="20760" s="251" customFormat="1"/>
    <row r="20761" s="251" customFormat="1"/>
    <row r="20762" s="251" customFormat="1"/>
    <row r="20763" s="251" customFormat="1"/>
    <row r="20764" s="251" customFormat="1"/>
    <row r="20765" s="251" customFormat="1"/>
    <row r="20766" s="251" customFormat="1"/>
    <row r="20767" s="251" customFormat="1"/>
    <row r="20768" s="251" customFormat="1"/>
    <row r="20769" s="251" customFormat="1"/>
    <row r="20770" s="251" customFormat="1"/>
    <row r="20771" s="251" customFormat="1"/>
    <row r="20772" s="251" customFormat="1"/>
    <row r="20773" s="251" customFormat="1"/>
    <row r="20774" s="251" customFormat="1"/>
    <row r="20775" s="251" customFormat="1"/>
    <row r="20776" s="251" customFormat="1"/>
    <row r="20777" s="251" customFormat="1"/>
    <row r="20778" s="251" customFormat="1"/>
    <row r="20779" s="251" customFormat="1"/>
    <row r="20780" s="251" customFormat="1"/>
    <row r="20781" s="251" customFormat="1"/>
    <row r="20782" s="251" customFormat="1"/>
    <row r="20783" s="251" customFormat="1"/>
    <row r="20784" s="251" customFormat="1"/>
    <row r="20785" s="251" customFormat="1"/>
    <row r="20786" s="251" customFormat="1"/>
    <row r="20787" s="251" customFormat="1"/>
    <row r="20788" s="251" customFormat="1"/>
    <row r="20789" s="251" customFormat="1"/>
    <row r="20790" s="251" customFormat="1"/>
    <row r="20791" s="251" customFormat="1"/>
    <row r="20792" s="251" customFormat="1"/>
    <row r="20793" s="251" customFormat="1"/>
    <row r="20794" s="251" customFormat="1"/>
    <row r="20795" s="251" customFormat="1"/>
    <row r="20796" s="251" customFormat="1"/>
    <row r="20797" s="251" customFormat="1"/>
    <row r="20798" s="251" customFormat="1"/>
    <row r="20799" s="251" customFormat="1"/>
    <row r="20800" s="251" customFormat="1"/>
    <row r="20801" s="251" customFormat="1"/>
    <row r="20802" s="251" customFormat="1"/>
    <row r="20803" s="251" customFormat="1"/>
    <row r="20804" s="251" customFormat="1"/>
    <row r="20805" s="251" customFormat="1"/>
    <row r="20806" s="251" customFormat="1"/>
    <row r="20807" s="251" customFormat="1"/>
    <row r="20808" s="251" customFormat="1"/>
    <row r="20809" s="251" customFormat="1"/>
    <row r="20810" s="251" customFormat="1"/>
    <row r="20811" s="251" customFormat="1"/>
    <row r="20812" s="251" customFormat="1"/>
    <row r="20813" s="251" customFormat="1"/>
    <row r="20814" s="251" customFormat="1"/>
    <row r="20815" s="251" customFormat="1"/>
    <row r="20816" s="251" customFormat="1"/>
    <row r="20817" s="251" customFormat="1"/>
    <row r="20818" s="251" customFormat="1"/>
    <row r="20819" s="251" customFormat="1"/>
    <row r="20820" s="251" customFormat="1"/>
    <row r="20821" s="251" customFormat="1"/>
    <row r="20822" s="251" customFormat="1"/>
    <row r="20823" s="251" customFormat="1"/>
    <row r="20824" s="251" customFormat="1"/>
    <row r="20825" s="251" customFormat="1"/>
    <row r="20826" s="251" customFormat="1"/>
    <row r="20827" s="251" customFormat="1"/>
    <row r="20828" s="251" customFormat="1"/>
    <row r="20829" s="251" customFormat="1"/>
    <row r="20830" s="251" customFormat="1"/>
    <row r="20831" s="251" customFormat="1"/>
    <row r="20832" s="251" customFormat="1"/>
    <row r="20833" s="251" customFormat="1"/>
    <row r="20834" s="251" customFormat="1"/>
    <row r="20835" s="251" customFormat="1"/>
    <row r="20836" s="251" customFormat="1"/>
    <row r="20837" s="251" customFormat="1"/>
    <row r="20838" s="251" customFormat="1"/>
    <row r="20839" s="251" customFormat="1"/>
    <row r="20840" s="251" customFormat="1"/>
    <row r="20841" s="251" customFormat="1"/>
    <row r="20842" s="251" customFormat="1"/>
    <row r="20843" s="251" customFormat="1"/>
    <row r="20844" s="251" customFormat="1"/>
    <row r="20845" s="251" customFormat="1"/>
    <row r="20846" s="251" customFormat="1"/>
    <row r="20847" s="251" customFormat="1"/>
    <row r="20848" s="251" customFormat="1"/>
    <row r="20849" s="251" customFormat="1"/>
    <row r="20850" s="251" customFormat="1"/>
    <row r="20851" s="251" customFormat="1"/>
    <row r="20852" s="251" customFormat="1"/>
    <row r="20853" s="251" customFormat="1"/>
    <row r="20854" s="251" customFormat="1"/>
    <row r="20855" s="251" customFormat="1"/>
    <row r="20856" s="251" customFormat="1"/>
    <row r="20857" s="251" customFormat="1"/>
    <row r="20858" s="251" customFormat="1"/>
    <row r="20859" s="251" customFormat="1"/>
    <row r="20860" s="251" customFormat="1"/>
    <row r="20861" s="251" customFormat="1"/>
    <row r="20862" s="251" customFormat="1"/>
    <row r="20863" s="251" customFormat="1"/>
    <row r="20864" s="251" customFormat="1"/>
    <row r="20865" s="251" customFormat="1"/>
    <row r="20866" s="251" customFormat="1"/>
    <row r="20867" s="251" customFormat="1"/>
    <row r="20868" s="251" customFormat="1"/>
    <row r="20869" s="251" customFormat="1"/>
    <row r="20870" s="251" customFormat="1"/>
    <row r="20871" s="251" customFormat="1"/>
    <row r="20872" s="251" customFormat="1"/>
    <row r="20873" s="251" customFormat="1"/>
    <row r="20874" s="251" customFormat="1"/>
    <row r="20875" s="251" customFormat="1"/>
    <row r="20876" s="251" customFormat="1"/>
    <row r="20877" s="251" customFormat="1"/>
    <row r="20878" s="251" customFormat="1"/>
    <row r="20879" s="251" customFormat="1"/>
    <row r="20880" s="251" customFormat="1"/>
    <row r="20881" s="251" customFormat="1"/>
    <row r="20882" s="251" customFormat="1"/>
    <row r="20883" s="251" customFormat="1"/>
    <row r="20884" s="251" customFormat="1"/>
    <row r="20885" s="251" customFormat="1"/>
    <row r="20886" s="251" customFormat="1"/>
    <row r="20887" s="251" customFormat="1"/>
    <row r="20888" s="251" customFormat="1"/>
    <row r="20889" s="251" customFormat="1"/>
    <row r="20890" s="251" customFormat="1"/>
    <row r="20891" s="251" customFormat="1"/>
    <row r="20892" s="251" customFormat="1"/>
    <row r="20893" s="251" customFormat="1"/>
    <row r="20894" s="251" customFormat="1"/>
    <row r="20895" s="251" customFormat="1"/>
    <row r="20896" s="251" customFormat="1"/>
    <row r="20897" s="251" customFormat="1"/>
    <row r="20898" s="251" customFormat="1"/>
    <row r="20899" s="251" customFormat="1"/>
    <row r="20900" s="251" customFormat="1"/>
    <row r="20901" s="251" customFormat="1"/>
    <row r="20902" s="251" customFormat="1"/>
    <row r="20903" s="251" customFormat="1"/>
    <row r="20904" s="251" customFormat="1"/>
    <row r="20905" s="251" customFormat="1"/>
    <row r="20906" s="251" customFormat="1"/>
    <row r="20907" s="251" customFormat="1"/>
    <row r="20908" s="251" customFormat="1"/>
    <row r="20909" s="251" customFormat="1"/>
    <row r="20910" s="251" customFormat="1"/>
    <row r="20911" s="251" customFormat="1"/>
    <row r="20912" s="251" customFormat="1"/>
    <row r="20913" s="251" customFormat="1"/>
    <row r="20914" s="251" customFormat="1"/>
    <row r="20915" s="251" customFormat="1"/>
    <row r="20916" s="251" customFormat="1"/>
    <row r="20917" s="251" customFormat="1"/>
    <row r="20918" s="251" customFormat="1"/>
    <row r="20919" s="251" customFormat="1"/>
    <row r="20920" s="251" customFormat="1"/>
    <row r="20921" s="251" customFormat="1"/>
    <row r="20922" s="251" customFormat="1"/>
    <row r="20923" s="251" customFormat="1"/>
    <row r="20924" s="251" customFormat="1"/>
    <row r="20925" s="251" customFormat="1"/>
    <row r="20926" s="251" customFormat="1"/>
    <row r="20927" s="251" customFormat="1"/>
    <row r="20928" s="251" customFormat="1"/>
    <row r="20929" s="251" customFormat="1"/>
    <row r="20930" s="251" customFormat="1"/>
    <row r="20931" s="251" customFormat="1"/>
    <row r="20932" s="251" customFormat="1"/>
    <row r="20933" s="251" customFormat="1"/>
    <row r="20934" s="251" customFormat="1"/>
    <row r="20935" s="251" customFormat="1"/>
    <row r="20936" s="251" customFormat="1"/>
    <row r="20937" s="251" customFormat="1"/>
    <row r="20938" s="251" customFormat="1"/>
    <row r="20939" s="251" customFormat="1"/>
    <row r="20940" s="251" customFormat="1"/>
    <row r="20941" s="251" customFormat="1"/>
    <row r="20942" s="251" customFormat="1"/>
    <row r="20943" s="251" customFormat="1"/>
    <row r="20944" s="251" customFormat="1"/>
    <row r="20945" s="251" customFormat="1"/>
    <row r="20946" s="251" customFormat="1"/>
    <row r="20947" s="251" customFormat="1"/>
    <row r="20948" s="251" customFormat="1"/>
    <row r="20949" s="251" customFormat="1"/>
    <row r="20950" s="251" customFormat="1"/>
    <row r="20951" s="251" customFormat="1"/>
    <row r="20952" s="251" customFormat="1"/>
    <row r="20953" s="251" customFormat="1"/>
    <row r="20954" s="251" customFormat="1"/>
    <row r="20955" s="251" customFormat="1"/>
    <row r="20956" s="251" customFormat="1"/>
    <row r="20957" s="251" customFormat="1"/>
    <row r="20958" s="251" customFormat="1"/>
    <row r="20959" s="251" customFormat="1"/>
    <row r="20960" s="251" customFormat="1"/>
    <row r="20961" s="251" customFormat="1"/>
    <row r="20962" s="251" customFormat="1"/>
    <row r="20963" s="251" customFormat="1"/>
    <row r="20964" s="251" customFormat="1"/>
    <row r="20965" s="251" customFormat="1"/>
    <row r="20966" s="251" customFormat="1"/>
    <row r="20967" s="251" customFormat="1"/>
    <row r="20968" s="251" customFormat="1"/>
    <row r="20969" s="251" customFormat="1"/>
    <row r="20970" s="251" customFormat="1"/>
    <row r="20971" s="251" customFormat="1"/>
    <row r="20972" s="251" customFormat="1"/>
    <row r="20973" s="251" customFormat="1"/>
    <row r="20974" s="251" customFormat="1"/>
    <row r="20975" s="251" customFormat="1"/>
    <row r="20976" s="251" customFormat="1"/>
    <row r="20977" s="251" customFormat="1"/>
    <row r="20978" s="251" customFormat="1"/>
    <row r="20979" s="251" customFormat="1"/>
    <row r="20980" s="251" customFormat="1"/>
    <row r="20981" s="251" customFormat="1"/>
    <row r="20982" s="251" customFormat="1"/>
    <row r="20983" s="251" customFormat="1"/>
    <row r="20984" s="251" customFormat="1"/>
    <row r="20985" s="251" customFormat="1"/>
    <row r="20986" s="251" customFormat="1"/>
    <row r="20987" s="251" customFormat="1"/>
    <row r="20988" s="251" customFormat="1"/>
    <row r="20989" s="251" customFormat="1"/>
    <row r="20990" s="251" customFormat="1"/>
    <row r="20991" s="251" customFormat="1"/>
    <row r="20992" s="251" customFormat="1"/>
    <row r="20993" s="251" customFormat="1"/>
    <row r="20994" s="251" customFormat="1"/>
    <row r="20995" s="251" customFormat="1"/>
    <row r="20996" s="251" customFormat="1"/>
    <row r="20997" s="251" customFormat="1"/>
    <row r="20998" s="251" customFormat="1"/>
    <row r="20999" s="251" customFormat="1"/>
    <row r="21000" s="251" customFormat="1"/>
    <row r="21001" s="251" customFormat="1"/>
    <row r="21002" s="251" customFormat="1"/>
    <row r="21003" s="251" customFormat="1"/>
    <row r="21004" s="251" customFormat="1"/>
    <row r="21005" s="251" customFormat="1"/>
    <row r="21006" s="251" customFormat="1"/>
    <row r="21007" s="251" customFormat="1"/>
    <row r="21008" s="251" customFormat="1"/>
    <row r="21009" s="251" customFormat="1"/>
    <row r="21010" s="251" customFormat="1"/>
    <row r="21011" s="251" customFormat="1"/>
    <row r="21012" s="251" customFormat="1"/>
    <row r="21013" s="251" customFormat="1"/>
    <row r="21014" s="251" customFormat="1"/>
    <row r="21015" s="251" customFormat="1"/>
    <row r="21016" s="251" customFormat="1"/>
    <row r="21017" s="251" customFormat="1"/>
    <row r="21018" s="251" customFormat="1"/>
    <row r="21019" s="251" customFormat="1"/>
    <row r="21020" s="251" customFormat="1"/>
    <row r="21021" s="251" customFormat="1"/>
    <row r="21022" s="251" customFormat="1"/>
    <row r="21023" s="251" customFormat="1"/>
    <row r="21024" s="251" customFormat="1"/>
    <row r="21025" s="251" customFormat="1"/>
    <row r="21026" s="251" customFormat="1"/>
    <row r="21027" s="251" customFormat="1"/>
    <row r="21028" s="251" customFormat="1"/>
    <row r="21029" s="251" customFormat="1"/>
    <row r="21030" s="251" customFormat="1"/>
    <row r="21031" s="251" customFormat="1"/>
    <row r="21032" s="251" customFormat="1"/>
    <row r="21033" s="251" customFormat="1"/>
    <row r="21034" s="251" customFormat="1"/>
    <row r="21035" s="251" customFormat="1"/>
    <row r="21036" s="251" customFormat="1"/>
    <row r="21037" s="251" customFormat="1"/>
    <row r="21038" s="251" customFormat="1"/>
    <row r="21039" s="251" customFormat="1"/>
    <row r="21040" s="251" customFormat="1"/>
    <row r="21041" s="251" customFormat="1"/>
    <row r="21042" s="251" customFormat="1"/>
    <row r="21043" s="251" customFormat="1"/>
    <row r="21044" s="251" customFormat="1"/>
    <row r="21045" s="251" customFormat="1"/>
    <row r="21046" s="251" customFormat="1"/>
    <row r="21047" s="251" customFormat="1"/>
    <row r="21048" s="251" customFormat="1"/>
    <row r="21049" s="251" customFormat="1"/>
    <row r="21050" s="251" customFormat="1"/>
    <row r="21051" s="251" customFormat="1"/>
    <row r="21052" s="251" customFormat="1"/>
    <row r="21053" s="251" customFormat="1"/>
    <row r="21054" s="251" customFormat="1"/>
    <row r="21055" s="251" customFormat="1"/>
    <row r="21056" s="251" customFormat="1"/>
    <row r="21057" s="251" customFormat="1"/>
    <row r="21058" s="251" customFormat="1"/>
    <row r="21059" s="251" customFormat="1"/>
    <row r="21060" s="251" customFormat="1"/>
    <row r="21061" s="251" customFormat="1"/>
    <row r="21062" s="251" customFormat="1"/>
    <row r="21063" s="251" customFormat="1"/>
    <row r="21064" s="251" customFormat="1"/>
    <row r="21065" s="251" customFormat="1"/>
    <row r="21066" s="251" customFormat="1"/>
    <row r="21067" s="251" customFormat="1"/>
    <row r="21068" s="251" customFormat="1"/>
    <row r="21069" s="251" customFormat="1"/>
    <row r="21070" s="251" customFormat="1"/>
    <row r="21071" s="251" customFormat="1"/>
    <row r="21072" s="251" customFormat="1"/>
    <row r="21073" s="251" customFormat="1"/>
    <row r="21074" s="251" customFormat="1"/>
    <row r="21075" s="251" customFormat="1"/>
    <row r="21076" s="251" customFormat="1"/>
    <row r="21077" s="251" customFormat="1"/>
    <row r="21078" s="251" customFormat="1"/>
    <row r="21079" s="251" customFormat="1"/>
    <row r="21080" s="251" customFormat="1"/>
    <row r="21081" s="251" customFormat="1"/>
    <row r="21082" s="251" customFormat="1"/>
    <row r="21083" s="251" customFormat="1"/>
    <row r="21084" s="251" customFormat="1"/>
    <row r="21085" s="251" customFormat="1"/>
    <row r="21086" s="251" customFormat="1"/>
    <row r="21087" s="251" customFormat="1"/>
    <row r="21088" s="251" customFormat="1"/>
    <row r="21089" s="251" customFormat="1"/>
    <row r="21090" s="251" customFormat="1"/>
    <row r="21091" s="251" customFormat="1"/>
    <row r="21092" s="251" customFormat="1"/>
    <row r="21093" s="251" customFormat="1"/>
    <row r="21094" s="251" customFormat="1"/>
    <row r="21095" s="251" customFormat="1"/>
    <row r="21096" s="251" customFormat="1"/>
    <row r="21097" s="251" customFormat="1"/>
    <row r="21098" s="251" customFormat="1"/>
    <row r="21099" s="251" customFormat="1"/>
    <row r="21100" s="251" customFormat="1"/>
    <row r="21101" s="251" customFormat="1"/>
    <row r="21102" s="251" customFormat="1"/>
    <row r="21103" s="251" customFormat="1"/>
    <row r="21104" s="251" customFormat="1"/>
    <row r="21105" s="251" customFormat="1"/>
    <row r="21106" s="251" customFormat="1"/>
    <row r="21107" s="251" customFormat="1"/>
    <row r="21108" s="251" customFormat="1"/>
    <row r="21109" s="251" customFormat="1"/>
    <row r="21110" s="251" customFormat="1"/>
    <row r="21111" s="251" customFormat="1"/>
    <row r="21112" s="251" customFormat="1"/>
    <row r="21113" s="251" customFormat="1"/>
    <row r="21114" s="251" customFormat="1"/>
    <row r="21115" s="251" customFormat="1"/>
    <row r="21116" s="251" customFormat="1"/>
    <row r="21117" s="251" customFormat="1"/>
    <row r="21118" s="251" customFormat="1"/>
    <row r="21119" s="251" customFormat="1"/>
    <row r="21120" s="251" customFormat="1"/>
    <row r="21121" s="251" customFormat="1"/>
    <row r="21122" s="251" customFormat="1"/>
    <row r="21123" s="251" customFormat="1"/>
    <row r="21124" s="251" customFormat="1"/>
    <row r="21125" s="251" customFormat="1"/>
    <row r="21126" s="251" customFormat="1"/>
    <row r="21127" s="251" customFormat="1"/>
    <row r="21128" s="251" customFormat="1"/>
    <row r="21129" s="251" customFormat="1"/>
    <row r="21130" s="251" customFormat="1"/>
    <row r="21131" s="251" customFormat="1"/>
    <row r="21132" s="251" customFormat="1"/>
    <row r="21133" s="251" customFormat="1"/>
    <row r="21134" s="251" customFormat="1"/>
    <row r="21135" s="251" customFormat="1"/>
    <row r="21136" s="251" customFormat="1"/>
    <row r="21137" s="251" customFormat="1"/>
    <row r="21138" s="251" customFormat="1"/>
    <row r="21139" s="251" customFormat="1"/>
    <row r="21140" s="251" customFormat="1"/>
    <row r="21141" s="251" customFormat="1"/>
    <row r="21142" s="251" customFormat="1"/>
    <row r="21143" s="251" customFormat="1"/>
    <row r="21144" s="251" customFormat="1"/>
    <row r="21145" s="251" customFormat="1"/>
    <row r="21146" s="251" customFormat="1"/>
    <row r="21147" s="251" customFormat="1"/>
    <row r="21148" s="251" customFormat="1"/>
    <row r="21149" s="251" customFormat="1"/>
    <row r="21150" s="251" customFormat="1"/>
    <row r="21151" s="251" customFormat="1"/>
    <row r="21152" s="251" customFormat="1"/>
    <row r="21153" s="251" customFormat="1"/>
    <row r="21154" s="251" customFormat="1"/>
    <row r="21155" s="251" customFormat="1"/>
    <row r="21156" s="251" customFormat="1"/>
    <row r="21157" s="251" customFormat="1"/>
    <row r="21158" s="251" customFormat="1"/>
    <row r="21159" s="251" customFormat="1"/>
    <row r="21160" s="251" customFormat="1"/>
    <row r="21161" s="251" customFormat="1"/>
    <row r="21162" s="251" customFormat="1"/>
    <row r="21163" s="251" customFormat="1"/>
    <row r="21164" s="251" customFormat="1"/>
    <row r="21165" s="251" customFormat="1"/>
    <row r="21166" s="251" customFormat="1"/>
    <row r="21167" s="251" customFormat="1"/>
    <row r="21168" s="251" customFormat="1"/>
    <row r="21169" s="251" customFormat="1"/>
    <row r="21170" s="251" customFormat="1"/>
    <row r="21171" s="251" customFormat="1"/>
    <row r="21172" s="251" customFormat="1"/>
    <row r="21173" s="251" customFormat="1"/>
    <row r="21174" s="251" customFormat="1"/>
    <row r="21175" s="251" customFormat="1"/>
    <row r="21176" s="251" customFormat="1"/>
    <row r="21177" s="251" customFormat="1"/>
    <row r="21178" s="251" customFormat="1"/>
    <row r="21179" s="251" customFormat="1"/>
    <row r="21180" s="251" customFormat="1"/>
    <row r="21181" s="251" customFormat="1"/>
    <row r="21182" s="251" customFormat="1"/>
    <row r="21183" s="251" customFormat="1"/>
    <row r="21184" s="251" customFormat="1"/>
    <row r="21185" s="251" customFormat="1"/>
    <row r="21186" s="251" customFormat="1"/>
    <row r="21187" s="251" customFormat="1"/>
    <row r="21188" s="251" customFormat="1"/>
    <row r="21189" s="251" customFormat="1"/>
    <row r="21190" s="251" customFormat="1"/>
    <row r="21191" s="251" customFormat="1"/>
    <row r="21192" s="251" customFormat="1"/>
    <row r="21193" s="251" customFormat="1"/>
    <row r="21194" s="251" customFormat="1"/>
    <row r="21195" s="251" customFormat="1"/>
    <row r="21196" s="251" customFormat="1"/>
    <row r="21197" s="251" customFormat="1"/>
    <row r="21198" s="251" customFormat="1"/>
    <row r="21199" s="251" customFormat="1"/>
    <row r="21200" s="251" customFormat="1"/>
    <row r="21201" s="251" customFormat="1"/>
    <row r="21202" s="251" customFormat="1"/>
    <row r="21203" s="251" customFormat="1"/>
    <row r="21204" s="251" customFormat="1"/>
    <row r="21205" s="251" customFormat="1"/>
    <row r="21206" s="251" customFormat="1"/>
    <row r="21207" s="251" customFormat="1"/>
    <row r="21208" s="251" customFormat="1"/>
    <row r="21209" s="251" customFormat="1"/>
    <row r="21210" s="251" customFormat="1"/>
    <row r="21211" s="251" customFormat="1"/>
    <row r="21212" s="251" customFormat="1"/>
    <row r="21213" s="251" customFormat="1"/>
    <row r="21214" s="251" customFormat="1"/>
    <row r="21215" s="251" customFormat="1"/>
    <row r="21216" s="251" customFormat="1"/>
    <row r="21217" s="251" customFormat="1"/>
    <row r="21218" s="251" customFormat="1"/>
    <row r="21219" s="251" customFormat="1"/>
    <row r="21220" s="251" customFormat="1"/>
    <row r="21221" s="251" customFormat="1"/>
    <row r="21222" s="251" customFormat="1"/>
    <row r="21223" s="251" customFormat="1"/>
    <row r="21224" s="251" customFormat="1"/>
    <row r="21225" s="251" customFormat="1"/>
    <row r="21226" s="251" customFormat="1"/>
    <row r="21227" s="251" customFormat="1"/>
    <row r="21228" s="251" customFormat="1"/>
    <row r="21229" s="251" customFormat="1"/>
    <row r="21230" s="251" customFormat="1"/>
    <row r="21231" s="251" customFormat="1"/>
    <row r="21232" s="251" customFormat="1"/>
    <row r="21233" s="251" customFormat="1"/>
    <row r="21234" s="251" customFormat="1"/>
    <row r="21235" s="251" customFormat="1"/>
    <row r="21236" s="251" customFormat="1"/>
    <row r="21237" s="251" customFormat="1"/>
    <row r="21238" s="251" customFormat="1"/>
    <row r="21239" s="251" customFormat="1"/>
    <row r="21240" s="251" customFormat="1"/>
    <row r="21241" s="251" customFormat="1"/>
    <row r="21242" s="251" customFormat="1"/>
    <row r="21243" s="251" customFormat="1"/>
    <row r="21244" s="251" customFormat="1"/>
    <row r="21245" s="251" customFormat="1"/>
    <row r="21246" s="251" customFormat="1"/>
    <row r="21247" s="251" customFormat="1"/>
    <row r="21248" s="251" customFormat="1"/>
    <row r="21249" s="251" customFormat="1"/>
    <row r="21250" s="251" customFormat="1"/>
    <row r="21251" s="251" customFormat="1"/>
    <row r="21252" s="251" customFormat="1"/>
    <row r="21253" s="251" customFormat="1"/>
    <row r="21254" s="251" customFormat="1"/>
    <row r="21255" s="251" customFormat="1"/>
    <row r="21256" s="251" customFormat="1"/>
    <row r="21257" s="251" customFormat="1"/>
    <row r="21258" s="251" customFormat="1"/>
    <row r="21259" s="251" customFormat="1"/>
    <row r="21260" s="251" customFormat="1"/>
    <row r="21261" s="251" customFormat="1"/>
    <row r="21262" s="251" customFormat="1"/>
    <row r="21263" s="251" customFormat="1"/>
    <row r="21264" s="251" customFormat="1"/>
    <row r="21265" s="251" customFormat="1"/>
    <row r="21266" s="251" customFormat="1"/>
    <row r="21267" s="251" customFormat="1"/>
    <row r="21268" s="251" customFormat="1"/>
    <row r="21269" s="251" customFormat="1"/>
    <row r="21270" s="251" customFormat="1"/>
    <row r="21271" s="251" customFormat="1"/>
    <row r="21272" s="251" customFormat="1"/>
    <row r="21273" s="251" customFormat="1"/>
    <row r="21274" s="251" customFormat="1"/>
    <row r="21275" s="251" customFormat="1"/>
    <row r="21276" s="251" customFormat="1"/>
    <row r="21277" s="251" customFormat="1"/>
    <row r="21278" s="251" customFormat="1"/>
    <row r="21279" s="251" customFormat="1"/>
    <row r="21280" s="251" customFormat="1"/>
    <row r="21281" s="251" customFormat="1"/>
    <row r="21282" s="251" customFormat="1"/>
    <row r="21283" s="251" customFormat="1"/>
    <row r="21284" s="251" customFormat="1"/>
    <row r="21285" s="251" customFormat="1"/>
    <row r="21286" s="251" customFormat="1"/>
    <row r="21287" s="251" customFormat="1"/>
    <row r="21288" s="251" customFormat="1"/>
    <row r="21289" s="251" customFormat="1"/>
    <row r="21290" s="251" customFormat="1"/>
    <row r="21291" s="251" customFormat="1"/>
    <row r="21292" s="251" customFormat="1"/>
    <row r="21293" s="251" customFormat="1"/>
    <row r="21294" s="251" customFormat="1"/>
    <row r="21295" s="251" customFormat="1"/>
    <row r="21296" s="251" customFormat="1"/>
    <row r="21297" s="251" customFormat="1"/>
    <row r="21298" s="251" customFormat="1"/>
    <row r="21299" s="251" customFormat="1"/>
    <row r="21300" s="251" customFormat="1"/>
    <row r="21301" s="251" customFormat="1"/>
    <row r="21302" s="251" customFormat="1"/>
    <row r="21303" s="251" customFormat="1"/>
    <row r="21304" s="251" customFormat="1"/>
    <row r="21305" s="251" customFormat="1"/>
    <row r="21306" s="251" customFormat="1"/>
    <row r="21307" s="251" customFormat="1"/>
    <row r="21308" s="251" customFormat="1"/>
    <row r="21309" s="251" customFormat="1"/>
    <row r="21310" s="251" customFormat="1"/>
    <row r="21311" s="251" customFormat="1"/>
    <row r="21312" s="251" customFormat="1"/>
    <row r="21313" s="251" customFormat="1"/>
    <row r="21314" s="251" customFormat="1"/>
    <row r="21315" s="251" customFormat="1"/>
    <row r="21316" s="251" customFormat="1"/>
    <row r="21317" s="251" customFormat="1"/>
    <row r="21318" s="251" customFormat="1"/>
    <row r="21319" s="251" customFormat="1"/>
    <row r="21320" s="251" customFormat="1"/>
    <row r="21321" s="251" customFormat="1"/>
    <row r="21322" s="251" customFormat="1"/>
    <row r="21323" s="251" customFormat="1"/>
    <row r="21324" s="251" customFormat="1"/>
    <row r="21325" s="251" customFormat="1"/>
    <row r="21326" s="251" customFormat="1"/>
    <row r="21327" s="251" customFormat="1"/>
    <row r="21328" s="251" customFormat="1"/>
    <row r="21329" s="251" customFormat="1"/>
    <row r="21330" s="251" customFormat="1"/>
    <row r="21331" s="251" customFormat="1"/>
    <row r="21332" s="251" customFormat="1"/>
    <row r="21333" s="251" customFormat="1"/>
    <row r="21334" s="251" customFormat="1"/>
    <row r="21335" s="251" customFormat="1"/>
    <row r="21336" s="251" customFormat="1"/>
    <row r="21337" s="251" customFormat="1"/>
    <row r="21338" s="251" customFormat="1"/>
    <row r="21339" s="251" customFormat="1"/>
    <row r="21340" s="251" customFormat="1"/>
    <row r="21341" s="251" customFormat="1"/>
    <row r="21342" s="251" customFormat="1"/>
    <row r="21343" s="251" customFormat="1"/>
    <row r="21344" s="251" customFormat="1"/>
    <row r="21345" s="251" customFormat="1"/>
    <row r="21346" s="251" customFormat="1"/>
    <row r="21347" s="251" customFormat="1"/>
    <row r="21348" s="251" customFormat="1"/>
    <row r="21349" s="251" customFormat="1"/>
    <row r="21350" s="251" customFormat="1"/>
    <row r="21351" s="251" customFormat="1"/>
    <row r="21352" s="251" customFormat="1"/>
    <row r="21353" s="251" customFormat="1"/>
    <row r="21354" s="251" customFormat="1"/>
    <row r="21355" s="251" customFormat="1"/>
    <row r="21356" s="251" customFormat="1"/>
    <row r="21357" s="251" customFormat="1"/>
    <row r="21358" s="251" customFormat="1"/>
    <row r="21359" s="251" customFormat="1"/>
    <row r="21360" s="251" customFormat="1"/>
    <row r="21361" s="251" customFormat="1"/>
    <row r="21362" s="251" customFormat="1"/>
    <row r="21363" s="251" customFormat="1"/>
    <row r="21364" s="251" customFormat="1"/>
    <row r="21365" s="251" customFormat="1"/>
    <row r="21366" s="251" customFormat="1"/>
    <row r="21367" s="251" customFormat="1"/>
    <row r="21368" s="251" customFormat="1"/>
    <row r="21369" s="251" customFormat="1"/>
    <row r="21370" s="251" customFormat="1"/>
    <row r="21371" s="251" customFormat="1"/>
    <row r="21372" s="251" customFormat="1"/>
    <row r="21373" s="251" customFormat="1"/>
    <row r="21374" s="251" customFormat="1"/>
    <row r="21375" s="251" customFormat="1"/>
    <row r="21376" s="251" customFormat="1"/>
    <row r="21377" s="251" customFormat="1"/>
    <row r="21378" s="251" customFormat="1"/>
    <row r="21379" s="251" customFormat="1"/>
    <row r="21380" s="251" customFormat="1"/>
    <row r="21381" s="251" customFormat="1"/>
    <row r="21382" s="251" customFormat="1"/>
    <row r="21383" s="251" customFormat="1"/>
    <row r="21384" s="251" customFormat="1"/>
    <row r="21385" s="251" customFormat="1"/>
    <row r="21386" s="251" customFormat="1"/>
    <row r="21387" s="251" customFormat="1"/>
    <row r="21388" s="251" customFormat="1"/>
    <row r="21389" s="251" customFormat="1"/>
    <row r="21390" s="251" customFormat="1"/>
    <row r="21391" s="251" customFormat="1"/>
    <row r="21392" s="251" customFormat="1"/>
    <row r="21393" s="251" customFormat="1"/>
    <row r="21394" s="251" customFormat="1"/>
    <row r="21395" s="251" customFormat="1"/>
    <row r="21396" s="251" customFormat="1"/>
    <row r="21397" s="251" customFormat="1"/>
    <row r="21398" s="251" customFormat="1"/>
    <row r="21399" s="251" customFormat="1"/>
    <row r="21400" s="251" customFormat="1"/>
    <row r="21401" s="251" customFormat="1"/>
    <row r="21402" s="251" customFormat="1"/>
    <row r="21403" s="251" customFormat="1"/>
    <row r="21404" s="251" customFormat="1"/>
    <row r="21405" s="251" customFormat="1"/>
    <row r="21406" s="251" customFormat="1"/>
    <row r="21407" s="251" customFormat="1"/>
    <row r="21408" s="251" customFormat="1"/>
    <row r="21409" s="251" customFormat="1"/>
    <row r="21410" s="251" customFormat="1"/>
    <row r="21411" s="251" customFormat="1"/>
    <row r="21412" s="251" customFormat="1"/>
    <row r="21413" s="251" customFormat="1"/>
    <row r="21414" s="251" customFormat="1"/>
    <row r="21415" s="251" customFormat="1"/>
    <row r="21416" s="251" customFormat="1"/>
    <row r="21417" s="251" customFormat="1"/>
    <row r="21418" s="251" customFormat="1"/>
    <row r="21419" s="251" customFormat="1"/>
    <row r="21420" s="251" customFormat="1"/>
    <row r="21421" s="251" customFormat="1"/>
    <row r="21422" s="251" customFormat="1"/>
    <row r="21423" s="251" customFormat="1"/>
    <row r="21424" s="251" customFormat="1"/>
    <row r="21425" s="251" customFormat="1"/>
    <row r="21426" s="251" customFormat="1"/>
    <row r="21427" s="251" customFormat="1"/>
    <row r="21428" s="251" customFormat="1"/>
    <row r="21429" s="251" customFormat="1"/>
    <row r="21430" s="251" customFormat="1"/>
    <row r="21431" s="251" customFormat="1"/>
    <row r="21432" s="251" customFormat="1"/>
    <row r="21433" s="251" customFormat="1"/>
    <row r="21434" s="251" customFormat="1"/>
    <row r="21435" s="251" customFormat="1"/>
    <row r="21436" s="251" customFormat="1"/>
    <row r="21437" s="251" customFormat="1"/>
    <row r="21438" s="251" customFormat="1"/>
    <row r="21439" s="251" customFormat="1"/>
    <row r="21440" s="251" customFormat="1"/>
    <row r="21441" s="251" customFormat="1"/>
    <row r="21442" s="251" customFormat="1"/>
    <row r="21443" s="251" customFormat="1"/>
    <row r="21444" s="251" customFormat="1"/>
    <row r="21445" s="251" customFormat="1"/>
    <row r="21446" s="251" customFormat="1"/>
    <row r="21447" s="251" customFormat="1"/>
    <row r="21448" s="251" customFormat="1"/>
    <row r="21449" s="251" customFormat="1"/>
    <row r="21450" s="251" customFormat="1"/>
    <row r="21451" s="251" customFormat="1"/>
    <row r="21452" s="251" customFormat="1"/>
    <row r="21453" s="251" customFormat="1"/>
    <row r="21454" s="251" customFormat="1"/>
    <row r="21455" s="251" customFormat="1"/>
    <row r="21456" s="251" customFormat="1"/>
    <row r="21457" s="251" customFormat="1"/>
    <row r="21458" s="251" customFormat="1"/>
    <row r="21459" s="251" customFormat="1"/>
    <row r="21460" s="251" customFormat="1"/>
    <row r="21461" s="251" customFormat="1"/>
    <row r="21462" s="251" customFormat="1"/>
    <row r="21463" s="251" customFormat="1"/>
    <row r="21464" s="251" customFormat="1"/>
    <row r="21465" s="251" customFormat="1"/>
    <row r="21466" s="251" customFormat="1"/>
    <row r="21467" s="251" customFormat="1"/>
    <row r="21468" s="251" customFormat="1"/>
    <row r="21469" s="251" customFormat="1"/>
    <row r="21470" s="251" customFormat="1"/>
    <row r="21471" s="251" customFormat="1"/>
    <row r="21472" s="251" customFormat="1"/>
    <row r="21473" s="251" customFormat="1"/>
    <row r="21474" s="251" customFormat="1"/>
    <row r="21475" s="251" customFormat="1"/>
    <row r="21476" s="251" customFormat="1"/>
    <row r="21477" s="251" customFormat="1"/>
    <row r="21478" s="251" customFormat="1"/>
    <row r="21479" s="251" customFormat="1"/>
    <row r="21480" s="251" customFormat="1"/>
    <row r="21481" s="251" customFormat="1"/>
    <row r="21482" s="251" customFormat="1"/>
    <row r="21483" s="251" customFormat="1"/>
    <row r="21484" s="251" customFormat="1"/>
    <row r="21485" s="251" customFormat="1"/>
    <row r="21486" s="251" customFormat="1"/>
    <row r="21487" s="251" customFormat="1"/>
    <row r="21488" s="251" customFormat="1"/>
    <row r="21489" s="251" customFormat="1"/>
    <row r="21490" s="251" customFormat="1"/>
    <row r="21491" s="251" customFormat="1"/>
    <row r="21492" s="251" customFormat="1"/>
    <row r="21493" s="251" customFormat="1"/>
    <row r="21494" s="251" customFormat="1"/>
    <row r="21495" s="251" customFormat="1"/>
    <row r="21496" s="251" customFormat="1"/>
    <row r="21497" s="251" customFormat="1"/>
    <row r="21498" s="251" customFormat="1"/>
    <row r="21499" s="251" customFormat="1"/>
    <row r="21500" s="251" customFormat="1"/>
    <row r="21501" s="251" customFormat="1"/>
    <row r="21502" s="251" customFormat="1"/>
    <row r="21503" s="251" customFormat="1"/>
    <row r="21504" s="251" customFormat="1"/>
    <row r="21505" s="251" customFormat="1"/>
    <row r="21506" s="251" customFormat="1"/>
    <row r="21507" s="251" customFormat="1"/>
    <row r="21508" s="251" customFormat="1"/>
    <row r="21509" s="251" customFormat="1"/>
    <row r="21510" s="251" customFormat="1"/>
    <row r="21511" s="251" customFormat="1"/>
    <row r="21512" s="251" customFormat="1"/>
    <row r="21513" s="251" customFormat="1"/>
    <row r="21514" s="251" customFormat="1"/>
    <row r="21515" s="251" customFormat="1"/>
    <row r="21516" s="251" customFormat="1"/>
    <row r="21517" s="251" customFormat="1"/>
    <row r="21518" s="251" customFormat="1"/>
    <row r="21519" s="251" customFormat="1"/>
    <row r="21520" s="251" customFormat="1"/>
    <row r="21521" s="251" customFormat="1"/>
    <row r="21522" s="251" customFormat="1"/>
    <row r="21523" s="251" customFormat="1"/>
    <row r="21524" s="251" customFormat="1"/>
    <row r="21525" s="251" customFormat="1"/>
    <row r="21526" s="251" customFormat="1"/>
    <row r="21527" s="251" customFormat="1"/>
    <row r="21528" s="251" customFormat="1"/>
    <row r="21529" s="251" customFormat="1"/>
    <row r="21530" s="251" customFormat="1"/>
    <row r="21531" s="251" customFormat="1"/>
    <row r="21532" s="251" customFormat="1"/>
    <row r="21533" s="251" customFormat="1"/>
    <row r="21534" s="251" customFormat="1"/>
    <row r="21535" s="251" customFormat="1"/>
    <row r="21536" s="251" customFormat="1"/>
    <row r="21537" s="251" customFormat="1"/>
    <row r="21538" s="251" customFormat="1"/>
    <row r="21539" s="251" customFormat="1"/>
    <row r="21540" s="251" customFormat="1"/>
    <row r="21541" s="251" customFormat="1"/>
    <row r="21542" s="251" customFormat="1"/>
    <row r="21543" s="251" customFormat="1"/>
    <row r="21544" s="251" customFormat="1"/>
    <row r="21545" s="251" customFormat="1"/>
    <row r="21546" s="251" customFormat="1"/>
    <row r="21547" s="251" customFormat="1"/>
    <row r="21548" s="251" customFormat="1"/>
    <row r="21549" s="251" customFormat="1"/>
    <row r="21550" s="251" customFormat="1"/>
    <row r="21551" s="251" customFormat="1"/>
    <row r="21552" s="251" customFormat="1"/>
    <row r="21553" s="251" customFormat="1"/>
    <row r="21554" s="251" customFormat="1"/>
    <row r="21555" s="251" customFormat="1"/>
    <row r="21556" s="251" customFormat="1"/>
    <row r="21557" s="251" customFormat="1"/>
    <row r="21558" s="251" customFormat="1"/>
    <row r="21559" s="251" customFormat="1"/>
    <row r="21560" s="251" customFormat="1"/>
    <row r="21561" s="251" customFormat="1"/>
    <row r="21562" s="251" customFormat="1"/>
    <row r="21563" s="251" customFormat="1"/>
    <row r="21564" s="251" customFormat="1"/>
    <row r="21565" s="251" customFormat="1"/>
    <row r="21566" s="251" customFormat="1"/>
    <row r="21567" s="251" customFormat="1"/>
    <row r="21568" s="251" customFormat="1"/>
    <row r="21569" s="251" customFormat="1"/>
    <row r="21570" s="251" customFormat="1"/>
    <row r="21571" s="251" customFormat="1"/>
    <row r="21572" s="251" customFormat="1"/>
    <row r="21573" s="251" customFormat="1"/>
    <row r="21574" s="251" customFormat="1"/>
    <row r="21575" s="251" customFormat="1"/>
    <row r="21576" s="251" customFormat="1"/>
    <row r="21577" s="251" customFormat="1"/>
    <row r="21578" s="251" customFormat="1"/>
    <row r="21579" s="251" customFormat="1"/>
    <row r="21580" s="251" customFormat="1"/>
    <row r="21581" s="251" customFormat="1"/>
    <row r="21582" s="251" customFormat="1"/>
    <row r="21583" s="251" customFormat="1"/>
    <row r="21584" s="251" customFormat="1"/>
    <row r="21585" s="251" customFormat="1"/>
    <row r="21586" s="251" customFormat="1"/>
    <row r="21587" s="251" customFormat="1"/>
    <row r="21588" s="251" customFormat="1"/>
    <row r="21589" s="251" customFormat="1"/>
    <row r="21590" s="251" customFormat="1"/>
    <row r="21591" s="251" customFormat="1"/>
    <row r="21592" s="251" customFormat="1"/>
    <row r="21593" s="251" customFormat="1"/>
    <row r="21594" s="251" customFormat="1"/>
    <row r="21595" s="251" customFormat="1"/>
    <row r="21596" s="251" customFormat="1"/>
    <row r="21597" s="251" customFormat="1"/>
    <row r="21598" s="251" customFormat="1"/>
    <row r="21599" s="251" customFormat="1"/>
    <row r="21600" s="251" customFormat="1"/>
    <row r="21601" s="251" customFormat="1"/>
    <row r="21602" s="251" customFormat="1"/>
    <row r="21603" s="251" customFormat="1"/>
    <row r="21604" s="251" customFormat="1"/>
    <row r="21605" s="251" customFormat="1"/>
    <row r="21606" s="251" customFormat="1"/>
    <row r="21607" s="251" customFormat="1"/>
    <row r="21608" s="251" customFormat="1"/>
    <row r="21609" s="251" customFormat="1"/>
    <row r="21610" s="251" customFormat="1"/>
    <row r="21611" s="251" customFormat="1"/>
    <row r="21612" s="251" customFormat="1"/>
    <row r="21613" s="251" customFormat="1"/>
    <row r="21614" s="251" customFormat="1"/>
    <row r="21615" s="251" customFormat="1"/>
    <row r="21616" s="251" customFormat="1"/>
    <row r="21617" s="251" customFormat="1"/>
    <row r="21618" s="251" customFormat="1"/>
    <row r="21619" s="251" customFormat="1"/>
    <row r="21620" s="251" customFormat="1"/>
    <row r="21621" s="251" customFormat="1"/>
    <row r="21622" s="251" customFormat="1"/>
    <row r="21623" s="251" customFormat="1"/>
    <row r="21624" s="251" customFormat="1"/>
    <row r="21625" s="251" customFormat="1"/>
    <row r="21626" s="251" customFormat="1"/>
    <row r="21627" s="251" customFormat="1"/>
    <row r="21628" s="251" customFormat="1"/>
    <row r="21629" s="251" customFormat="1"/>
    <row r="21630" s="251" customFormat="1"/>
    <row r="21631" s="251" customFormat="1"/>
    <row r="21632" s="251" customFormat="1"/>
    <row r="21633" s="251" customFormat="1"/>
    <row r="21634" s="251" customFormat="1"/>
    <row r="21635" s="251" customFormat="1"/>
    <row r="21636" s="251" customFormat="1"/>
    <row r="21637" s="251" customFormat="1"/>
    <row r="21638" s="251" customFormat="1"/>
    <row r="21639" s="251" customFormat="1"/>
    <row r="21640" s="251" customFormat="1"/>
    <row r="21641" s="251" customFormat="1"/>
    <row r="21642" s="251" customFormat="1"/>
    <row r="21643" s="251" customFormat="1"/>
    <row r="21644" s="251" customFormat="1"/>
    <row r="21645" s="251" customFormat="1"/>
    <row r="21646" s="251" customFormat="1"/>
    <row r="21647" s="251" customFormat="1"/>
    <row r="21648" s="251" customFormat="1"/>
    <row r="21649" s="251" customFormat="1"/>
    <row r="21650" s="251" customFormat="1"/>
    <row r="21651" s="251" customFormat="1"/>
    <row r="21652" s="251" customFormat="1"/>
    <row r="21653" s="251" customFormat="1"/>
    <row r="21654" s="251" customFormat="1"/>
    <row r="21655" s="251" customFormat="1"/>
    <row r="21656" s="251" customFormat="1"/>
    <row r="21657" s="251" customFormat="1"/>
    <row r="21658" s="251" customFormat="1"/>
    <row r="21659" s="251" customFormat="1"/>
    <row r="21660" s="251" customFormat="1"/>
    <row r="21661" s="251" customFormat="1"/>
    <row r="21662" s="251" customFormat="1"/>
    <row r="21663" s="251" customFormat="1"/>
    <row r="21664" s="251" customFormat="1"/>
    <row r="21665" s="251" customFormat="1"/>
    <row r="21666" s="251" customFormat="1"/>
    <row r="21667" s="251" customFormat="1"/>
    <row r="21668" s="251" customFormat="1"/>
    <row r="21669" s="251" customFormat="1"/>
    <row r="21670" s="251" customFormat="1"/>
    <row r="21671" s="251" customFormat="1"/>
    <row r="21672" s="251" customFormat="1"/>
    <row r="21673" s="251" customFormat="1"/>
    <row r="21674" s="251" customFormat="1"/>
    <row r="21675" s="251" customFormat="1"/>
    <row r="21676" s="251" customFormat="1"/>
    <row r="21677" s="251" customFormat="1"/>
    <row r="21678" s="251" customFormat="1"/>
    <row r="21679" s="251" customFormat="1"/>
    <row r="21680" s="251" customFormat="1"/>
    <row r="21681" s="251" customFormat="1"/>
    <row r="21682" s="251" customFormat="1"/>
    <row r="21683" s="251" customFormat="1"/>
    <row r="21684" s="251" customFormat="1"/>
    <row r="21685" s="251" customFormat="1"/>
    <row r="21686" s="251" customFormat="1"/>
    <row r="21687" s="251" customFormat="1"/>
    <row r="21688" s="251" customFormat="1"/>
    <row r="21689" s="251" customFormat="1"/>
    <row r="21690" s="251" customFormat="1"/>
    <row r="21691" s="251" customFormat="1"/>
    <row r="21692" s="251" customFormat="1"/>
    <row r="21693" s="251" customFormat="1"/>
    <row r="21694" s="251" customFormat="1"/>
    <row r="21695" s="251" customFormat="1"/>
    <row r="21696" s="251" customFormat="1"/>
    <row r="21697" s="251" customFormat="1"/>
    <row r="21698" s="251" customFormat="1"/>
    <row r="21699" s="251" customFormat="1"/>
    <row r="21700" s="251" customFormat="1"/>
    <row r="21701" s="251" customFormat="1"/>
    <row r="21702" s="251" customFormat="1"/>
    <row r="21703" s="251" customFormat="1"/>
    <row r="21704" s="251" customFormat="1"/>
    <row r="21705" s="251" customFormat="1"/>
    <row r="21706" s="251" customFormat="1"/>
    <row r="21707" s="251" customFormat="1"/>
    <row r="21708" s="251" customFormat="1"/>
    <row r="21709" s="251" customFormat="1"/>
    <row r="21710" s="251" customFormat="1"/>
    <row r="21711" s="251" customFormat="1"/>
    <row r="21712" s="251" customFormat="1"/>
    <row r="21713" s="251" customFormat="1"/>
    <row r="21714" s="251" customFormat="1"/>
    <row r="21715" s="251" customFormat="1"/>
    <row r="21716" s="251" customFormat="1"/>
    <row r="21717" s="251" customFormat="1"/>
    <row r="21718" s="251" customFormat="1"/>
    <row r="21719" s="251" customFormat="1"/>
    <row r="21720" s="251" customFormat="1"/>
    <row r="21721" s="251" customFormat="1"/>
    <row r="21722" s="251" customFormat="1"/>
    <row r="21723" s="251" customFormat="1"/>
    <row r="21724" s="251" customFormat="1"/>
    <row r="21725" s="251" customFormat="1"/>
    <row r="21726" s="251" customFormat="1"/>
    <row r="21727" s="251" customFormat="1"/>
    <row r="21728" s="251" customFormat="1"/>
    <row r="21729" s="251" customFormat="1"/>
    <row r="21730" s="251" customFormat="1"/>
    <row r="21731" s="251" customFormat="1"/>
    <row r="21732" s="251" customFormat="1"/>
    <row r="21733" s="251" customFormat="1"/>
    <row r="21734" s="251" customFormat="1"/>
    <row r="21735" s="251" customFormat="1"/>
    <row r="21736" s="251" customFormat="1"/>
    <row r="21737" s="251" customFormat="1"/>
    <row r="21738" s="251" customFormat="1"/>
    <row r="21739" s="251" customFormat="1"/>
    <row r="21740" s="251" customFormat="1"/>
    <row r="21741" s="251" customFormat="1"/>
    <row r="21742" s="251" customFormat="1"/>
    <row r="21743" s="251" customFormat="1"/>
    <row r="21744" s="251" customFormat="1"/>
    <row r="21745" s="251" customFormat="1"/>
    <row r="21746" s="251" customFormat="1"/>
    <row r="21747" s="251" customFormat="1"/>
    <row r="21748" s="251" customFormat="1"/>
    <row r="21749" s="251" customFormat="1"/>
    <row r="21750" s="251" customFormat="1"/>
    <row r="21751" s="251" customFormat="1"/>
    <row r="21752" s="251" customFormat="1"/>
    <row r="21753" s="251" customFormat="1"/>
    <row r="21754" s="251" customFormat="1"/>
    <row r="21755" s="251" customFormat="1"/>
    <row r="21756" s="251" customFormat="1"/>
    <row r="21757" s="251" customFormat="1"/>
    <row r="21758" s="251" customFormat="1"/>
    <row r="21759" s="251" customFormat="1"/>
    <row r="21760" s="251" customFormat="1"/>
    <row r="21761" s="251" customFormat="1"/>
    <row r="21762" s="251" customFormat="1"/>
    <row r="21763" s="251" customFormat="1"/>
    <row r="21764" s="251" customFormat="1"/>
    <row r="21765" s="251" customFormat="1"/>
    <row r="21766" s="251" customFormat="1"/>
    <row r="21767" s="251" customFormat="1"/>
    <row r="21768" s="251" customFormat="1"/>
    <row r="21769" s="251" customFormat="1"/>
    <row r="21770" s="251" customFormat="1"/>
    <row r="21771" s="251" customFormat="1"/>
    <row r="21772" s="251" customFormat="1"/>
    <row r="21773" s="251" customFormat="1"/>
    <row r="21774" s="251" customFormat="1"/>
    <row r="21775" s="251" customFormat="1"/>
    <row r="21776" s="251" customFormat="1"/>
    <row r="21777" s="251" customFormat="1"/>
    <row r="21778" s="251" customFormat="1"/>
    <row r="21779" s="251" customFormat="1"/>
    <row r="21780" s="251" customFormat="1"/>
    <row r="21781" s="251" customFormat="1"/>
    <row r="21782" s="251" customFormat="1"/>
    <row r="21783" s="251" customFormat="1"/>
    <row r="21784" s="251" customFormat="1"/>
    <row r="21785" s="251" customFormat="1"/>
    <row r="21786" s="251" customFormat="1"/>
    <row r="21787" s="251" customFormat="1"/>
    <row r="21788" s="251" customFormat="1"/>
    <row r="21789" s="251" customFormat="1"/>
    <row r="21790" s="251" customFormat="1"/>
    <row r="21791" s="251" customFormat="1"/>
    <row r="21792" s="251" customFormat="1"/>
    <row r="21793" s="251" customFormat="1"/>
    <row r="21794" s="251" customFormat="1"/>
    <row r="21795" s="251" customFormat="1"/>
    <row r="21796" s="251" customFormat="1"/>
    <row r="21797" s="251" customFormat="1"/>
    <row r="21798" s="251" customFormat="1"/>
    <row r="21799" s="251" customFormat="1"/>
    <row r="21800" s="251" customFormat="1"/>
    <row r="21801" s="251" customFormat="1"/>
    <row r="21802" s="251" customFormat="1"/>
    <row r="21803" s="251" customFormat="1"/>
    <row r="21804" s="251" customFormat="1"/>
    <row r="21805" s="251" customFormat="1"/>
    <row r="21806" s="251" customFormat="1"/>
    <row r="21807" s="251" customFormat="1"/>
    <row r="21808" s="251" customFormat="1"/>
    <row r="21809" s="251" customFormat="1"/>
    <row r="21810" s="251" customFormat="1"/>
    <row r="21811" s="251" customFormat="1"/>
    <row r="21812" s="251" customFormat="1"/>
    <row r="21813" s="251" customFormat="1"/>
    <row r="21814" s="251" customFormat="1"/>
    <row r="21815" s="251" customFormat="1"/>
    <row r="21816" s="251" customFormat="1"/>
    <row r="21817" s="251" customFormat="1"/>
    <row r="21818" s="251" customFormat="1"/>
    <row r="21819" s="251" customFormat="1"/>
    <row r="21820" s="251" customFormat="1"/>
    <row r="21821" s="251" customFormat="1"/>
    <row r="21822" s="251" customFormat="1"/>
    <row r="21823" s="251" customFormat="1"/>
    <row r="21824" s="251" customFormat="1"/>
    <row r="21825" s="251" customFormat="1"/>
    <row r="21826" s="251" customFormat="1"/>
    <row r="21827" s="251" customFormat="1"/>
    <row r="21828" s="251" customFormat="1"/>
    <row r="21829" s="251" customFormat="1"/>
    <row r="21830" s="251" customFormat="1"/>
    <row r="21831" s="251" customFormat="1"/>
    <row r="21832" s="251" customFormat="1"/>
    <row r="21833" s="251" customFormat="1"/>
    <row r="21834" s="251" customFormat="1"/>
    <row r="21835" s="251" customFormat="1"/>
    <row r="21836" s="251" customFormat="1"/>
    <row r="21837" s="251" customFormat="1"/>
    <row r="21838" s="251" customFormat="1"/>
    <row r="21839" s="251" customFormat="1"/>
    <row r="21840" s="251" customFormat="1"/>
    <row r="21841" s="251" customFormat="1"/>
    <row r="21842" s="251" customFormat="1"/>
    <row r="21843" s="251" customFormat="1"/>
    <row r="21844" s="251" customFormat="1"/>
    <row r="21845" s="251" customFormat="1"/>
    <row r="21846" s="251" customFormat="1"/>
    <row r="21847" s="251" customFormat="1"/>
    <row r="21848" s="251" customFormat="1"/>
    <row r="21849" s="251" customFormat="1"/>
    <row r="21850" s="251" customFormat="1"/>
    <row r="21851" s="251" customFormat="1"/>
    <row r="21852" s="251" customFormat="1"/>
    <row r="21853" s="251" customFormat="1"/>
    <row r="21854" s="251" customFormat="1"/>
    <row r="21855" s="251" customFormat="1"/>
    <row r="21856" s="251" customFormat="1"/>
    <row r="21857" s="251" customFormat="1"/>
    <row r="21858" s="251" customFormat="1"/>
    <row r="21859" s="251" customFormat="1"/>
    <row r="21860" s="251" customFormat="1"/>
    <row r="21861" s="251" customFormat="1"/>
    <row r="21862" s="251" customFormat="1"/>
    <row r="21863" s="251" customFormat="1"/>
    <row r="21864" s="251" customFormat="1"/>
    <row r="21865" s="251" customFormat="1"/>
    <row r="21866" s="251" customFormat="1"/>
    <row r="21867" s="251" customFormat="1"/>
    <row r="21868" s="251" customFormat="1"/>
    <row r="21869" s="251" customFormat="1"/>
    <row r="21870" s="251" customFormat="1"/>
    <row r="21871" s="251" customFormat="1"/>
    <row r="21872" s="251" customFormat="1"/>
    <row r="21873" s="251" customFormat="1"/>
    <row r="21874" s="251" customFormat="1"/>
    <row r="21875" s="251" customFormat="1"/>
    <row r="21876" s="251" customFormat="1"/>
    <row r="21877" s="251" customFormat="1"/>
    <row r="21878" s="251" customFormat="1"/>
    <row r="21879" s="251" customFormat="1"/>
    <row r="21880" s="251" customFormat="1"/>
    <row r="21881" s="251" customFormat="1"/>
    <row r="21882" s="251" customFormat="1"/>
    <row r="21883" s="251" customFormat="1"/>
    <row r="21884" s="251" customFormat="1"/>
    <row r="21885" s="251" customFormat="1"/>
    <row r="21886" s="251" customFormat="1"/>
    <row r="21887" s="251" customFormat="1"/>
    <row r="21888" s="251" customFormat="1"/>
    <row r="21889" s="251" customFormat="1"/>
    <row r="21890" s="251" customFormat="1"/>
    <row r="21891" s="251" customFormat="1"/>
    <row r="21892" s="251" customFormat="1"/>
    <row r="21893" s="251" customFormat="1"/>
    <row r="21894" s="251" customFormat="1"/>
    <row r="21895" s="251" customFormat="1"/>
    <row r="21896" s="251" customFormat="1"/>
    <row r="21897" s="251" customFormat="1"/>
    <row r="21898" s="251" customFormat="1"/>
    <row r="21899" s="251" customFormat="1"/>
    <row r="21900" s="251" customFormat="1"/>
    <row r="21901" s="251" customFormat="1"/>
    <row r="21902" s="251" customFormat="1"/>
    <row r="21903" s="251" customFormat="1"/>
    <row r="21904" s="251" customFormat="1"/>
    <row r="21905" s="251" customFormat="1"/>
    <row r="21906" s="251" customFormat="1"/>
    <row r="21907" s="251" customFormat="1"/>
    <row r="21908" s="251" customFormat="1"/>
    <row r="21909" s="251" customFormat="1"/>
    <row r="21910" s="251" customFormat="1"/>
    <row r="21911" s="251" customFormat="1"/>
    <row r="21912" s="251" customFormat="1"/>
    <row r="21913" s="251" customFormat="1"/>
    <row r="21914" s="251" customFormat="1"/>
    <row r="21915" s="251" customFormat="1"/>
    <row r="21916" s="251" customFormat="1"/>
    <row r="21917" s="251" customFormat="1"/>
    <row r="21918" s="251" customFormat="1"/>
    <row r="21919" s="251" customFormat="1"/>
    <row r="21920" s="251" customFormat="1"/>
    <row r="21921" s="251" customFormat="1"/>
    <row r="21922" s="251" customFormat="1"/>
    <row r="21923" s="251" customFormat="1"/>
    <row r="21924" s="251" customFormat="1"/>
    <row r="21925" s="251" customFormat="1"/>
    <row r="21926" s="251" customFormat="1"/>
    <row r="21927" s="251" customFormat="1"/>
    <row r="21928" s="251" customFormat="1"/>
    <row r="21929" s="251" customFormat="1"/>
    <row r="21930" s="251" customFormat="1"/>
    <row r="21931" s="251" customFormat="1"/>
    <row r="21932" s="251" customFormat="1"/>
    <row r="21933" s="251" customFormat="1"/>
    <row r="21934" s="251" customFormat="1"/>
    <row r="21935" s="251" customFormat="1"/>
    <row r="21936" s="251" customFormat="1"/>
    <row r="21937" s="251" customFormat="1"/>
    <row r="21938" s="251" customFormat="1"/>
    <row r="21939" s="251" customFormat="1"/>
    <row r="21940" s="251" customFormat="1"/>
    <row r="21941" s="251" customFormat="1"/>
    <row r="21942" s="251" customFormat="1"/>
    <row r="21943" s="251" customFormat="1"/>
    <row r="21944" s="251" customFormat="1"/>
    <row r="21945" s="251" customFormat="1"/>
    <row r="21946" s="251" customFormat="1"/>
    <row r="21947" s="251" customFormat="1"/>
    <row r="21948" s="251" customFormat="1"/>
    <row r="21949" s="251" customFormat="1"/>
    <row r="21950" s="251" customFormat="1"/>
    <row r="21951" s="251" customFormat="1"/>
    <row r="21952" s="251" customFormat="1"/>
    <row r="21953" s="251" customFormat="1"/>
    <row r="21954" s="251" customFormat="1"/>
    <row r="21955" s="251" customFormat="1"/>
    <row r="21956" s="251" customFormat="1"/>
    <row r="21957" s="251" customFormat="1"/>
    <row r="21958" s="251" customFormat="1"/>
    <row r="21959" s="251" customFormat="1"/>
    <row r="21960" s="251" customFormat="1"/>
    <row r="21961" s="251" customFormat="1"/>
    <row r="21962" s="251" customFormat="1"/>
    <row r="21963" s="251" customFormat="1"/>
    <row r="21964" s="251" customFormat="1"/>
    <row r="21965" s="251" customFormat="1"/>
    <row r="21966" s="251" customFormat="1"/>
    <row r="21967" s="251" customFormat="1"/>
    <row r="21968" s="251" customFormat="1"/>
    <row r="21969" s="251" customFormat="1"/>
    <row r="21970" s="251" customFormat="1"/>
    <row r="21971" s="251" customFormat="1"/>
    <row r="21972" s="251" customFormat="1"/>
    <row r="21973" s="251" customFormat="1"/>
    <row r="21974" s="251" customFormat="1"/>
    <row r="21975" s="251" customFormat="1"/>
    <row r="21976" s="251" customFormat="1"/>
    <row r="21977" s="251" customFormat="1"/>
    <row r="21978" s="251" customFormat="1"/>
    <row r="21979" s="251" customFormat="1"/>
    <row r="21980" s="251" customFormat="1"/>
    <row r="21981" s="251" customFormat="1"/>
    <row r="21982" s="251" customFormat="1"/>
    <row r="21983" s="251" customFormat="1"/>
    <row r="21984" s="251" customFormat="1"/>
    <row r="21985" s="251" customFormat="1"/>
    <row r="21986" s="251" customFormat="1"/>
    <row r="21987" s="251" customFormat="1"/>
    <row r="21988" s="251" customFormat="1"/>
    <row r="21989" s="251" customFormat="1"/>
    <row r="21990" s="251" customFormat="1"/>
    <row r="21991" s="251" customFormat="1"/>
    <row r="21992" s="251" customFormat="1"/>
    <row r="21993" s="251" customFormat="1"/>
    <row r="21994" s="251" customFormat="1"/>
    <row r="21995" s="251" customFormat="1"/>
    <row r="21996" s="251" customFormat="1"/>
    <row r="21997" s="251" customFormat="1"/>
    <row r="21998" s="251" customFormat="1"/>
    <row r="21999" s="251" customFormat="1"/>
    <row r="22000" s="251" customFormat="1"/>
    <row r="22001" s="251" customFormat="1"/>
    <row r="22002" s="251" customFormat="1"/>
    <row r="22003" s="251" customFormat="1"/>
    <row r="22004" s="251" customFormat="1"/>
    <row r="22005" s="251" customFormat="1"/>
    <row r="22006" s="251" customFormat="1"/>
    <row r="22007" s="251" customFormat="1"/>
    <row r="22008" s="251" customFormat="1"/>
    <row r="22009" s="251" customFormat="1"/>
    <row r="22010" s="251" customFormat="1"/>
    <row r="22011" s="251" customFormat="1"/>
    <row r="22012" s="251" customFormat="1"/>
    <row r="22013" s="251" customFormat="1"/>
    <row r="22014" s="251" customFormat="1"/>
    <row r="22015" s="251" customFormat="1"/>
    <row r="22016" s="251" customFormat="1"/>
    <row r="22017" s="251" customFormat="1"/>
    <row r="22018" s="251" customFormat="1"/>
    <row r="22019" s="251" customFormat="1"/>
    <row r="22020" s="251" customFormat="1"/>
    <row r="22021" s="251" customFormat="1"/>
    <row r="22022" s="251" customFormat="1"/>
    <row r="22023" s="251" customFormat="1"/>
    <row r="22024" s="251" customFormat="1"/>
    <row r="22025" s="251" customFormat="1"/>
    <row r="22026" s="251" customFormat="1"/>
    <row r="22027" s="251" customFormat="1"/>
    <row r="22028" s="251" customFormat="1"/>
    <row r="22029" s="251" customFormat="1"/>
    <row r="22030" s="251" customFormat="1"/>
    <row r="22031" s="251" customFormat="1"/>
    <row r="22032" s="251" customFormat="1"/>
    <row r="22033" s="251" customFormat="1"/>
    <row r="22034" s="251" customFormat="1"/>
    <row r="22035" s="251" customFormat="1"/>
    <row r="22036" s="251" customFormat="1"/>
    <row r="22037" s="251" customFormat="1"/>
    <row r="22038" s="251" customFormat="1"/>
    <row r="22039" s="251" customFormat="1"/>
    <row r="22040" s="251" customFormat="1"/>
    <row r="22041" s="251" customFormat="1"/>
    <row r="22042" s="251" customFormat="1"/>
    <row r="22043" s="251" customFormat="1"/>
    <row r="22044" s="251" customFormat="1"/>
    <row r="22045" s="251" customFormat="1"/>
    <row r="22046" s="251" customFormat="1"/>
    <row r="22047" s="251" customFormat="1"/>
    <row r="22048" s="251" customFormat="1"/>
    <row r="22049" s="251" customFormat="1"/>
    <row r="22050" s="251" customFormat="1"/>
    <row r="22051" s="251" customFormat="1"/>
    <row r="22052" s="251" customFormat="1"/>
    <row r="22053" s="251" customFormat="1"/>
    <row r="22054" s="251" customFormat="1"/>
    <row r="22055" s="251" customFormat="1"/>
    <row r="22056" s="251" customFormat="1"/>
    <row r="22057" s="251" customFormat="1"/>
    <row r="22058" s="251" customFormat="1"/>
    <row r="22059" s="251" customFormat="1"/>
    <row r="22060" s="251" customFormat="1"/>
    <row r="22061" s="251" customFormat="1"/>
    <row r="22062" s="251" customFormat="1"/>
    <row r="22063" s="251" customFormat="1"/>
    <row r="22064" s="251" customFormat="1"/>
    <row r="22065" s="251" customFormat="1"/>
    <row r="22066" s="251" customFormat="1"/>
    <row r="22067" s="251" customFormat="1"/>
    <row r="22068" s="251" customFormat="1"/>
    <row r="22069" s="251" customFormat="1"/>
    <row r="22070" s="251" customFormat="1"/>
    <row r="22071" s="251" customFormat="1"/>
    <row r="22072" s="251" customFormat="1"/>
    <row r="22073" s="251" customFormat="1"/>
    <row r="22074" s="251" customFormat="1"/>
    <row r="22075" s="251" customFormat="1"/>
    <row r="22076" s="251" customFormat="1"/>
    <row r="22077" s="251" customFormat="1"/>
    <row r="22078" s="251" customFormat="1"/>
    <row r="22079" s="251" customFormat="1"/>
    <row r="22080" s="251" customFormat="1"/>
    <row r="22081" s="251" customFormat="1"/>
    <row r="22082" s="251" customFormat="1"/>
    <row r="22083" s="251" customFormat="1"/>
    <row r="22084" s="251" customFormat="1"/>
    <row r="22085" s="251" customFormat="1"/>
    <row r="22086" s="251" customFormat="1"/>
    <row r="22087" s="251" customFormat="1"/>
    <row r="22088" s="251" customFormat="1"/>
    <row r="22089" s="251" customFormat="1"/>
    <row r="22090" s="251" customFormat="1"/>
    <row r="22091" s="251" customFormat="1"/>
    <row r="22092" s="251" customFormat="1"/>
    <row r="22093" s="251" customFormat="1"/>
    <row r="22094" s="251" customFormat="1"/>
    <row r="22095" s="251" customFormat="1"/>
    <row r="22096" s="251" customFormat="1"/>
    <row r="22097" s="251" customFormat="1"/>
    <row r="22098" s="251" customFormat="1"/>
    <row r="22099" s="251" customFormat="1"/>
    <row r="22100" s="251" customFormat="1"/>
    <row r="22101" s="251" customFormat="1"/>
    <row r="22102" s="251" customFormat="1"/>
    <row r="22103" s="251" customFormat="1"/>
    <row r="22104" s="251" customFormat="1"/>
    <row r="22105" s="251" customFormat="1"/>
    <row r="22106" s="251" customFormat="1"/>
    <row r="22107" s="251" customFormat="1"/>
    <row r="22108" s="251" customFormat="1"/>
    <row r="22109" s="251" customFormat="1"/>
    <row r="22110" s="251" customFormat="1"/>
    <row r="22111" s="251" customFormat="1"/>
    <row r="22112" s="251" customFormat="1"/>
    <row r="22113" s="251" customFormat="1"/>
    <row r="22114" s="251" customFormat="1"/>
    <row r="22115" s="251" customFormat="1"/>
    <row r="22116" s="251" customFormat="1"/>
    <row r="22117" s="251" customFormat="1"/>
    <row r="22118" s="251" customFormat="1"/>
    <row r="22119" s="251" customFormat="1"/>
    <row r="22120" s="251" customFormat="1"/>
    <row r="22121" s="251" customFormat="1"/>
    <row r="22122" s="251" customFormat="1"/>
    <row r="22123" s="251" customFormat="1"/>
    <row r="22124" s="251" customFormat="1"/>
    <row r="22125" s="251" customFormat="1"/>
    <row r="22126" s="251" customFormat="1"/>
    <row r="22127" s="251" customFormat="1"/>
    <row r="22128" s="251" customFormat="1"/>
    <row r="22129" s="251" customFormat="1"/>
    <row r="22130" s="251" customFormat="1"/>
    <row r="22131" s="251" customFormat="1"/>
    <row r="22132" s="251" customFormat="1"/>
    <row r="22133" s="251" customFormat="1"/>
    <row r="22134" s="251" customFormat="1"/>
    <row r="22135" s="251" customFormat="1"/>
    <row r="22136" s="251" customFormat="1"/>
    <row r="22137" s="251" customFormat="1"/>
    <row r="22138" s="251" customFormat="1"/>
    <row r="22139" s="251" customFormat="1"/>
    <row r="22140" s="251" customFormat="1"/>
    <row r="22141" s="251" customFormat="1"/>
    <row r="22142" s="251" customFormat="1"/>
    <row r="22143" s="251" customFormat="1"/>
    <row r="22144" s="251" customFormat="1"/>
    <row r="22145" s="251" customFormat="1"/>
    <row r="22146" s="251" customFormat="1"/>
    <row r="22147" s="251" customFormat="1"/>
    <row r="22148" s="251" customFormat="1"/>
    <row r="22149" s="251" customFormat="1"/>
    <row r="22150" s="251" customFormat="1"/>
    <row r="22151" s="251" customFormat="1"/>
    <row r="22152" s="251" customFormat="1"/>
    <row r="22153" s="251" customFormat="1"/>
    <row r="22154" s="251" customFormat="1"/>
    <row r="22155" s="251" customFormat="1"/>
    <row r="22156" s="251" customFormat="1"/>
    <row r="22157" s="251" customFormat="1"/>
    <row r="22158" s="251" customFormat="1"/>
    <row r="22159" s="251" customFormat="1"/>
    <row r="22160" s="251" customFormat="1"/>
    <row r="22161" s="251" customFormat="1"/>
    <row r="22162" s="251" customFormat="1"/>
    <row r="22163" s="251" customFormat="1"/>
    <row r="22164" s="251" customFormat="1"/>
    <row r="22165" s="251" customFormat="1"/>
    <row r="22166" s="251" customFormat="1"/>
    <row r="22167" s="251" customFormat="1"/>
    <row r="22168" s="251" customFormat="1"/>
    <row r="22169" s="251" customFormat="1"/>
    <row r="22170" s="251" customFormat="1"/>
    <row r="22171" s="251" customFormat="1"/>
    <row r="22172" s="251" customFormat="1"/>
    <row r="22173" s="251" customFormat="1"/>
    <row r="22174" s="251" customFormat="1"/>
    <row r="22175" s="251" customFormat="1"/>
    <row r="22176" s="251" customFormat="1"/>
    <row r="22177" s="251" customFormat="1"/>
    <row r="22178" s="251" customFormat="1"/>
    <row r="22179" s="251" customFormat="1"/>
    <row r="22180" s="251" customFormat="1"/>
    <row r="22181" s="251" customFormat="1"/>
    <row r="22182" s="251" customFormat="1"/>
    <row r="22183" s="251" customFormat="1"/>
    <row r="22184" s="251" customFormat="1"/>
    <row r="22185" s="251" customFormat="1"/>
    <row r="22186" s="251" customFormat="1"/>
    <row r="22187" s="251" customFormat="1"/>
    <row r="22188" s="251" customFormat="1"/>
    <row r="22189" s="251" customFormat="1"/>
    <row r="22190" s="251" customFormat="1"/>
    <row r="22191" s="251" customFormat="1"/>
    <row r="22192" s="251" customFormat="1"/>
    <row r="22193" s="251" customFormat="1"/>
    <row r="22194" s="251" customFormat="1"/>
    <row r="22195" s="251" customFormat="1"/>
    <row r="22196" s="251" customFormat="1"/>
    <row r="22197" s="251" customFormat="1"/>
    <row r="22198" s="251" customFormat="1"/>
    <row r="22199" s="251" customFormat="1"/>
    <row r="22200" s="251" customFormat="1"/>
    <row r="22201" s="251" customFormat="1"/>
    <row r="22202" s="251" customFormat="1"/>
    <row r="22203" s="251" customFormat="1"/>
    <row r="22204" s="251" customFormat="1"/>
    <row r="22205" s="251" customFormat="1"/>
    <row r="22206" s="251" customFormat="1"/>
    <row r="22207" s="251" customFormat="1"/>
    <row r="22208" s="251" customFormat="1"/>
    <row r="22209" s="251" customFormat="1"/>
    <row r="22210" s="251" customFormat="1"/>
    <row r="22211" s="251" customFormat="1"/>
    <row r="22212" s="251" customFormat="1"/>
    <row r="22213" s="251" customFormat="1"/>
    <row r="22214" s="251" customFormat="1"/>
    <row r="22215" s="251" customFormat="1"/>
    <row r="22216" s="251" customFormat="1"/>
    <row r="22217" s="251" customFormat="1"/>
    <row r="22218" s="251" customFormat="1"/>
    <row r="22219" s="251" customFormat="1"/>
    <row r="22220" s="251" customFormat="1"/>
    <row r="22221" s="251" customFormat="1"/>
    <row r="22222" s="251" customFormat="1"/>
    <row r="22223" s="251" customFormat="1"/>
    <row r="22224" s="251" customFormat="1"/>
    <row r="22225" s="251" customFormat="1"/>
    <row r="22226" s="251" customFormat="1"/>
    <row r="22227" s="251" customFormat="1"/>
    <row r="22228" s="251" customFormat="1"/>
    <row r="22229" s="251" customFormat="1"/>
    <row r="22230" s="251" customFormat="1"/>
    <row r="22231" s="251" customFormat="1"/>
    <row r="22232" s="251" customFormat="1"/>
    <row r="22233" s="251" customFormat="1"/>
    <row r="22234" s="251" customFormat="1"/>
    <row r="22235" s="251" customFormat="1"/>
    <row r="22236" s="251" customFormat="1"/>
    <row r="22237" s="251" customFormat="1"/>
    <row r="22238" s="251" customFormat="1"/>
    <row r="22239" s="251" customFormat="1"/>
    <row r="22240" s="251" customFormat="1"/>
    <row r="22241" s="251" customFormat="1"/>
    <row r="22242" s="251" customFormat="1"/>
    <row r="22243" s="251" customFormat="1"/>
    <row r="22244" s="251" customFormat="1"/>
    <row r="22245" s="251" customFormat="1"/>
    <row r="22246" s="251" customFormat="1"/>
    <row r="22247" s="251" customFormat="1"/>
    <row r="22248" s="251" customFormat="1"/>
    <row r="22249" s="251" customFormat="1"/>
    <row r="22250" s="251" customFormat="1"/>
    <row r="22251" s="251" customFormat="1"/>
    <row r="22252" s="251" customFormat="1"/>
    <row r="22253" s="251" customFormat="1"/>
    <row r="22254" s="251" customFormat="1"/>
    <row r="22255" s="251" customFormat="1"/>
    <row r="22256" s="251" customFormat="1"/>
    <row r="22257" s="251" customFormat="1"/>
    <row r="22258" s="251" customFormat="1"/>
    <row r="22259" s="251" customFormat="1"/>
    <row r="22260" s="251" customFormat="1"/>
    <row r="22261" s="251" customFormat="1"/>
    <row r="22262" s="251" customFormat="1"/>
    <row r="22263" s="251" customFormat="1"/>
    <row r="22264" s="251" customFormat="1"/>
    <row r="22265" s="251" customFormat="1"/>
    <row r="22266" s="251" customFormat="1"/>
    <row r="22267" s="251" customFormat="1"/>
    <row r="22268" s="251" customFormat="1"/>
    <row r="22269" s="251" customFormat="1"/>
    <row r="22270" s="251" customFormat="1"/>
    <row r="22271" s="251" customFormat="1"/>
    <row r="22272" s="251" customFormat="1"/>
    <row r="22273" s="251" customFormat="1"/>
    <row r="22274" s="251" customFormat="1"/>
    <row r="22275" s="251" customFormat="1"/>
    <row r="22276" s="251" customFormat="1"/>
    <row r="22277" s="251" customFormat="1"/>
    <row r="22278" s="251" customFormat="1"/>
    <row r="22279" s="251" customFormat="1"/>
    <row r="22280" s="251" customFormat="1"/>
    <row r="22281" s="251" customFormat="1"/>
    <row r="22282" s="251" customFormat="1"/>
    <row r="22283" s="251" customFormat="1"/>
    <row r="22284" s="251" customFormat="1"/>
    <row r="22285" s="251" customFormat="1"/>
    <row r="22286" s="251" customFormat="1"/>
    <row r="22287" s="251" customFormat="1"/>
    <row r="22288" s="251" customFormat="1"/>
    <row r="22289" s="251" customFormat="1"/>
    <row r="22290" s="251" customFormat="1"/>
    <row r="22291" s="251" customFormat="1"/>
    <row r="22292" s="251" customFormat="1"/>
    <row r="22293" s="251" customFormat="1"/>
    <row r="22294" s="251" customFormat="1"/>
    <row r="22295" s="251" customFormat="1"/>
    <row r="22296" s="251" customFormat="1"/>
    <row r="22297" s="251" customFormat="1"/>
    <row r="22298" s="251" customFormat="1"/>
    <row r="22299" s="251" customFormat="1"/>
    <row r="22300" s="251" customFormat="1"/>
    <row r="22301" s="251" customFormat="1"/>
    <row r="22302" s="251" customFormat="1"/>
    <row r="22303" s="251" customFormat="1"/>
    <row r="22304" s="251" customFormat="1"/>
    <row r="22305" s="251" customFormat="1"/>
    <row r="22306" s="251" customFormat="1"/>
    <row r="22307" s="251" customFormat="1"/>
    <row r="22308" s="251" customFormat="1"/>
    <row r="22309" s="251" customFormat="1"/>
    <row r="22310" s="251" customFormat="1"/>
    <row r="22311" s="251" customFormat="1"/>
    <row r="22312" s="251" customFormat="1"/>
    <row r="22313" s="251" customFormat="1"/>
    <row r="22314" s="251" customFormat="1"/>
    <row r="22315" s="251" customFormat="1"/>
    <row r="22316" s="251" customFormat="1"/>
    <row r="22317" s="251" customFormat="1"/>
    <row r="22318" s="251" customFormat="1"/>
    <row r="22319" s="251" customFormat="1"/>
    <row r="22320" s="251" customFormat="1"/>
    <row r="22321" s="251" customFormat="1"/>
    <row r="22322" s="251" customFormat="1"/>
    <row r="22323" s="251" customFormat="1"/>
    <row r="22324" s="251" customFormat="1"/>
    <row r="22325" s="251" customFormat="1"/>
    <row r="22326" s="251" customFormat="1"/>
    <row r="22327" s="251" customFormat="1"/>
    <row r="22328" s="251" customFormat="1"/>
    <row r="22329" s="251" customFormat="1"/>
    <row r="22330" s="251" customFormat="1"/>
    <row r="22331" s="251" customFormat="1"/>
    <row r="22332" s="251" customFormat="1"/>
    <row r="22333" s="251" customFormat="1"/>
    <row r="22334" s="251" customFormat="1"/>
    <row r="22335" s="251" customFormat="1"/>
    <row r="22336" s="251" customFormat="1"/>
    <row r="22337" s="251" customFormat="1"/>
    <row r="22338" s="251" customFormat="1"/>
    <row r="22339" s="251" customFormat="1"/>
    <row r="22340" s="251" customFormat="1"/>
    <row r="22341" s="251" customFormat="1"/>
    <row r="22342" s="251" customFormat="1"/>
    <row r="22343" s="251" customFormat="1"/>
    <row r="22344" s="251" customFormat="1"/>
    <row r="22345" s="251" customFormat="1"/>
    <row r="22346" s="251" customFormat="1"/>
    <row r="22347" s="251" customFormat="1"/>
    <row r="22348" s="251" customFormat="1"/>
    <row r="22349" s="251" customFormat="1"/>
    <row r="22350" s="251" customFormat="1"/>
    <row r="22351" s="251" customFormat="1"/>
    <row r="22352" s="251" customFormat="1"/>
    <row r="22353" s="251" customFormat="1"/>
    <row r="22354" s="251" customFormat="1"/>
    <row r="22355" s="251" customFormat="1"/>
    <row r="22356" s="251" customFormat="1"/>
    <row r="22357" s="251" customFormat="1"/>
    <row r="22358" s="251" customFormat="1"/>
    <row r="22359" s="251" customFormat="1"/>
    <row r="22360" s="251" customFormat="1"/>
    <row r="22361" s="251" customFormat="1"/>
    <row r="22362" s="251" customFormat="1"/>
    <row r="22363" s="251" customFormat="1"/>
    <row r="22364" s="251" customFormat="1"/>
    <row r="22365" s="251" customFormat="1"/>
    <row r="22366" s="251" customFormat="1"/>
    <row r="22367" s="251" customFormat="1"/>
    <row r="22368" s="251" customFormat="1"/>
    <row r="22369" s="251" customFormat="1"/>
    <row r="22370" s="251" customFormat="1"/>
    <row r="22371" s="251" customFormat="1"/>
    <row r="22372" s="251" customFormat="1"/>
    <row r="22373" s="251" customFormat="1"/>
    <row r="22374" s="251" customFormat="1"/>
    <row r="22375" s="251" customFormat="1"/>
    <row r="22376" s="251" customFormat="1"/>
    <row r="22377" s="251" customFormat="1"/>
    <row r="22378" s="251" customFormat="1"/>
    <row r="22379" s="251" customFormat="1"/>
    <row r="22380" s="251" customFormat="1"/>
    <row r="22381" s="251" customFormat="1"/>
    <row r="22382" s="251" customFormat="1"/>
    <row r="22383" s="251" customFormat="1"/>
    <row r="22384" s="251" customFormat="1"/>
    <row r="22385" s="251" customFormat="1"/>
    <row r="22386" s="251" customFormat="1"/>
    <row r="22387" s="251" customFormat="1"/>
    <row r="22388" s="251" customFormat="1"/>
    <row r="22389" s="251" customFormat="1"/>
    <row r="22390" s="251" customFormat="1"/>
    <row r="22391" s="251" customFormat="1"/>
    <row r="22392" s="251" customFormat="1"/>
    <row r="22393" s="251" customFormat="1"/>
    <row r="22394" s="251" customFormat="1"/>
    <row r="22395" s="251" customFormat="1"/>
    <row r="22396" s="251" customFormat="1"/>
    <row r="22397" s="251" customFormat="1"/>
    <row r="22398" s="251" customFormat="1"/>
    <row r="22399" s="251" customFormat="1"/>
    <row r="22400" s="251" customFormat="1"/>
    <row r="22401" s="251" customFormat="1"/>
    <row r="22402" s="251" customFormat="1"/>
    <row r="22403" s="251" customFormat="1"/>
    <row r="22404" s="251" customFormat="1"/>
    <row r="22405" s="251" customFormat="1"/>
    <row r="22406" s="251" customFormat="1"/>
    <row r="22407" s="251" customFormat="1"/>
    <row r="22408" s="251" customFormat="1"/>
    <row r="22409" s="251" customFormat="1"/>
    <row r="22410" s="251" customFormat="1"/>
    <row r="22411" s="251" customFormat="1"/>
    <row r="22412" s="251" customFormat="1"/>
    <row r="22413" s="251" customFormat="1"/>
    <row r="22414" s="251" customFormat="1"/>
    <row r="22415" s="251" customFormat="1"/>
    <row r="22416" s="251" customFormat="1"/>
    <row r="22417" s="251" customFormat="1"/>
    <row r="22418" s="251" customFormat="1"/>
    <row r="22419" s="251" customFormat="1"/>
    <row r="22420" s="251" customFormat="1"/>
    <row r="22421" s="251" customFormat="1"/>
    <row r="22422" s="251" customFormat="1"/>
    <row r="22423" s="251" customFormat="1"/>
    <row r="22424" s="251" customFormat="1"/>
    <row r="22425" s="251" customFormat="1"/>
    <row r="22426" s="251" customFormat="1"/>
    <row r="22427" s="251" customFormat="1"/>
    <row r="22428" s="251" customFormat="1"/>
    <row r="22429" s="251" customFormat="1"/>
    <row r="22430" s="251" customFormat="1"/>
    <row r="22431" s="251" customFormat="1"/>
    <row r="22432" s="251" customFormat="1"/>
    <row r="22433" s="251" customFormat="1"/>
    <row r="22434" s="251" customFormat="1"/>
    <row r="22435" s="251" customFormat="1"/>
    <row r="22436" s="251" customFormat="1"/>
    <row r="22437" s="251" customFormat="1"/>
    <row r="22438" s="251" customFormat="1"/>
    <row r="22439" s="251" customFormat="1"/>
    <row r="22440" s="251" customFormat="1"/>
    <row r="22441" s="251" customFormat="1"/>
    <row r="22442" s="251" customFormat="1"/>
    <row r="22443" s="251" customFormat="1"/>
    <row r="22444" s="251" customFormat="1"/>
    <row r="22445" s="251" customFormat="1"/>
    <row r="22446" s="251" customFormat="1"/>
    <row r="22447" s="251" customFormat="1"/>
    <row r="22448" s="251" customFormat="1"/>
    <row r="22449" s="251" customFormat="1"/>
    <row r="22450" s="251" customFormat="1"/>
    <row r="22451" s="251" customFormat="1"/>
    <row r="22452" s="251" customFormat="1"/>
    <row r="22453" s="251" customFormat="1"/>
    <row r="22454" s="251" customFormat="1"/>
    <row r="22455" s="251" customFormat="1"/>
    <row r="22456" s="251" customFormat="1"/>
    <row r="22457" s="251" customFormat="1"/>
    <row r="22458" s="251" customFormat="1"/>
    <row r="22459" s="251" customFormat="1"/>
    <row r="22460" s="251" customFormat="1"/>
    <row r="22461" s="251" customFormat="1"/>
    <row r="22462" s="251" customFormat="1"/>
    <row r="22463" s="251" customFormat="1"/>
    <row r="22464" s="251" customFormat="1"/>
    <row r="22465" s="251" customFormat="1"/>
    <row r="22466" s="251" customFormat="1"/>
    <row r="22467" s="251" customFormat="1"/>
    <row r="22468" s="251" customFormat="1"/>
    <row r="22469" s="251" customFormat="1"/>
    <row r="22470" s="251" customFormat="1"/>
    <row r="22471" s="251" customFormat="1"/>
    <row r="22472" s="251" customFormat="1"/>
    <row r="22473" s="251" customFormat="1"/>
    <row r="22474" s="251" customFormat="1"/>
    <row r="22475" s="251" customFormat="1"/>
    <row r="22476" s="251" customFormat="1"/>
    <row r="22477" s="251" customFormat="1"/>
    <row r="22478" s="251" customFormat="1"/>
    <row r="22479" s="251" customFormat="1"/>
    <row r="22480" s="251" customFormat="1"/>
    <row r="22481" s="251" customFormat="1"/>
    <row r="22482" s="251" customFormat="1"/>
    <row r="22483" s="251" customFormat="1"/>
    <row r="22484" s="251" customFormat="1"/>
    <row r="22485" s="251" customFormat="1"/>
    <row r="22486" s="251" customFormat="1"/>
    <row r="22487" s="251" customFormat="1"/>
    <row r="22488" s="251" customFormat="1"/>
    <row r="22489" s="251" customFormat="1"/>
    <row r="22490" s="251" customFormat="1"/>
    <row r="22491" s="251" customFormat="1"/>
    <row r="22492" s="251" customFormat="1"/>
    <row r="22493" s="251" customFormat="1"/>
    <row r="22494" s="251" customFormat="1"/>
    <row r="22495" s="251" customFormat="1"/>
    <row r="22496" s="251" customFormat="1"/>
    <row r="22497" s="251" customFormat="1"/>
    <row r="22498" s="251" customFormat="1"/>
    <row r="22499" s="251" customFormat="1"/>
    <row r="22500" s="251" customFormat="1"/>
    <row r="22501" s="251" customFormat="1"/>
    <row r="22502" s="251" customFormat="1"/>
    <row r="22503" s="251" customFormat="1"/>
    <row r="22504" s="251" customFormat="1"/>
    <row r="22505" s="251" customFormat="1"/>
    <row r="22506" s="251" customFormat="1"/>
    <row r="22507" s="251" customFormat="1"/>
    <row r="22508" s="251" customFormat="1"/>
    <row r="22509" s="251" customFormat="1"/>
    <row r="22510" s="251" customFormat="1"/>
    <row r="22511" s="251" customFormat="1"/>
    <row r="22512" s="251" customFormat="1"/>
    <row r="22513" s="251" customFormat="1"/>
    <row r="22514" s="251" customFormat="1"/>
    <row r="22515" s="251" customFormat="1"/>
    <row r="22516" s="251" customFormat="1"/>
    <row r="22517" s="251" customFormat="1"/>
    <row r="22518" s="251" customFormat="1"/>
    <row r="22519" s="251" customFormat="1"/>
    <row r="22520" s="251" customFormat="1"/>
    <row r="22521" s="251" customFormat="1"/>
    <row r="22522" s="251" customFormat="1"/>
    <row r="22523" s="251" customFormat="1"/>
    <row r="22524" s="251" customFormat="1"/>
    <row r="22525" s="251" customFormat="1"/>
    <row r="22526" s="251" customFormat="1"/>
    <row r="22527" s="251" customFormat="1"/>
    <row r="22528" s="251" customFormat="1"/>
    <row r="22529" s="251" customFormat="1"/>
    <row r="22530" s="251" customFormat="1"/>
    <row r="22531" s="251" customFormat="1"/>
    <row r="22532" s="251" customFormat="1"/>
    <row r="22533" s="251" customFormat="1"/>
    <row r="22534" s="251" customFormat="1"/>
    <row r="22535" s="251" customFormat="1"/>
    <row r="22536" s="251" customFormat="1"/>
    <row r="22537" s="251" customFormat="1"/>
    <row r="22538" s="251" customFormat="1"/>
    <row r="22539" s="251" customFormat="1"/>
    <row r="22540" s="251" customFormat="1"/>
    <row r="22541" s="251" customFormat="1"/>
    <row r="22542" s="251" customFormat="1"/>
    <row r="22543" s="251" customFormat="1"/>
    <row r="22544" s="251" customFormat="1"/>
    <row r="22545" s="251" customFormat="1"/>
    <row r="22546" s="251" customFormat="1"/>
    <row r="22547" s="251" customFormat="1"/>
    <row r="22548" s="251" customFormat="1"/>
    <row r="22549" s="251" customFormat="1"/>
    <row r="22550" s="251" customFormat="1"/>
    <row r="22551" s="251" customFormat="1"/>
    <row r="22552" s="251" customFormat="1"/>
    <row r="22553" s="251" customFormat="1"/>
    <row r="22554" s="251" customFormat="1"/>
    <row r="22555" s="251" customFormat="1"/>
    <row r="22556" s="251" customFormat="1"/>
    <row r="22557" s="251" customFormat="1"/>
    <row r="22558" s="251" customFormat="1"/>
    <row r="22559" s="251" customFormat="1"/>
    <row r="22560" s="251" customFormat="1"/>
    <row r="22561" s="251" customFormat="1"/>
    <row r="22562" s="251" customFormat="1"/>
    <row r="22563" s="251" customFormat="1"/>
    <row r="22564" s="251" customFormat="1"/>
    <row r="22565" s="251" customFormat="1"/>
    <row r="22566" s="251" customFormat="1"/>
    <row r="22567" s="251" customFormat="1"/>
    <row r="22568" s="251" customFormat="1"/>
    <row r="22569" s="251" customFormat="1"/>
    <row r="22570" s="251" customFormat="1"/>
    <row r="22571" s="251" customFormat="1"/>
    <row r="22572" s="251" customFormat="1"/>
    <row r="22573" s="251" customFormat="1"/>
    <row r="22574" s="251" customFormat="1"/>
    <row r="22575" s="251" customFormat="1"/>
    <row r="22576" s="251" customFormat="1"/>
    <row r="22577" s="251" customFormat="1"/>
    <row r="22578" s="251" customFormat="1"/>
    <row r="22579" s="251" customFormat="1"/>
    <row r="22580" s="251" customFormat="1"/>
    <row r="22581" s="251" customFormat="1"/>
    <row r="22582" s="251" customFormat="1"/>
    <row r="22583" s="251" customFormat="1"/>
    <row r="22584" s="251" customFormat="1"/>
    <row r="22585" s="251" customFormat="1"/>
    <row r="22586" s="251" customFormat="1"/>
    <row r="22587" s="251" customFormat="1"/>
    <row r="22588" s="251" customFormat="1"/>
    <row r="22589" s="251" customFormat="1"/>
    <row r="22590" s="251" customFormat="1"/>
    <row r="22591" s="251" customFormat="1"/>
    <row r="22592" s="251" customFormat="1"/>
    <row r="22593" s="251" customFormat="1"/>
    <row r="22594" s="251" customFormat="1"/>
    <row r="22595" s="251" customFormat="1"/>
    <row r="22596" s="251" customFormat="1"/>
    <row r="22597" s="251" customFormat="1"/>
    <row r="22598" s="251" customFormat="1"/>
    <row r="22599" s="251" customFormat="1"/>
    <row r="22600" s="251" customFormat="1"/>
    <row r="22601" s="251" customFormat="1"/>
    <row r="22602" s="251" customFormat="1"/>
    <row r="22603" s="251" customFormat="1"/>
    <row r="22604" s="251" customFormat="1"/>
    <row r="22605" s="251" customFormat="1"/>
    <row r="22606" s="251" customFormat="1"/>
    <row r="22607" s="251" customFormat="1"/>
    <row r="22608" s="251" customFormat="1"/>
    <row r="22609" s="251" customFormat="1"/>
    <row r="22610" s="251" customFormat="1"/>
    <row r="22611" s="251" customFormat="1"/>
    <row r="22612" s="251" customFormat="1"/>
    <row r="22613" s="251" customFormat="1"/>
    <row r="22614" s="251" customFormat="1"/>
    <row r="22615" s="251" customFormat="1"/>
    <row r="22616" s="251" customFormat="1"/>
    <row r="22617" s="251" customFormat="1"/>
    <row r="22618" s="251" customFormat="1"/>
    <row r="22619" s="251" customFormat="1"/>
    <row r="22620" s="251" customFormat="1"/>
    <row r="22621" s="251" customFormat="1"/>
    <row r="22622" s="251" customFormat="1"/>
    <row r="22623" s="251" customFormat="1"/>
    <row r="22624" s="251" customFormat="1"/>
    <row r="22625" s="251" customFormat="1"/>
    <row r="22626" s="251" customFormat="1"/>
    <row r="22627" s="251" customFormat="1"/>
    <row r="22628" s="251" customFormat="1"/>
    <row r="22629" s="251" customFormat="1"/>
    <row r="22630" s="251" customFormat="1"/>
    <row r="22631" s="251" customFormat="1"/>
    <row r="22632" s="251" customFormat="1"/>
    <row r="22633" s="251" customFormat="1"/>
    <row r="22634" s="251" customFormat="1"/>
    <row r="22635" s="251" customFormat="1"/>
    <row r="22636" s="251" customFormat="1"/>
    <row r="22637" s="251" customFormat="1"/>
    <row r="22638" s="251" customFormat="1"/>
    <row r="22639" s="251" customFormat="1"/>
    <row r="22640" s="251" customFormat="1"/>
    <row r="22641" s="251" customFormat="1"/>
    <row r="22642" s="251" customFormat="1"/>
    <row r="22643" s="251" customFormat="1"/>
    <row r="22644" s="251" customFormat="1"/>
    <row r="22645" s="251" customFormat="1"/>
    <row r="22646" s="251" customFormat="1"/>
    <row r="22647" s="251" customFormat="1"/>
    <row r="22648" s="251" customFormat="1"/>
    <row r="22649" s="251" customFormat="1"/>
    <row r="22650" s="251" customFormat="1"/>
    <row r="22651" s="251" customFormat="1"/>
    <row r="22652" s="251" customFormat="1"/>
    <row r="22653" s="251" customFormat="1"/>
    <row r="22654" s="251" customFormat="1"/>
    <row r="22655" s="251" customFormat="1"/>
    <row r="22656" s="251" customFormat="1"/>
    <row r="22657" s="251" customFormat="1"/>
    <row r="22658" s="251" customFormat="1"/>
    <row r="22659" s="251" customFormat="1"/>
    <row r="22660" s="251" customFormat="1"/>
    <row r="22661" s="251" customFormat="1"/>
    <row r="22662" s="251" customFormat="1"/>
    <row r="22663" s="251" customFormat="1"/>
    <row r="22664" s="251" customFormat="1"/>
    <row r="22665" s="251" customFormat="1"/>
    <row r="22666" s="251" customFormat="1"/>
    <row r="22667" s="251" customFormat="1"/>
    <row r="22668" s="251" customFormat="1"/>
    <row r="22669" s="251" customFormat="1"/>
    <row r="22670" s="251" customFormat="1"/>
    <row r="22671" s="251" customFormat="1"/>
    <row r="22672" s="251" customFormat="1"/>
    <row r="22673" s="251" customFormat="1"/>
    <row r="22674" s="251" customFormat="1"/>
    <row r="22675" s="251" customFormat="1"/>
    <row r="22676" s="251" customFormat="1"/>
    <row r="22677" s="251" customFormat="1"/>
    <row r="22678" s="251" customFormat="1"/>
    <row r="22679" s="251" customFormat="1"/>
    <row r="22680" s="251" customFormat="1"/>
    <row r="22681" s="251" customFormat="1"/>
    <row r="22682" s="251" customFormat="1"/>
    <row r="22683" s="251" customFormat="1"/>
    <row r="22684" s="251" customFormat="1"/>
    <row r="22685" s="251" customFormat="1"/>
    <row r="22686" s="251" customFormat="1"/>
    <row r="22687" s="251" customFormat="1"/>
    <row r="22688" s="251" customFormat="1"/>
    <row r="22689" s="251" customFormat="1"/>
    <row r="22690" s="251" customFormat="1"/>
    <row r="22691" s="251" customFormat="1"/>
    <row r="22692" s="251" customFormat="1"/>
    <row r="22693" s="251" customFormat="1"/>
    <row r="22694" s="251" customFormat="1"/>
    <row r="22695" s="251" customFormat="1"/>
    <row r="22696" s="251" customFormat="1"/>
    <row r="22697" s="251" customFormat="1"/>
    <row r="22698" s="251" customFormat="1"/>
    <row r="22699" s="251" customFormat="1"/>
    <row r="22700" s="251" customFormat="1"/>
    <row r="22701" s="251" customFormat="1"/>
    <row r="22702" s="251" customFormat="1"/>
    <row r="22703" s="251" customFormat="1"/>
    <row r="22704" s="251" customFormat="1"/>
    <row r="22705" s="251" customFormat="1"/>
    <row r="22706" s="251" customFormat="1"/>
    <row r="22707" s="251" customFormat="1"/>
    <row r="22708" s="251" customFormat="1"/>
    <row r="22709" s="251" customFormat="1"/>
    <row r="22710" s="251" customFormat="1"/>
    <row r="22711" s="251" customFormat="1"/>
    <row r="22712" s="251" customFormat="1"/>
    <row r="22713" s="251" customFormat="1"/>
    <row r="22714" s="251" customFormat="1"/>
    <row r="22715" s="251" customFormat="1"/>
    <row r="22716" s="251" customFormat="1"/>
    <row r="22717" s="251" customFormat="1"/>
    <row r="22718" s="251" customFormat="1"/>
    <row r="22719" s="251" customFormat="1"/>
    <row r="22720" s="251" customFormat="1"/>
    <row r="22721" s="251" customFormat="1"/>
    <row r="22722" s="251" customFormat="1"/>
    <row r="22723" s="251" customFormat="1"/>
    <row r="22724" s="251" customFormat="1"/>
    <row r="22725" s="251" customFormat="1"/>
    <row r="22726" s="251" customFormat="1"/>
    <row r="22727" s="251" customFormat="1"/>
    <row r="22728" s="251" customFormat="1"/>
    <row r="22729" s="251" customFormat="1"/>
    <row r="22730" s="251" customFormat="1"/>
    <row r="22731" s="251" customFormat="1"/>
    <row r="22732" s="251" customFormat="1"/>
    <row r="22733" s="251" customFormat="1"/>
    <row r="22734" s="251" customFormat="1"/>
    <row r="22735" s="251" customFormat="1"/>
    <row r="22736" s="251" customFormat="1"/>
    <row r="22737" s="251" customFormat="1"/>
    <row r="22738" s="251" customFormat="1"/>
    <row r="22739" s="251" customFormat="1"/>
    <row r="22740" s="251" customFormat="1"/>
    <row r="22741" s="251" customFormat="1"/>
    <row r="22742" s="251" customFormat="1"/>
    <row r="22743" s="251" customFormat="1"/>
    <row r="22744" s="251" customFormat="1"/>
    <row r="22745" s="251" customFormat="1"/>
    <row r="22746" s="251" customFormat="1"/>
    <row r="22747" s="251" customFormat="1"/>
    <row r="22748" s="251" customFormat="1"/>
    <row r="22749" s="251" customFormat="1"/>
    <row r="22750" s="251" customFormat="1"/>
    <row r="22751" s="251" customFormat="1"/>
    <row r="22752" s="251" customFormat="1"/>
    <row r="22753" s="251" customFormat="1"/>
    <row r="22754" s="251" customFormat="1"/>
    <row r="22755" s="251" customFormat="1"/>
    <row r="22756" s="251" customFormat="1"/>
    <row r="22757" s="251" customFormat="1"/>
    <row r="22758" s="251" customFormat="1"/>
    <row r="22759" s="251" customFormat="1"/>
    <row r="22760" s="251" customFormat="1"/>
    <row r="22761" s="251" customFormat="1"/>
    <row r="22762" s="251" customFormat="1"/>
    <row r="22763" s="251" customFormat="1"/>
    <row r="22764" s="251" customFormat="1"/>
    <row r="22765" s="251" customFormat="1"/>
    <row r="22766" s="251" customFormat="1"/>
    <row r="22767" s="251" customFormat="1"/>
    <row r="22768" s="251" customFormat="1"/>
    <row r="22769" s="251" customFormat="1"/>
    <row r="22770" s="251" customFormat="1"/>
    <row r="22771" s="251" customFormat="1"/>
    <row r="22772" s="251" customFormat="1"/>
    <row r="22773" s="251" customFormat="1"/>
    <row r="22774" s="251" customFormat="1"/>
    <row r="22775" s="251" customFormat="1"/>
    <row r="22776" s="251" customFormat="1"/>
    <row r="22777" s="251" customFormat="1"/>
    <row r="22778" s="251" customFormat="1"/>
    <row r="22779" s="251" customFormat="1"/>
    <row r="22780" s="251" customFormat="1"/>
    <row r="22781" s="251" customFormat="1"/>
    <row r="22782" s="251" customFormat="1"/>
    <row r="22783" s="251" customFormat="1"/>
    <row r="22784" s="251" customFormat="1"/>
    <row r="22785" s="251" customFormat="1"/>
    <row r="22786" s="251" customFormat="1"/>
    <row r="22787" s="251" customFormat="1"/>
    <row r="22788" s="251" customFormat="1"/>
    <row r="22789" s="251" customFormat="1"/>
    <row r="22790" s="251" customFormat="1"/>
    <row r="22791" s="251" customFormat="1"/>
    <row r="22792" s="251" customFormat="1"/>
    <row r="22793" s="251" customFormat="1"/>
    <row r="22794" s="251" customFormat="1"/>
    <row r="22795" s="251" customFormat="1"/>
    <row r="22796" s="251" customFormat="1"/>
    <row r="22797" s="251" customFormat="1"/>
    <row r="22798" s="251" customFormat="1"/>
    <row r="22799" s="251" customFormat="1"/>
    <row r="22800" s="251" customFormat="1"/>
    <row r="22801" s="251" customFormat="1"/>
    <row r="22802" s="251" customFormat="1"/>
    <row r="22803" s="251" customFormat="1"/>
    <row r="22804" s="251" customFormat="1"/>
    <row r="22805" s="251" customFormat="1"/>
    <row r="22806" s="251" customFormat="1"/>
    <row r="22807" s="251" customFormat="1"/>
    <row r="22808" s="251" customFormat="1"/>
    <row r="22809" s="251" customFormat="1"/>
    <row r="22810" s="251" customFormat="1"/>
    <row r="22811" s="251" customFormat="1"/>
    <row r="22812" s="251" customFormat="1"/>
    <row r="22813" s="251" customFormat="1"/>
    <row r="22814" s="251" customFormat="1"/>
    <row r="22815" s="251" customFormat="1"/>
    <row r="22816" s="251" customFormat="1"/>
    <row r="22817" s="251" customFormat="1"/>
    <row r="22818" s="251" customFormat="1"/>
    <row r="22819" s="251" customFormat="1"/>
    <row r="22820" s="251" customFormat="1"/>
    <row r="22821" s="251" customFormat="1"/>
    <row r="22822" s="251" customFormat="1"/>
    <row r="22823" s="251" customFormat="1"/>
    <row r="22824" s="251" customFormat="1"/>
    <row r="22825" s="251" customFormat="1"/>
    <row r="22826" s="251" customFormat="1"/>
    <row r="22827" s="251" customFormat="1"/>
    <row r="22828" s="251" customFormat="1"/>
    <row r="22829" s="251" customFormat="1"/>
    <row r="22830" s="251" customFormat="1"/>
    <row r="22831" s="251" customFormat="1"/>
    <row r="22832" s="251" customFormat="1"/>
    <row r="22833" s="251" customFormat="1"/>
    <row r="22834" s="251" customFormat="1"/>
    <row r="22835" s="251" customFormat="1"/>
    <row r="22836" s="251" customFormat="1"/>
    <row r="22837" s="251" customFormat="1"/>
    <row r="22838" s="251" customFormat="1"/>
    <row r="22839" s="251" customFormat="1"/>
    <row r="22840" s="251" customFormat="1"/>
    <row r="22841" s="251" customFormat="1"/>
    <row r="22842" s="251" customFormat="1"/>
    <row r="22843" s="251" customFormat="1"/>
    <row r="22844" s="251" customFormat="1"/>
    <row r="22845" s="251" customFormat="1"/>
    <row r="22846" s="251" customFormat="1"/>
    <row r="22847" s="251" customFormat="1"/>
    <row r="22848" s="251" customFormat="1"/>
    <row r="22849" s="251" customFormat="1"/>
    <row r="22850" s="251" customFormat="1"/>
    <row r="22851" s="251" customFormat="1"/>
    <row r="22852" s="251" customFormat="1"/>
    <row r="22853" s="251" customFormat="1"/>
    <row r="22854" s="251" customFormat="1"/>
    <row r="22855" s="251" customFormat="1"/>
    <row r="22856" s="251" customFormat="1"/>
    <row r="22857" s="251" customFormat="1"/>
    <row r="22858" s="251" customFormat="1"/>
    <row r="22859" s="251" customFormat="1"/>
    <row r="22860" s="251" customFormat="1"/>
    <row r="22861" s="251" customFormat="1"/>
    <row r="22862" s="251" customFormat="1"/>
    <row r="22863" s="251" customFormat="1"/>
    <row r="22864" s="251" customFormat="1"/>
    <row r="22865" s="251" customFormat="1"/>
    <row r="22866" s="251" customFormat="1"/>
    <row r="22867" s="251" customFormat="1"/>
    <row r="22868" s="251" customFormat="1"/>
    <row r="22869" s="251" customFormat="1"/>
    <row r="22870" s="251" customFormat="1"/>
    <row r="22871" s="251" customFormat="1"/>
    <row r="22872" s="251" customFormat="1"/>
    <row r="22873" s="251" customFormat="1"/>
    <row r="22874" s="251" customFormat="1"/>
    <row r="22875" s="251" customFormat="1"/>
    <row r="22876" s="251" customFormat="1"/>
    <row r="22877" s="251" customFormat="1"/>
    <row r="22878" s="251" customFormat="1"/>
    <row r="22879" s="251" customFormat="1"/>
    <row r="22880" s="251" customFormat="1"/>
    <row r="22881" s="251" customFormat="1"/>
    <row r="22882" s="251" customFormat="1"/>
    <row r="22883" s="251" customFormat="1"/>
    <row r="22884" s="251" customFormat="1"/>
    <row r="22885" s="251" customFormat="1"/>
    <row r="22886" s="251" customFormat="1"/>
    <row r="22887" s="251" customFormat="1"/>
    <row r="22888" s="251" customFormat="1"/>
    <row r="22889" s="251" customFormat="1"/>
    <row r="22890" s="251" customFormat="1"/>
    <row r="22891" s="251" customFormat="1"/>
    <row r="22892" s="251" customFormat="1"/>
    <row r="22893" s="251" customFormat="1"/>
    <row r="22894" s="251" customFormat="1"/>
    <row r="22895" s="251" customFormat="1"/>
    <row r="22896" s="251" customFormat="1"/>
    <row r="22897" s="251" customFormat="1"/>
    <row r="22898" s="251" customFormat="1"/>
    <row r="22899" s="251" customFormat="1"/>
    <row r="22900" s="251" customFormat="1"/>
    <row r="22901" s="251" customFormat="1"/>
    <row r="22902" s="251" customFormat="1"/>
    <row r="22903" s="251" customFormat="1"/>
    <row r="22904" s="251" customFormat="1"/>
    <row r="22905" s="251" customFormat="1"/>
    <row r="22906" s="251" customFormat="1"/>
    <row r="22907" s="251" customFormat="1"/>
    <row r="22908" s="251" customFormat="1"/>
    <row r="22909" s="251" customFormat="1"/>
    <row r="22910" s="251" customFormat="1"/>
    <row r="22911" s="251" customFormat="1"/>
    <row r="22912" s="251" customFormat="1"/>
    <row r="22913" s="251" customFormat="1"/>
    <row r="22914" s="251" customFormat="1"/>
    <row r="22915" s="251" customFormat="1"/>
    <row r="22916" s="251" customFormat="1"/>
    <row r="22917" s="251" customFormat="1"/>
    <row r="22918" s="251" customFormat="1"/>
    <row r="22919" s="251" customFormat="1"/>
    <row r="22920" s="251" customFormat="1"/>
    <row r="22921" s="251" customFormat="1"/>
    <row r="22922" s="251" customFormat="1"/>
    <row r="22923" s="251" customFormat="1"/>
    <row r="22924" s="251" customFormat="1"/>
    <row r="22925" s="251" customFormat="1"/>
    <row r="22926" s="251" customFormat="1"/>
    <row r="22927" s="251" customFormat="1"/>
    <row r="22928" s="251" customFormat="1"/>
    <row r="22929" s="251" customFormat="1"/>
    <row r="22930" s="251" customFormat="1"/>
    <row r="22931" s="251" customFormat="1"/>
    <row r="22932" s="251" customFormat="1"/>
    <row r="22933" s="251" customFormat="1"/>
    <row r="22934" s="251" customFormat="1"/>
    <row r="22935" s="251" customFormat="1"/>
    <row r="22936" s="251" customFormat="1"/>
    <row r="22937" s="251" customFormat="1"/>
    <row r="22938" s="251" customFormat="1"/>
    <row r="22939" s="251" customFormat="1"/>
    <row r="22940" s="251" customFormat="1"/>
    <row r="22941" s="251" customFormat="1"/>
    <row r="22942" s="251" customFormat="1"/>
    <row r="22943" s="251" customFormat="1"/>
    <row r="22944" s="251" customFormat="1"/>
    <row r="22945" s="251" customFormat="1"/>
    <row r="22946" s="251" customFormat="1"/>
    <row r="22947" s="251" customFormat="1"/>
    <row r="22948" s="251" customFormat="1"/>
    <row r="22949" s="251" customFormat="1"/>
    <row r="22950" s="251" customFormat="1"/>
    <row r="22951" s="251" customFormat="1"/>
    <row r="22952" s="251" customFormat="1"/>
    <row r="22953" s="251" customFormat="1"/>
    <row r="22954" s="251" customFormat="1"/>
    <row r="22955" s="251" customFormat="1"/>
    <row r="22956" s="251" customFormat="1"/>
    <row r="22957" s="251" customFormat="1"/>
    <row r="22958" s="251" customFormat="1"/>
    <row r="22959" s="251" customFormat="1"/>
    <row r="22960" s="251" customFormat="1"/>
    <row r="22961" s="251" customFormat="1"/>
    <row r="22962" s="251" customFormat="1"/>
    <row r="22963" s="251" customFormat="1"/>
    <row r="22964" s="251" customFormat="1"/>
    <row r="22965" s="251" customFormat="1"/>
    <row r="22966" s="251" customFormat="1"/>
    <row r="22967" s="251" customFormat="1"/>
    <row r="22968" s="251" customFormat="1"/>
    <row r="22969" s="251" customFormat="1"/>
    <row r="22970" s="251" customFormat="1"/>
    <row r="22971" s="251" customFormat="1"/>
    <row r="22972" s="251" customFormat="1"/>
    <row r="22973" s="251" customFormat="1"/>
    <row r="22974" s="251" customFormat="1"/>
    <row r="22975" s="251" customFormat="1"/>
    <row r="22976" s="251" customFormat="1"/>
    <row r="22977" s="251" customFormat="1"/>
    <row r="22978" s="251" customFormat="1"/>
    <row r="22979" s="251" customFormat="1"/>
    <row r="22980" s="251" customFormat="1"/>
    <row r="22981" s="251" customFormat="1"/>
    <row r="22982" s="251" customFormat="1"/>
    <row r="22983" s="251" customFormat="1"/>
    <row r="22984" s="251" customFormat="1"/>
    <row r="22985" s="251" customFormat="1"/>
    <row r="22986" s="251" customFormat="1"/>
    <row r="22987" s="251" customFormat="1"/>
    <row r="22988" s="251" customFormat="1"/>
    <row r="22989" s="251" customFormat="1"/>
    <row r="22990" s="251" customFormat="1"/>
    <row r="22991" s="251" customFormat="1"/>
    <row r="22992" s="251" customFormat="1"/>
    <row r="22993" s="251" customFormat="1"/>
    <row r="22994" s="251" customFormat="1"/>
    <row r="22995" s="251" customFormat="1"/>
    <row r="22996" s="251" customFormat="1"/>
    <row r="22997" s="251" customFormat="1"/>
    <row r="22998" s="251" customFormat="1"/>
    <row r="22999" s="251" customFormat="1"/>
    <row r="23000" s="251" customFormat="1"/>
    <row r="23001" s="251" customFormat="1"/>
    <row r="23002" s="251" customFormat="1"/>
    <row r="23003" s="251" customFormat="1"/>
    <row r="23004" s="251" customFormat="1"/>
    <row r="23005" s="251" customFormat="1"/>
    <row r="23006" s="251" customFormat="1"/>
    <row r="23007" s="251" customFormat="1"/>
    <row r="23008" s="251" customFormat="1"/>
    <row r="23009" s="251" customFormat="1"/>
    <row r="23010" s="251" customFormat="1"/>
    <row r="23011" s="251" customFormat="1"/>
    <row r="23012" s="251" customFormat="1"/>
    <row r="23013" s="251" customFormat="1"/>
    <row r="23014" s="251" customFormat="1"/>
    <row r="23015" s="251" customFormat="1"/>
    <row r="23016" s="251" customFormat="1"/>
    <row r="23017" s="251" customFormat="1"/>
    <row r="23018" s="251" customFormat="1"/>
    <row r="23019" s="251" customFormat="1"/>
    <row r="23020" s="251" customFormat="1"/>
    <row r="23021" s="251" customFormat="1"/>
    <row r="23022" s="251" customFormat="1"/>
    <row r="23023" s="251" customFormat="1"/>
    <row r="23024" s="251" customFormat="1"/>
    <row r="23025" s="251" customFormat="1"/>
    <row r="23026" s="251" customFormat="1"/>
    <row r="23027" s="251" customFormat="1"/>
    <row r="23028" s="251" customFormat="1"/>
    <row r="23029" s="251" customFormat="1"/>
    <row r="23030" s="251" customFormat="1"/>
    <row r="23031" s="251" customFormat="1"/>
    <row r="23032" s="251" customFormat="1"/>
    <row r="23033" s="251" customFormat="1"/>
    <row r="23034" s="251" customFormat="1"/>
    <row r="23035" s="251" customFormat="1"/>
    <row r="23036" s="251" customFormat="1"/>
    <row r="23037" s="251" customFormat="1"/>
    <row r="23038" s="251" customFormat="1"/>
    <row r="23039" s="251" customFormat="1"/>
    <row r="23040" s="251" customFormat="1"/>
    <row r="23041" s="251" customFormat="1"/>
    <row r="23042" s="251" customFormat="1"/>
    <row r="23043" s="251" customFormat="1"/>
    <row r="23044" s="251" customFormat="1"/>
    <row r="23045" s="251" customFormat="1"/>
    <row r="23046" s="251" customFormat="1"/>
    <row r="23047" s="251" customFormat="1"/>
    <row r="23048" s="251" customFormat="1"/>
    <row r="23049" s="251" customFormat="1"/>
    <row r="23050" s="251" customFormat="1"/>
    <row r="23051" s="251" customFormat="1"/>
    <row r="23052" s="251" customFormat="1"/>
    <row r="23053" s="251" customFormat="1"/>
    <row r="23054" s="251" customFormat="1"/>
    <row r="23055" s="251" customFormat="1"/>
    <row r="23056" s="251" customFormat="1"/>
    <row r="23057" s="251" customFormat="1"/>
    <row r="23058" s="251" customFormat="1"/>
    <row r="23059" s="251" customFormat="1"/>
    <row r="23060" s="251" customFormat="1"/>
    <row r="23061" s="251" customFormat="1"/>
    <row r="23062" s="251" customFormat="1"/>
    <row r="23063" s="251" customFormat="1"/>
    <row r="23064" s="251" customFormat="1"/>
    <row r="23065" s="251" customFormat="1"/>
    <row r="23066" s="251" customFormat="1"/>
    <row r="23067" s="251" customFormat="1"/>
    <row r="23068" s="251" customFormat="1"/>
    <row r="23069" s="251" customFormat="1"/>
    <row r="23070" s="251" customFormat="1"/>
    <row r="23071" s="251" customFormat="1"/>
    <row r="23072" s="251" customFormat="1"/>
    <row r="23073" s="251" customFormat="1"/>
    <row r="23074" s="251" customFormat="1"/>
    <row r="23075" s="251" customFormat="1"/>
    <row r="23076" s="251" customFormat="1"/>
    <row r="23077" s="251" customFormat="1"/>
    <row r="23078" s="251" customFormat="1"/>
    <row r="23079" s="251" customFormat="1"/>
    <row r="23080" s="251" customFormat="1"/>
    <row r="23081" s="251" customFormat="1"/>
    <row r="23082" s="251" customFormat="1"/>
    <row r="23083" s="251" customFormat="1"/>
    <row r="23084" s="251" customFormat="1"/>
    <row r="23085" s="251" customFormat="1"/>
    <row r="23086" s="251" customFormat="1"/>
    <row r="23087" s="251" customFormat="1"/>
    <row r="23088" s="251" customFormat="1"/>
    <row r="23089" s="251" customFormat="1"/>
    <row r="23090" s="251" customFormat="1"/>
    <row r="23091" s="251" customFormat="1"/>
    <row r="23092" s="251" customFormat="1"/>
    <row r="23093" s="251" customFormat="1"/>
    <row r="23094" s="251" customFormat="1"/>
    <row r="23095" s="251" customFormat="1"/>
    <row r="23096" s="251" customFormat="1"/>
    <row r="23097" s="251" customFormat="1"/>
    <row r="23098" s="251" customFormat="1"/>
    <row r="23099" s="251" customFormat="1"/>
    <row r="23100" s="251" customFormat="1"/>
    <row r="23101" s="251" customFormat="1"/>
    <row r="23102" s="251" customFormat="1"/>
    <row r="23103" s="251" customFormat="1"/>
    <row r="23104" s="251" customFormat="1"/>
    <row r="23105" s="251" customFormat="1"/>
    <row r="23106" s="251" customFormat="1"/>
    <row r="23107" s="251" customFormat="1"/>
    <row r="23108" s="251" customFormat="1"/>
    <row r="23109" s="251" customFormat="1"/>
    <row r="23110" s="251" customFormat="1"/>
    <row r="23111" s="251" customFormat="1"/>
    <row r="23112" s="251" customFormat="1"/>
    <row r="23113" s="251" customFormat="1"/>
    <row r="23114" s="251" customFormat="1"/>
    <row r="23115" s="251" customFormat="1"/>
    <row r="23116" s="251" customFormat="1"/>
    <row r="23117" s="251" customFormat="1"/>
    <row r="23118" s="251" customFormat="1"/>
    <row r="23119" s="251" customFormat="1"/>
    <row r="23120" s="251" customFormat="1"/>
    <row r="23121" s="251" customFormat="1"/>
    <row r="23122" s="251" customFormat="1"/>
    <row r="23123" s="251" customFormat="1"/>
    <row r="23124" s="251" customFormat="1"/>
    <row r="23125" s="251" customFormat="1"/>
    <row r="23126" s="251" customFormat="1"/>
    <row r="23127" s="251" customFormat="1"/>
    <row r="23128" s="251" customFormat="1"/>
    <row r="23129" s="251" customFormat="1"/>
    <row r="23130" s="251" customFormat="1"/>
    <row r="23131" s="251" customFormat="1"/>
    <row r="23132" s="251" customFormat="1"/>
    <row r="23133" s="251" customFormat="1"/>
    <row r="23134" s="251" customFormat="1"/>
    <row r="23135" s="251" customFormat="1"/>
    <row r="23136" s="251" customFormat="1"/>
    <row r="23137" s="251" customFormat="1"/>
    <row r="23138" s="251" customFormat="1"/>
    <row r="23139" s="251" customFormat="1"/>
    <row r="23140" s="251" customFormat="1"/>
    <row r="23141" s="251" customFormat="1"/>
    <row r="23142" s="251" customFormat="1"/>
    <row r="23143" s="251" customFormat="1"/>
    <row r="23144" s="251" customFormat="1"/>
    <row r="23145" s="251" customFormat="1"/>
    <row r="23146" s="251" customFormat="1"/>
    <row r="23147" s="251" customFormat="1"/>
    <row r="23148" s="251" customFormat="1"/>
    <row r="23149" s="251" customFormat="1"/>
    <row r="23150" s="251" customFormat="1"/>
    <row r="23151" s="251" customFormat="1"/>
    <row r="23152" s="251" customFormat="1"/>
    <row r="23153" s="251" customFormat="1"/>
    <row r="23154" s="251" customFormat="1"/>
    <row r="23155" s="251" customFormat="1"/>
    <row r="23156" s="251" customFormat="1"/>
    <row r="23157" s="251" customFormat="1"/>
    <row r="23158" s="251" customFormat="1"/>
    <row r="23159" s="251" customFormat="1"/>
    <row r="23160" s="251" customFormat="1"/>
    <row r="23161" s="251" customFormat="1"/>
    <row r="23162" s="251" customFormat="1"/>
    <row r="23163" s="251" customFormat="1"/>
    <row r="23164" s="251" customFormat="1"/>
    <row r="23165" s="251" customFormat="1"/>
    <row r="23166" s="251" customFormat="1"/>
    <row r="23167" s="251" customFormat="1"/>
    <row r="23168" s="251" customFormat="1"/>
    <row r="23169" s="251" customFormat="1"/>
    <row r="23170" s="251" customFormat="1"/>
    <row r="23171" s="251" customFormat="1"/>
    <row r="23172" s="251" customFormat="1"/>
    <row r="23173" s="251" customFormat="1"/>
    <row r="23174" s="251" customFormat="1"/>
    <row r="23175" s="251" customFormat="1"/>
    <row r="23176" s="251" customFormat="1"/>
    <row r="23177" s="251" customFormat="1"/>
    <row r="23178" s="251" customFormat="1"/>
    <row r="23179" s="251" customFormat="1"/>
    <row r="23180" s="251" customFormat="1"/>
    <row r="23181" s="251" customFormat="1"/>
    <row r="23182" s="251" customFormat="1"/>
    <row r="23183" s="251" customFormat="1"/>
    <row r="23184" s="251" customFormat="1"/>
    <row r="23185" s="251" customFormat="1"/>
    <row r="23186" s="251" customFormat="1"/>
    <row r="23187" s="251" customFormat="1"/>
    <row r="23188" s="251" customFormat="1"/>
    <row r="23189" s="251" customFormat="1"/>
    <row r="23190" s="251" customFormat="1"/>
    <row r="23191" s="251" customFormat="1"/>
    <row r="23192" s="251" customFormat="1"/>
    <row r="23193" s="251" customFormat="1"/>
    <row r="23194" s="251" customFormat="1"/>
    <row r="23195" s="251" customFormat="1"/>
    <row r="23196" s="251" customFormat="1"/>
    <row r="23197" s="251" customFormat="1"/>
    <row r="23198" s="251" customFormat="1"/>
    <row r="23199" s="251" customFormat="1"/>
    <row r="23200" s="251" customFormat="1"/>
    <row r="23201" s="251" customFormat="1"/>
    <row r="23202" s="251" customFormat="1"/>
    <row r="23203" s="251" customFormat="1"/>
    <row r="23204" s="251" customFormat="1"/>
    <row r="23205" s="251" customFormat="1"/>
    <row r="23206" s="251" customFormat="1"/>
    <row r="23207" s="251" customFormat="1"/>
    <row r="23208" s="251" customFormat="1"/>
    <row r="23209" s="251" customFormat="1"/>
    <row r="23210" s="251" customFormat="1"/>
    <row r="23211" s="251" customFormat="1"/>
    <row r="23212" s="251" customFormat="1"/>
    <row r="23213" s="251" customFormat="1"/>
    <row r="23214" s="251" customFormat="1"/>
    <row r="23215" s="251" customFormat="1"/>
    <row r="23216" s="251" customFormat="1"/>
    <row r="23217" s="251" customFormat="1"/>
    <row r="23218" s="251" customFormat="1"/>
    <row r="23219" s="251" customFormat="1"/>
    <row r="23220" s="251" customFormat="1"/>
    <row r="23221" s="251" customFormat="1"/>
    <row r="23222" s="251" customFormat="1"/>
    <row r="23223" s="251" customFormat="1"/>
    <row r="23224" s="251" customFormat="1"/>
    <row r="23225" s="251" customFormat="1"/>
    <row r="23226" s="251" customFormat="1"/>
    <row r="23227" s="251" customFormat="1"/>
    <row r="23228" s="251" customFormat="1"/>
    <row r="23229" s="251" customFormat="1"/>
    <row r="23230" s="251" customFormat="1"/>
    <row r="23231" s="251" customFormat="1"/>
    <row r="23232" s="251" customFormat="1"/>
    <row r="23233" s="251" customFormat="1"/>
    <row r="23234" s="251" customFormat="1"/>
    <row r="23235" s="251" customFormat="1"/>
    <row r="23236" s="251" customFormat="1"/>
    <row r="23237" s="251" customFormat="1"/>
    <row r="23238" s="251" customFormat="1"/>
    <row r="23239" s="251" customFormat="1"/>
    <row r="23240" s="251" customFormat="1"/>
    <row r="23241" s="251" customFormat="1"/>
    <row r="23242" s="251" customFormat="1"/>
    <row r="23243" s="251" customFormat="1"/>
    <row r="23244" s="251" customFormat="1"/>
    <row r="23245" s="251" customFormat="1"/>
    <row r="23246" s="251" customFormat="1"/>
    <row r="23247" s="251" customFormat="1"/>
    <row r="23248" s="251" customFormat="1"/>
    <row r="23249" s="251" customFormat="1"/>
    <row r="23250" s="251" customFormat="1"/>
    <row r="23251" s="251" customFormat="1"/>
    <row r="23252" s="251" customFormat="1"/>
    <row r="23253" s="251" customFormat="1"/>
    <row r="23254" s="251" customFormat="1"/>
    <row r="23255" s="251" customFormat="1"/>
    <row r="23256" s="251" customFormat="1"/>
    <row r="23257" s="251" customFormat="1"/>
    <row r="23258" s="251" customFormat="1"/>
    <row r="23259" s="251" customFormat="1"/>
    <row r="23260" s="251" customFormat="1"/>
    <row r="23261" s="251" customFormat="1"/>
    <row r="23262" s="251" customFormat="1"/>
    <row r="23263" s="251" customFormat="1"/>
    <row r="23264" s="251" customFormat="1"/>
    <row r="23265" s="251" customFormat="1"/>
    <row r="23266" s="251" customFormat="1"/>
    <row r="23267" s="251" customFormat="1"/>
    <row r="23268" s="251" customFormat="1"/>
    <row r="23269" s="251" customFormat="1"/>
    <row r="23270" s="251" customFormat="1"/>
    <row r="23271" s="251" customFormat="1"/>
    <row r="23272" s="251" customFormat="1"/>
    <row r="23273" s="251" customFormat="1"/>
    <row r="23274" s="251" customFormat="1"/>
    <row r="23275" s="251" customFormat="1"/>
    <row r="23276" s="251" customFormat="1"/>
    <row r="23277" s="251" customFormat="1"/>
    <row r="23278" s="251" customFormat="1"/>
    <row r="23279" s="251" customFormat="1"/>
    <row r="23280" s="251" customFormat="1"/>
    <row r="23281" s="251" customFormat="1"/>
    <row r="23282" s="251" customFormat="1"/>
    <row r="23283" s="251" customFormat="1"/>
    <row r="23284" s="251" customFormat="1"/>
    <row r="23285" s="251" customFormat="1"/>
    <row r="23286" s="251" customFormat="1"/>
    <row r="23287" s="251" customFormat="1"/>
    <row r="23288" s="251" customFormat="1"/>
    <row r="23289" s="251" customFormat="1"/>
    <row r="23290" s="251" customFormat="1"/>
    <row r="23291" s="251" customFormat="1"/>
    <row r="23292" s="251" customFormat="1"/>
    <row r="23293" s="251" customFormat="1"/>
    <row r="23294" s="251" customFormat="1"/>
    <row r="23295" s="251" customFormat="1"/>
    <row r="23296" s="251" customFormat="1"/>
    <row r="23297" s="251" customFormat="1"/>
    <row r="23298" s="251" customFormat="1"/>
    <row r="23299" s="251" customFormat="1"/>
    <row r="23300" s="251" customFormat="1"/>
    <row r="23301" s="251" customFormat="1"/>
    <row r="23302" s="251" customFormat="1"/>
    <row r="23303" s="251" customFormat="1"/>
    <row r="23304" s="251" customFormat="1"/>
    <row r="23305" s="251" customFormat="1"/>
    <row r="23306" s="251" customFormat="1"/>
    <row r="23307" s="251" customFormat="1"/>
    <row r="23308" s="251" customFormat="1"/>
    <row r="23309" s="251" customFormat="1"/>
    <row r="23310" s="251" customFormat="1"/>
    <row r="23311" s="251" customFormat="1"/>
    <row r="23312" s="251" customFormat="1"/>
    <row r="23313" s="251" customFormat="1"/>
    <row r="23314" s="251" customFormat="1"/>
    <row r="23315" s="251" customFormat="1"/>
    <row r="23316" s="251" customFormat="1"/>
    <row r="23317" s="251" customFormat="1"/>
    <row r="23318" s="251" customFormat="1"/>
    <row r="23319" s="251" customFormat="1"/>
    <row r="23320" s="251" customFormat="1"/>
    <row r="23321" s="251" customFormat="1"/>
    <row r="23322" s="251" customFormat="1"/>
    <row r="23323" s="251" customFormat="1"/>
    <row r="23324" s="251" customFormat="1"/>
    <row r="23325" s="251" customFormat="1"/>
    <row r="23326" s="251" customFormat="1"/>
    <row r="23327" s="251" customFormat="1"/>
    <row r="23328" s="251" customFormat="1"/>
    <row r="23329" s="251" customFormat="1"/>
    <row r="23330" s="251" customFormat="1"/>
    <row r="23331" s="251" customFormat="1"/>
    <row r="23332" s="251" customFormat="1"/>
    <row r="23333" s="251" customFormat="1"/>
    <row r="23334" s="251" customFormat="1"/>
    <row r="23335" s="251" customFormat="1"/>
    <row r="23336" s="251" customFormat="1"/>
    <row r="23337" s="251" customFormat="1"/>
    <row r="23338" s="251" customFormat="1"/>
    <row r="23339" s="251" customFormat="1"/>
    <row r="23340" s="251" customFormat="1"/>
    <row r="23341" s="251" customFormat="1"/>
    <row r="23342" s="251" customFormat="1"/>
    <row r="23343" s="251" customFormat="1"/>
    <row r="23344" s="251" customFormat="1"/>
    <row r="23345" s="251" customFormat="1"/>
    <row r="23346" s="251" customFormat="1"/>
    <row r="23347" s="251" customFormat="1"/>
    <row r="23348" s="251" customFormat="1"/>
    <row r="23349" s="251" customFormat="1"/>
    <row r="23350" s="251" customFormat="1"/>
    <row r="23351" s="251" customFormat="1"/>
    <row r="23352" s="251" customFormat="1"/>
    <row r="23353" s="251" customFormat="1"/>
    <row r="23354" s="251" customFormat="1"/>
    <row r="23355" s="251" customFormat="1"/>
    <row r="23356" s="251" customFormat="1"/>
    <row r="23357" s="251" customFormat="1"/>
    <row r="23358" s="251" customFormat="1"/>
    <row r="23359" s="251" customFormat="1"/>
    <row r="23360" s="251" customFormat="1"/>
    <row r="23361" s="251" customFormat="1"/>
    <row r="23362" s="251" customFormat="1"/>
    <row r="23363" s="251" customFormat="1"/>
    <row r="23364" s="251" customFormat="1"/>
    <row r="23365" s="251" customFormat="1"/>
    <row r="23366" s="251" customFormat="1"/>
    <row r="23367" s="251" customFormat="1"/>
    <row r="23368" s="251" customFormat="1"/>
    <row r="23369" s="251" customFormat="1"/>
    <row r="23370" s="251" customFormat="1"/>
    <row r="23371" s="251" customFormat="1"/>
    <row r="23372" s="251" customFormat="1"/>
    <row r="23373" s="251" customFormat="1"/>
    <row r="23374" s="251" customFormat="1"/>
    <row r="23375" s="251" customFormat="1"/>
    <row r="23376" s="251" customFormat="1"/>
    <row r="23377" s="251" customFormat="1"/>
    <row r="23378" s="251" customFormat="1"/>
    <row r="23379" s="251" customFormat="1"/>
    <row r="23380" s="251" customFormat="1"/>
    <row r="23381" s="251" customFormat="1"/>
    <row r="23382" s="251" customFormat="1"/>
    <row r="23383" s="251" customFormat="1"/>
    <row r="23384" s="251" customFormat="1"/>
    <row r="23385" s="251" customFormat="1"/>
    <row r="23386" s="251" customFormat="1"/>
    <row r="23387" s="251" customFormat="1"/>
    <row r="23388" s="251" customFormat="1"/>
    <row r="23389" s="251" customFormat="1"/>
    <row r="23390" s="251" customFormat="1"/>
    <row r="23391" s="251" customFormat="1"/>
    <row r="23392" s="251" customFormat="1"/>
    <row r="23393" s="251" customFormat="1"/>
    <row r="23394" s="251" customFormat="1"/>
    <row r="23395" s="251" customFormat="1"/>
    <row r="23396" s="251" customFormat="1"/>
    <row r="23397" s="251" customFormat="1"/>
    <row r="23398" s="251" customFormat="1"/>
    <row r="23399" s="251" customFormat="1"/>
    <row r="23400" s="251" customFormat="1"/>
    <row r="23401" s="251" customFormat="1"/>
    <row r="23402" s="251" customFormat="1"/>
    <row r="23403" s="251" customFormat="1"/>
    <row r="23404" s="251" customFormat="1"/>
    <row r="23405" s="251" customFormat="1"/>
    <row r="23406" s="251" customFormat="1"/>
    <row r="23407" s="251" customFormat="1"/>
    <row r="23408" s="251" customFormat="1"/>
    <row r="23409" s="251" customFormat="1"/>
    <row r="23410" s="251" customFormat="1"/>
    <row r="23411" s="251" customFormat="1"/>
    <row r="23412" s="251" customFormat="1"/>
    <row r="23413" s="251" customFormat="1"/>
    <row r="23414" s="251" customFormat="1"/>
    <row r="23415" s="251" customFormat="1"/>
    <row r="23416" s="251" customFormat="1"/>
    <row r="23417" s="251" customFormat="1"/>
    <row r="23418" s="251" customFormat="1"/>
    <row r="23419" s="251" customFormat="1"/>
    <row r="23420" s="251" customFormat="1"/>
    <row r="23421" s="251" customFormat="1"/>
    <row r="23422" s="251" customFormat="1"/>
    <row r="23423" s="251" customFormat="1"/>
    <row r="23424" s="251" customFormat="1"/>
    <row r="23425" s="251" customFormat="1"/>
    <row r="23426" s="251" customFormat="1"/>
    <row r="23427" s="251" customFormat="1"/>
    <row r="23428" s="251" customFormat="1"/>
    <row r="23429" s="251" customFormat="1"/>
    <row r="23430" s="251" customFormat="1"/>
    <row r="23431" s="251" customFormat="1"/>
    <row r="23432" s="251" customFormat="1"/>
    <row r="23433" s="251" customFormat="1"/>
    <row r="23434" s="251" customFormat="1"/>
    <row r="23435" s="251" customFormat="1"/>
    <row r="23436" s="251" customFormat="1"/>
    <row r="23437" s="251" customFormat="1"/>
    <row r="23438" s="251" customFormat="1"/>
    <row r="23439" s="251" customFormat="1"/>
    <row r="23440" s="251" customFormat="1"/>
    <row r="23441" s="251" customFormat="1"/>
    <row r="23442" s="251" customFormat="1"/>
    <row r="23443" s="251" customFormat="1"/>
    <row r="23444" s="251" customFormat="1"/>
    <row r="23445" s="251" customFormat="1"/>
    <row r="23446" s="251" customFormat="1"/>
    <row r="23447" s="251" customFormat="1"/>
    <row r="23448" s="251" customFormat="1"/>
    <row r="23449" s="251" customFormat="1"/>
    <row r="23450" s="251" customFormat="1"/>
    <row r="23451" s="251" customFormat="1"/>
    <row r="23452" s="251" customFormat="1"/>
    <row r="23453" s="251" customFormat="1"/>
    <row r="23454" s="251" customFormat="1"/>
    <row r="23455" s="251" customFormat="1"/>
    <row r="23456" s="251" customFormat="1"/>
    <row r="23457" s="251" customFormat="1"/>
    <row r="23458" s="251" customFormat="1"/>
    <row r="23459" s="251" customFormat="1"/>
    <row r="23460" s="251" customFormat="1"/>
    <row r="23461" s="251" customFormat="1"/>
    <row r="23462" s="251" customFormat="1"/>
    <row r="23463" s="251" customFormat="1"/>
    <row r="23464" s="251" customFormat="1"/>
    <row r="23465" s="251" customFormat="1"/>
    <row r="23466" s="251" customFormat="1"/>
    <row r="23467" s="251" customFormat="1"/>
    <row r="23468" s="251" customFormat="1"/>
    <row r="23469" s="251" customFormat="1"/>
    <row r="23470" s="251" customFormat="1"/>
    <row r="23471" s="251" customFormat="1"/>
    <row r="23472" s="251" customFormat="1"/>
    <row r="23473" s="251" customFormat="1"/>
    <row r="23474" s="251" customFormat="1"/>
    <row r="23475" s="251" customFormat="1"/>
    <row r="23476" s="251" customFormat="1"/>
    <row r="23477" s="251" customFormat="1"/>
    <row r="23478" s="251" customFormat="1"/>
    <row r="23479" s="251" customFormat="1"/>
    <row r="23480" s="251" customFormat="1"/>
    <row r="23481" s="251" customFormat="1"/>
    <row r="23482" s="251" customFormat="1"/>
    <row r="23483" s="251" customFormat="1"/>
    <row r="23484" s="251" customFormat="1"/>
    <row r="23485" s="251" customFormat="1"/>
    <row r="23486" s="251" customFormat="1"/>
    <row r="23487" s="251" customFormat="1"/>
    <row r="23488" s="251" customFormat="1"/>
    <row r="23489" s="251" customFormat="1"/>
    <row r="23490" s="251" customFormat="1"/>
    <row r="23491" s="251" customFormat="1"/>
    <row r="23492" s="251" customFormat="1"/>
    <row r="23493" s="251" customFormat="1"/>
    <row r="23494" s="251" customFormat="1"/>
    <row r="23495" s="251" customFormat="1"/>
    <row r="23496" s="251" customFormat="1"/>
    <row r="23497" s="251" customFormat="1"/>
    <row r="23498" s="251" customFormat="1"/>
    <row r="23499" s="251" customFormat="1"/>
    <row r="23500" s="251" customFormat="1"/>
    <row r="23501" s="251" customFormat="1"/>
    <row r="23502" s="251" customFormat="1"/>
    <row r="23503" s="251" customFormat="1"/>
    <row r="23504" s="251" customFormat="1"/>
    <row r="23505" s="251" customFormat="1"/>
    <row r="23506" s="251" customFormat="1"/>
    <row r="23507" s="251" customFormat="1"/>
    <row r="23508" s="251" customFormat="1"/>
    <row r="23509" s="251" customFormat="1"/>
    <row r="23510" s="251" customFormat="1"/>
    <row r="23511" s="251" customFormat="1"/>
    <row r="23512" s="251" customFormat="1"/>
    <row r="23513" s="251" customFormat="1"/>
    <row r="23514" s="251" customFormat="1"/>
    <row r="23515" s="251" customFormat="1"/>
    <row r="23516" s="251" customFormat="1"/>
    <row r="23517" s="251" customFormat="1"/>
    <row r="23518" s="251" customFormat="1"/>
    <row r="23519" s="251" customFormat="1"/>
    <row r="23520" s="251" customFormat="1"/>
    <row r="23521" s="251" customFormat="1"/>
    <row r="23522" s="251" customFormat="1"/>
    <row r="23523" s="251" customFormat="1"/>
    <row r="23524" s="251" customFormat="1"/>
    <row r="23525" s="251" customFormat="1"/>
    <row r="23526" s="251" customFormat="1"/>
    <row r="23527" s="251" customFormat="1"/>
    <row r="23528" s="251" customFormat="1"/>
    <row r="23529" s="251" customFormat="1"/>
    <row r="23530" s="251" customFormat="1"/>
    <row r="23531" s="251" customFormat="1"/>
    <row r="23532" s="251" customFormat="1"/>
    <row r="23533" s="251" customFormat="1"/>
    <row r="23534" s="251" customFormat="1"/>
    <row r="23535" s="251" customFormat="1"/>
    <row r="23536" s="251" customFormat="1"/>
    <row r="23537" s="251" customFormat="1"/>
    <row r="23538" s="251" customFormat="1"/>
    <row r="23539" s="251" customFormat="1"/>
    <row r="23540" s="251" customFormat="1"/>
    <row r="23541" s="251" customFormat="1"/>
    <row r="23542" s="251" customFormat="1"/>
    <row r="23543" s="251" customFormat="1"/>
    <row r="23544" s="251" customFormat="1"/>
    <row r="23545" s="251" customFormat="1"/>
    <row r="23546" s="251" customFormat="1"/>
    <row r="23547" s="251" customFormat="1"/>
    <row r="23548" s="251" customFormat="1"/>
    <row r="23549" s="251" customFormat="1"/>
    <row r="23550" s="251" customFormat="1"/>
    <row r="23551" s="251" customFormat="1"/>
    <row r="23552" s="251" customFormat="1"/>
    <row r="23553" s="251" customFormat="1"/>
    <row r="23554" s="251" customFormat="1"/>
    <row r="23555" s="251" customFormat="1"/>
    <row r="23556" s="251" customFormat="1"/>
    <row r="23557" s="251" customFormat="1"/>
    <row r="23558" s="251" customFormat="1"/>
    <row r="23559" s="251" customFormat="1"/>
    <row r="23560" s="251" customFormat="1"/>
    <row r="23561" s="251" customFormat="1"/>
    <row r="23562" s="251" customFormat="1"/>
    <row r="23563" s="251" customFormat="1"/>
    <row r="23564" s="251" customFormat="1"/>
    <row r="23565" s="251" customFormat="1"/>
    <row r="23566" s="251" customFormat="1"/>
    <row r="23567" s="251" customFormat="1"/>
    <row r="23568" s="251" customFormat="1"/>
    <row r="23569" s="251" customFormat="1"/>
    <row r="23570" s="251" customFormat="1"/>
    <row r="23571" s="251" customFormat="1"/>
    <row r="23572" s="251" customFormat="1"/>
    <row r="23573" s="251" customFormat="1"/>
    <row r="23574" s="251" customFormat="1"/>
    <row r="23575" s="251" customFormat="1"/>
    <row r="23576" s="251" customFormat="1"/>
    <row r="23577" s="251" customFormat="1"/>
    <row r="23578" s="251" customFormat="1"/>
    <row r="23579" s="251" customFormat="1"/>
    <row r="23580" s="251" customFormat="1"/>
    <row r="23581" s="251" customFormat="1"/>
    <row r="23582" s="251" customFormat="1"/>
    <row r="23583" s="251" customFormat="1"/>
    <row r="23584" s="251" customFormat="1"/>
    <row r="23585" s="251" customFormat="1"/>
    <row r="23586" s="251" customFormat="1"/>
    <row r="23587" s="251" customFormat="1"/>
    <row r="23588" s="251" customFormat="1"/>
    <row r="23589" s="251" customFormat="1"/>
    <row r="23590" s="251" customFormat="1"/>
    <row r="23591" s="251" customFormat="1"/>
    <row r="23592" s="251" customFormat="1"/>
    <row r="23593" s="251" customFormat="1"/>
    <row r="23594" s="251" customFormat="1"/>
    <row r="23595" s="251" customFormat="1"/>
    <row r="23596" s="251" customFormat="1"/>
    <row r="23597" s="251" customFormat="1"/>
    <row r="23598" s="251" customFormat="1"/>
    <row r="23599" s="251" customFormat="1"/>
    <row r="23600" s="251" customFormat="1"/>
    <row r="23601" s="251" customFormat="1"/>
    <row r="23602" s="251" customFormat="1"/>
    <row r="23603" s="251" customFormat="1"/>
    <row r="23604" s="251" customFormat="1"/>
    <row r="23605" s="251" customFormat="1"/>
    <row r="23606" s="251" customFormat="1"/>
    <row r="23607" s="251" customFormat="1"/>
    <row r="23608" s="251" customFormat="1"/>
    <row r="23609" s="251" customFormat="1"/>
    <row r="23610" s="251" customFormat="1"/>
    <row r="23611" s="251" customFormat="1"/>
    <row r="23612" s="251" customFormat="1"/>
    <row r="23613" s="251" customFormat="1"/>
    <row r="23614" s="251" customFormat="1"/>
    <row r="23615" s="251" customFormat="1"/>
    <row r="23616" s="251" customFormat="1"/>
    <row r="23617" s="251" customFormat="1"/>
    <row r="23618" s="251" customFormat="1"/>
    <row r="23619" s="251" customFormat="1"/>
    <row r="23620" s="251" customFormat="1"/>
    <row r="23621" s="251" customFormat="1"/>
    <row r="23622" s="251" customFormat="1"/>
    <row r="23623" s="251" customFormat="1"/>
    <row r="23624" s="251" customFormat="1"/>
    <row r="23625" s="251" customFormat="1"/>
    <row r="23626" s="251" customFormat="1"/>
    <row r="23627" s="251" customFormat="1"/>
    <row r="23628" s="251" customFormat="1"/>
    <row r="23629" s="251" customFormat="1"/>
    <row r="23630" s="251" customFormat="1"/>
    <row r="23631" s="251" customFormat="1"/>
    <row r="23632" s="251" customFormat="1"/>
    <row r="23633" s="251" customFormat="1"/>
    <row r="23634" s="251" customFormat="1"/>
    <row r="23635" s="251" customFormat="1"/>
    <row r="23636" s="251" customFormat="1"/>
    <row r="23637" s="251" customFormat="1"/>
    <row r="23638" s="251" customFormat="1"/>
    <row r="23639" s="251" customFormat="1"/>
    <row r="23640" s="251" customFormat="1"/>
    <row r="23641" s="251" customFormat="1"/>
    <row r="23642" s="251" customFormat="1"/>
    <row r="23643" s="251" customFormat="1"/>
    <row r="23644" s="251" customFormat="1"/>
    <row r="23645" s="251" customFormat="1"/>
    <row r="23646" s="251" customFormat="1"/>
    <row r="23647" s="251" customFormat="1"/>
    <row r="23648" s="251" customFormat="1"/>
    <row r="23649" s="251" customFormat="1"/>
    <row r="23650" s="251" customFormat="1"/>
    <row r="23651" s="251" customFormat="1"/>
    <row r="23652" s="251" customFormat="1"/>
    <row r="23653" s="251" customFormat="1"/>
    <row r="23654" s="251" customFormat="1"/>
    <row r="23655" s="251" customFormat="1"/>
    <row r="23656" s="251" customFormat="1"/>
    <row r="23657" s="251" customFormat="1"/>
    <row r="23658" s="251" customFormat="1"/>
    <row r="23659" s="251" customFormat="1"/>
    <row r="23660" s="251" customFormat="1"/>
    <row r="23661" s="251" customFormat="1"/>
    <row r="23662" s="251" customFormat="1"/>
    <row r="23663" s="251" customFormat="1"/>
    <row r="23664" s="251" customFormat="1"/>
    <row r="23665" s="251" customFormat="1"/>
    <row r="23666" s="251" customFormat="1"/>
    <row r="23667" s="251" customFormat="1"/>
    <row r="23668" s="251" customFormat="1"/>
    <row r="23669" s="251" customFormat="1"/>
    <row r="23670" s="251" customFormat="1"/>
    <row r="23671" s="251" customFormat="1"/>
    <row r="23672" s="251" customFormat="1"/>
    <row r="23673" s="251" customFormat="1"/>
    <row r="23674" s="251" customFormat="1"/>
    <row r="23675" s="251" customFormat="1"/>
    <row r="23676" s="251" customFormat="1"/>
    <row r="23677" s="251" customFormat="1"/>
    <row r="23678" s="251" customFormat="1"/>
    <row r="23679" s="251" customFormat="1"/>
    <row r="23680" s="251" customFormat="1"/>
    <row r="23681" s="251" customFormat="1"/>
    <row r="23682" s="251" customFormat="1"/>
    <row r="23683" s="251" customFormat="1"/>
    <row r="23684" s="251" customFormat="1"/>
    <row r="23685" s="251" customFormat="1"/>
    <row r="23686" s="251" customFormat="1"/>
    <row r="23687" s="251" customFormat="1"/>
    <row r="23688" s="251" customFormat="1"/>
    <row r="23689" s="251" customFormat="1"/>
    <row r="23690" s="251" customFormat="1"/>
    <row r="23691" s="251" customFormat="1"/>
    <row r="23692" s="251" customFormat="1"/>
    <row r="23693" s="251" customFormat="1"/>
    <row r="23694" s="251" customFormat="1"/>
    <row r="23695" s="251" customFormat="1"/>
    <row r="23696" s="251" customFormat="1"/>
    <row r="23697" s="251" customFormat="1"/>
    <row r="23698" s="251" customFormat="1"/>
    <row r="23699" s="251" customFormat="1"/>
    <row r="23700" s="251" customFormat="1"/>
    <row r="23701" s="251" customFormat="1"/>
    <row r="23702" s="251" customFormat="1"/>
    <row r="23703" s="251" customFormat="1"/>
    <row r="23704" s="251" customFormat="1"/>
    <row r="23705" s="251" customFormat="1"/>
    <row r="23706" s="251" customFormat="1"/>
    <row r="23707" s="251" customFormat="1"/>
    <row r="23708" s="251" customFormat="1"/>
    <row r="23709" s="251" customFormat="1"/>
    <row r="23710" s="251" customFormat="1"/>
    <row r="23711" s="251" customFormat="1"/>
    <row r="23712" s="251" customFormat="1"/>
    <row r="23713" s="251" customFormat="1"/>
    <row r="23714" s="251" customFormat="1"/>
    <row r="23715" s="251" customFormat="1"/>
    <row r="23716" s="251" customFormat="1"/>
    <row r="23717" s="251" customFormat="1"/>
    <row r="23718" s="251" customFormat="1"/>
    <row r="23719" s="251" customFormat="1"/>
    <row r="23720" s="251" customFormat="1"/>
    <row r="23721" s="251" customFormat="1"/>
    <row r="23722" s="251" customFormat="1"/>
    <row r="23723" s="251" customFormat="1"/>
    <row r="23724" s="251" customFormat="1"/>
    <row r="23725" s="251" customFormat="1"/>
    <row r="23726" s="251" customFormat="1"/>
    <row r="23727" s="251" customFormat="1"/>
    <row r="23728" s="251" customFormat="1"/>
    <row r="23729" s="251" customFormat="1"/>
    <row r="23730" s="251" customFormat="1"/>
    <row r="23731" s="251" customFormat="1"/>
    <row r="23732" s="251" customFormat="1"/>
    <row r="23733" s="251" customFormat="1"/>
    <row r="23734" s="251" customFormat="1"/>
    <row r="23735" s="251" customFormat="1"/>
    <row r="23736" s="251" customFormat="1"/>
    <row r="23737" s="251" customFormat="1"/>
    <row r="23738" s="251" customFormat="1"/>
    <row r="23739" s="251" customFormat="1"/>
    <row r="23740" s="251" customFormat="1"/>
    <row r="23741" s="251" customFormat="1"/>
    <row r="23742" s="251" customFormat="1"/>
    <row r="23743" s="251" customFormat="1"/>
    <row r="23744" s="251" customFormat="1"/>
    <row r="23745" s="251" customFormat="1"/>
    <row r="23746" s="251" customFormat="1"/>
    <row r="23747" s="251" customFormat="1"/>
    <row r="23748" s="251" customFormat="1"/>
    <row r="23749" s="251" customFormat="1"/>
    <row r="23750" s="251" customFormat="1"/>
    <row r="23751" s="251" customFormat="1"/>
    <row r="23752" s="251" customFormat="1"/>
    <row r="23753" s="251" customFormat="1"/>
    <row r="23754" s="251" customFormat="1"/>
    <row r="23755" s="251" customFormat="1"/>
    <row r="23756" s="251" customFormat="1"/>
    <row r="23757" s="251" customFormat="1"/>
    <row r="23758" s="251" customFormat="1"/>
    <row r="23759" s="251" customFormat="1"/>
    <row r="23760" s="251" customFormat="1"/>
    <row r="23761" s="251" customFormat="1"/>
    <row r="23762" s="251" customFormat="1"/>
    <row r="23763" s="251" customFormat="1"/>
    <row r="23764" s="251" customFormat="1"/>
    <row r="23765" s="251" customFormat="1"/>
    <row r="23766" s="251" customFormat="1"/>
    <row r="23767" s="251" customFormat="1"/>
    <row r="23768" s="251" customFormat="1"/>
    <row r="23769" s="251" customFormat="1"/>
    <row r="23770" s="251" customFormat="1"/>
    <row r="23771" s="251" customFormat="1"/>
    <row r="23772" s="251" customFormat="1"/>
    <row r="23773" s="251" customFormat="1"/>
    <row r="23774" s="251" customFormat="1"/>
    <row r="23775" s="251" customFormat="1"/>
    <row r="23776" s="251" customFormat="1"/>
    <row r="23777" s="251" customFormat="1"/>
    <row r="23778" s="251" customFormat="1"/>
    <row r="23779" s="251" customFormat="1"/>
    <row r="23780" s="251" customFormat="1"/>
    <row r="23781" s="251" customFormat="1"/>
    <row r="23782" s="251" customFormat="1"/>
    <row r="23783" s="251" customFormat="1"/>
    <row r="23784" s="251" customFormat="1"/>
    <row r="23785" s="251" customFormat="1"/>
    <row r="23786" s="251" customFormat="1"/>
    <row r="23787" s="251" customFormat="1"/>
    <row r="23788" s="251" customFormat="1"/>
    <row r="23789" s="251" customFormat="1"/>
    <row r="23790" s="251" customFormat="1"/>
    <row r="23791" s="251" customFormat="1"/>
    <row r="23792" s="251" customFormat="1"/>
    <row r="23793" s="251" customFormat="1"/>
    <row r="23794" s="251" customFormat="1"/>
    <row r="23795" s="251" customFormat="1"/>
    <row r="23796" s="251" customFormat="1"/>
    <row r="23797" s="251" customFormat="1"/>
    <row r="23798" s="251" customFormat="1"/>
    <row r="23799" s="251" customFormat="1"/>
    <row r="23800" s="251" customFormat="1"/>
    <row r="23801" s="251" customFormat="1"/>
    <row r="23802" s="251" customFormat="1"/>
    <row r="23803" s="251" customFormat="1"/>
    <row r="23804" s="251" customFormat="1"/>
    <row r="23805" s="251" customFormat="1"/>
    <row r="23806" s="251" customFormat="1"/>
    <row r="23807" s="251" customFormat="1"/>
    <row r="23808" s="251" customFormat="1"/>
    <row r="23809" s="251" customFormat="1"/>
    <row r="23810" s="251" customFormat="1"/>
    <row r="23811" s="251" customFormat="1"/>
    <row r="23812" s="251" customFormat="1"/>
    <row r="23813" s="251" customFormat="1"/>
    <row r="23814" s="251" customFormat="1"/>
    <row r="23815" s="251" customFormat="1"/>
    <row r="23816" s="251" customFormat="1"/>
    <row r="23817" s="251" customFormat="1"/>
    <row r="23818" s="251" customFormat="1"/>
    <row r="23819" s="251" customFormat="1"/>
    <row r="23820" s="251" customFormat="1"/>
    <row r="23821" s="251" customFormat="1"/>
    <row r="23822" s="251" customFormat="1"/>
    <row r="23823" s="251" customFormat="1"/>
    <row r="23824" s="251" customFormat="1"/>
    <row r="23825" s="251" customFormat="1"/>
    <row r="23826" s="251" customFormat="1"/>
    <row r="23827" s="251" customFormat="1"/>
    <row r="23828" s="251" customFormat="1"/>
    <row r="23829" s="251" customFormat="1"/>
    <row r="23830" s="251" customFormat="1"/>
    <row r="23831" s="251" customFormat="1"/>
    <row r="23832" s="251" customFormat="1"/>
    <row r="23833" s="251" customFormat="1"/>
    <row r="23834" s="251" customFormat="1"/>
    <row r="23835" s="251" customFormat="1"/>
    <row r="23836" s="251" customFormat="1"/>
    <row r="23837" s="251" customFormat="1"/>
    <row r="23838" s="251" customFormat="1"/>
    <row r="23839" s="251" customFormat="1"/>
    <row r="23840" s="251" customFormat="1"/>
    <row r="23841" s="251" customFormat="1"/>
    <row r="23842" s="251" customFormat="1"/>
    <row r="23843" s="251" customFormat="1"/>
    <row r="23844" s="251" customFormat="1"/>
    <row r="23845" s="251" customFormat="1"/>
    <row r="23846" s="251" customFormat="1"/>
    <row r="23847" s="251" customFormat="1"/>
    <row r="23848" s="251" customFormat="1"/>
    <row r="23849" s="251" customFormat="1"/>
    <row r="23850" s="251" customFormat="1"/>
    <row r="23851" s="251" customFormat="1"/>
    <row r="23852" s="251" customFormat="1"/>
    <row r="23853" s="251" customFormat="1"/>
    <row r="23854" s="251" customFormat="1"/>
    <row r="23855" s="251" customFormat="1"/>
    <row r="23856" s="251" customFormat="1"/>
    <row r="23857" s="251" customFormat="1"/>
    <row r="23858" s="251" customFormat="1"/>
    <row r="23859" s="251" customFormat="1"/>
    <row r="23860" s="251" customFormat="1"/>
    <row r="23861" s="251" customFormat="1"/>
    <row r="23862" s="251" customFormat="1"/>
    <row r="23863" s="251" customFormat="1"/>
    <row r="23864" s="251" customFormat="1"/>
    <row r="23865" s="251" customFormat="1"/>
    <row r="23866" s="251" customFormat="1"/>
    <row r="23867" s="251" customFormat="1"/>
    <row r="23868" s="251" customFormat="1"/>
    <row r="23869" s="251" customFormat="1"/>
    <row r="23870" s="251" customFormat="1"/>
    <row r="23871" s="251" customFormat="1"/>
    <row r="23872" s="251" customFormat="1"/>
    <row r="23873" s="251" customFormat="1"/>
    <row r="23874" s="251" customFormat="1"/>
    <row r="23875" s="251" customFormat="1"/>
    <row r="23876" s="251" customFormat="1"/>
    <row r="23877" s="251" customFormat="1"/>
    <row r="23878" s="251" customFormat="1"/>
    <row r="23879" s="251" customFormat="1"/>
    <row r="23880" s="251" customFormat="1"/>
    <row r="23881" s="251" customFormat="1"/>
    <row r="23882" s="251" customFormat="1"/>
    <row r="23883" s="251" customFormat="1"/>
    <row r="23884" s="251" customFormat="1"/>
    <row r="23885" s="251" customFormat="1"/>
    <row r="23886" s="251" customFormat="1"/>
    <row r="23887" s="251" customFormat="1"/>
    <row r="23888" s="251" customFormat="1"/>
    <row r="23889" s="251" customFormat="1"/>
    <row r="23890" s="251" customFormat="1"/>
    <row r="23891" s="251" customFormat="1"/>
    <row r="23892" s="251" customFormat="1"/>
    <row r="23893" s="251" customFormat="1"/>
    <row r="23894" s="251" customFormat="1"/>
    <row r="23895" s="251" customFormat="1"/>
    <row r="23896" s="251" customFormat="1"/>
    <row r="23897" s="251" customFormat="1"/>
    <row r="23898" s="251" customFormat="1"/>
    <row r="23899" s="251" customFormat="1"/>
    <row r="23900" s="251" customFormat="1"/>
    <row r="23901" s="251" customFormat="1"/>
    <row r="23902" s="251" customFormat="1"/>
    <row r="23903" s="251" customFormat="1"/>
    <row r="23904" s="251" customFormat="1"/>
    <row r="23905" s="251" customFormat="1"/>
    <row r="23906" s="251" customFormat="1"/>
    <row r="23907" s="251" customFormat="1"/>
    <row r="23908" s="251" customFormat="1"/>
    <row r="23909" s="251" customFormat="1"/>
    <row r="23910" s="251" customFormat="1"/>
    <row r="23911" s="251" customFormat="1"/>
    <row r="23912" s="251" customFormat="1"/>
    <row r="23913" s="251" customFormat="1"/>
    <row r="23914" s="251" customFormat="1"/>
    <row r="23915" s="251" customFormat="1"/>
    <row r="23916" s="251" customFormat="1"/>
    <row r="23917" s="251" customFormat="1"/>
    <row r="23918" s="251" customFormat="1"/>
    <row r="23919" s="251" customFormat="1"/>
    <row r="23920" s="251" customFormat="1"/>
    <row r="23921" s="251" customFormat="1"/>
    <row r="23922" s="251" customFormat="1"/>
    <row r="23923" s="251" customFormat="1"/>
    <row r="23924" s="251" customFormat="1"/>
    <row r="23925" s="251" customFormat="1"/>
    <row r="23926" s="251" customFormat="1"/>
    <row r="23927" s="251" customFormat="1"/>
    <row r="23928" s="251" customFormat="1"/>
    <row r="23929" s="251" customFormat="1"/>
    <row r="23930" s="251" customFormat="1"/>
    <row r="23931" s="251" customFormat="1"/>
    <row r="23932" s="251" customFormat="1"/>
    <row r="23933" s="251" customFormat="1"/>
    <row r="23934" s="251" customFormat="1"/>
    <row r="23935" s="251" customFormat="1"/>
    <row r="23936" s="251" customFormat="1"/>
    <row r="23937" s="251" customFormat="1"/>
    <row r="23938" s="251" customFormat="1"/>
    <row r="23939" s="251" customFormat="1"/>
    <row r="23940" s="251" customFormat="1"/>
    <row r="23941" s="251" customFormat="1"/>
    <row r="23942" s="251" customFormat="1"/>
    <row r="23943" s="251" customFormat="1"/>
    <row r="23944" s="251" customFormat="1"/>
    <row r="23945" s="251" customFormat="1"/>
    <row r="23946" s="251" customFormat="1"/>
    <row r="23947" s="251" customFormat="1"/>
    <row r="23948" s="251" customFormat="1"/>
    <row r="23949" s="251" customFormat="1"/>
    <row r="23950" s="251" customFormat="1"/>
    <row r="23951" s="251" customFormat="1"/>
    <row r="23952" s="251" customFormat="1"/>
    <row r="23953" s="251" customFormat="1"/>
    <row r="23954" s="251" customFormat="1"/>
    <row r="23955" s="251" customFormat="1"/>
    <row r="23956" s="251" customFormat="1"/>
    <row r="23957" s="251" customFormat="1"/>
    <row r="23958" s="251" customFormat="1"/>
    <row r="23959" s="251" customFormat="1"/>
    <row r="23960" s="251" customFormat="1"/>
    <row r="23961" s="251" customFormat="1"/>
    <row r="23962" s="251" customFormat="1"/>
    <row r="23963" s="251" customFormat="1"/>
    <row r="23964" s="251" customFormat="1"/>
    <row r="23965" s="251" customFormat="1"/>
    <row r="23966" s="251" customFormat="1"/>
    <row r="23967" s="251" customFormat="1"/>
    <row r="23968" s="251" customFormat="1"/>
    <row r="23969" s="251" customFormat="1"/>
    <row r="23970" s="251" customFormat="1"/>
    <row r="23971" s="251" customFormat="1"/>
    <row r="23972" s="251" customFormat="1"/>
    <row r="23973" s="251" customFormat="1"/>
    <row r="23974" s="251" customFormat="1"/>
    <row r="23975" s="251" customFormat="1"/>
    <row r="23976" s="251" customFormat="1"/>
    <row r="23977" s="251" customFormat="1"/>
    <row r="23978" s="251" customFormat="1"/>
    <row r="23979" s="251" customFormat="1"/>
    <row r="23980" s="251" customFormat="1"/>
    <row r="23981" s="251" customFormat="1"/>
    <row r="23982" s="251" customFormat="1"/>
    <row r="23983" s="251" customFormat="1"/>
    <row r="23984" s="251" customFormat="1"/>
    <row r="23985" s="251" customFormat="1"/>
    <row r="23986" s="251" customFormat="1"/>
    <row r="23987" s="251" customFormat="1"/>
    <row r="23988" s="251" customFormat="1"/>
    <row r="23989" s="251" customFormat="1"/>
    <row r="23990" s="251" customFormat="1"/>
    <row r="23991" s="251" customFormat="1"/>
    <row r="23992" s="251" customFormat="1"/>
    <row r="23993" s="251" customFormat="1"/>
    <row r="23994" s="251" customFormat="1"/>
    <row r="23995" s="251" customFormat="1"/>
    <row r="23996" s="251" customFormat="1"/>
    <row r="23997" s="251" customFormat="1"/>
    <row r="23998" s="251" customFormat="1"/>
    <row r="23999" s="251" customFormat="1"/>
    <row r="24000" s="251" customFormat="1"/>
    <row r="24001" s="251" customFormat="1"/>
    <row r="24002" s="251" customFormat="1"/>
    <row r="24003" s="251" customFormat="1"/>
    <row r="24004" s="251" customFormat="1"/>
    <row r="24005" s="251" customFormat="1"/>
    <row r="24006" s="251" customFormat="1"/>
    <row r="24007" s="251" customFormat="1"/>
    <row r="24008" s="251" customFormat="1"/>
    <row r="24009" s="251" customFormat="1"/>
    <row r="24010" s="251" customFormat="1"/>
    <row r="24011" s="251" customFormat="1"/>
    <row r="24012" s="251" customFormat="1"/>
    <row r="24013" s="251" customFormat="1"/>
    <row r="24014" s="251" customFormat="1"/>
    <row r="24015" s="251" customFormat="1"/>
    <row r="24016" s="251" customFormat="1"/>
    <row r="24017" s="251" customFormat="1"/>
    <row r="24018" s="251" customFormat="1"/>
    <row r="24019" s="251" customFormat="1"/>
    <row r="24020" s="251" customFormat="1"/>
    <row r="24021" s="251" customFormat="1"/>
    <row r="24022" s="251" customFormat="1"/>
    <row r="24023" s="251" customFormat="1"/>
    <row r="24024" s="251" customFormat="1"/>
    <row r="24025" s="251" customFormat="1"/>
    <row r="24026" s="251" customFormat="1"/>
    <row r="24027" s="251" customFormat="1"/>
    <row r="24028" s="251" customFormat="1"/>
    <row r="24029" s="251" customFormat="1"/>
    <row r="24030" s="251" customFormat="1"/>
    <row r="24031" s="251" customFormat="1"/>
    <row r="24032" s="251" customFormat="1"/>
    <row r="24033" s="251" customFormat="1"/>
    <row r="24034" s="251" customFormat="1"/>
    <row r="24035" s="251" customFormat="1"/>
    <row r="24036" s="251" customFormat="1"/>
    <row r="24037" s="251" customFormat="1"/>
    <row r="24038" s="251" customFormat="1"/>
    <row r="24039" s="251" customFormat="1"/>
    <row r="24040" s="251" customFormat="1"/>
    <row r="24041" s="251" customFormat="1"/>
    <row r="24042" s="251" customFormat="1"/>
    <row r="24043" s="251" customFormat="1"/>
    <row r="24044" s="251" customFormat="1"/>
    <row r="24045" s="251" customFormat="1"/>
    <row r="24046" s="251" customFormat="1"/>
    <row r="24047" s="251" customFormat="1"/>
    <row r="24048" s="251" customFormat="1"/>
    <row r="24049" s="251" customFormat="1"/>
    <row r="24050" s="251" customFormat="1"/>
    <row r="24051" s="251" customFormat="1"/>
    <row r="24052" s="251" customFormat="1"/>
    <row r="24053" s="251" customFormat="1"/>
    <row r="24054" s="251" customFormat="1"/>
    <row r="24055" s="251" customFormat="1"/>
    <row r="24056" s="251" customFormat="1"/>
    <row r="24057" s="251" customFormat="1"/>
    <row r="24058" s="251" customFormat="1"/>
    <row r="24059" s="251" customFormat="1"/>
    <row r="24060" s="251" customFormat="1"/>
    <row r="24061" s="251" customFormat="1"/>
    <row r="24062" s="251" customFormat="1"/>
    <row r="24063" s="251" customFormat="1"/>
    <row r="24064" s="251" customFormat="1"/>
    <row r="24065" s="251" customFormat="1"/>
    <row r="24066" s="251" customFormat="1"/>
    <row r="24067" s="251" customFormat="1"/>
    <row r="24068" s="251" customFormat="1"/>
    <row r="24069" s="251" customFormat="1"/>
    <row r="24070" s="251" customFormat="1"/>
    <row r="24071" s="251" customFormat="1"/>
    <row r="24072" s="251" customFormat="1"/>
    <row r="24073" s="251" customFormat="1"/>
    <row r="24074" s="251" customFormat="1"/>
    <row r="24075" s="251" customFormat="1"/>
    <row r="24076" s="251" customFormat="1"/>
    <row r="24077" s="251" customFormat="1"/>
    <row r="24078" s="251" customFormat="1"/>
    <row r="24079" s="251" customFormat="1"/>
    <row r="24080" s="251" customFormat="1"/>
    <row r="24081" s="251" customFormat="1"/>
    <row r="24082" s="251" customFormat="1"/>
    <row r="24083" s="251" customFormat="1"/>
    <row r="24084" s="251" customFormat="1"/>
    <row r="24085" s="251" customFormat="1"/>
    <row r="24086" s="251" customFormat="1"/>
    <row r="24087" s="251" customFormat="1"/>
    <row r="24088" s="251" customFormat="1"/>
    <row r="24089" s="251" customFormat="1"/>
    <row r="24090" s="251" customFormat="1"/>
    <row r="24091" s="251" customFormat="1"/>
    <row r="24092" s="251" customFormat="1"/>
    <row r="24093" s="251" customFormat="1"/>
    <row r="24094" s="251" customFormat="1"/>
    <row r="24095" s="251" customFormat="1"/>
    <row r="24096" s="251" customFormat="1"/>
    <row r="24097" s="251" customFormat="1"/>
    <row r="24098" s="251" customFormat="1"/>
    <row r="24099" s="251" customFormat="1"/>
    <row r="24100" s="251" customFormat="1"/>
    <row r="24101" s="251" customFormat="1"/>
    <row r="24102" s="251" customFormat="1"/>
    <row r="24103" s="251" customFormat="1"/>
    <row r="24104" s="251" customFormat="1"/>
    <row r="24105" s="251" customFormat="1"/>
    <row r="24106" s="251" customFormat="1"/>
    <row r="24107" s="251" customFormat="1"/>
    <row r="24108" s="251" customFormat="1"/>
    <row r="24109" s="251" customFormat="1"/>
    <row r="24110" s="251" customFormat="1"/>
    <row r="24111" s="251" customFormat="1"/>
    <row r="24112" s="251" customFormat="1"/>
    <row r="24113" s="251" customFormat="1"/>
    <row r="24114" s="251" customFormat="1"/>
    <row r="24115" s="251" customFormat="1"/>
    <row r="24116" s="251" customFormat="1"/>
    <row r="24117" s="251" customFormat="1"/>
    <row r="24118" s="251" customFormat="1"/>
    <row r="24119" s="251" customFormat="1"/>
    <row r="24120" s="251" customFormat="1"/>
    <row r="24121" s="251" customFormat="1"/>
    <row r="24122" s="251" customFormat="1"/>
    <row r="24123" s="251" customFormat="1"/>
    <row r="24124" s="251" customFormat="1"/>
    <row r="24125" s="251" customFormat="1"/>
    <row r="24126" s="251" customFormat="1"/>
    <row r="24127" s="251" customFormat="1"/>
    <row r="24128" s="251" customFormat="1"/>
    <row r="24129" s="251" customFormat="1"/>
    <row r="24130" s="251" customFormat="1"/>
    <row r="24131" s="251" customFormat="1"/>
    <row r="24132" s="251" customFormat="1"/>
    <row r="24133" s="251" customFormat="1"/>
    <row r="24134" s="251" customFormat="1"/>
    <row r="24135" s="251" customFormat="1"/>
    <row r="24136" s="251" customFormat="1"/>
    <row r="24137" s="251" customFormat="1"/>
    <row r="24138" s="251" customFormat="1"/>
    <row r="24139" s="251" customFormat="1"/>
    <row r="24140" s="251" customFormat="1"/>
    <row r="24141" s="251" customFormat="1"/>
    <row r="24142" s="251" customFormat="1"/>
    <row r="24143" s="251" customFormat="1"/>
    <row r="24144" s="251" customFormat="1"/>
    <row r="24145" s="251" customFormat="1"/>
    <row r="24146" s="251" customFormat="1"/>
    <row r="24147" s="251" customFormat="1"/>
    <row r="24148" s="251" customFormat="1"/>
    <row r="24149" s="251" customFormat="1"/>
    <row r="24150" s="251" customFormat="1"/>
    <row r="24151" s="251" customFormat="1"/>
    <row r="24152" s="251" customFormat="1"/>
    <row r="24153" s="251" customFormat="1"/>
    <row r="24154" s="251" customFormat="1"/>
    <row r="24155" s="251" customFormat="1"/>
    <row r="24156" s="251" customFormat="1"/>
    <row r="24157" s="251" customFormat="1"/>
    <row r="24158" s="251" customFormat="1"/>
    <row r="24159" s="251" customFormat="1"/>
    <row r="24160" s="251" customFormat="1"/>
    <row r="24161" s="251" customFormat="1"/>
    <row r="24162" s="251" customFormat="1"/>
    <row r="24163" s="251" customFormat="1"/>
    <row r="24164" s="251" customFormat="1"/>
    <row r="24165" s="251" customFormat="1"/>
    <row r="24166" s="251" customFormat="1"/>
    <row r="24167" s="251" customFormat="1"/>
    <row r="24168" s="251" customFormat="1"/>
    <row r="24169" s="251" customFormat="1"/>
    <row r="24170" s="251" customFormat="1"/>
    <row r="24171" s="251" customFormat="1"/>
    <row r="24172" s="251" customFormat="1"/>
    <row r="24173" s="251" customFormat="1"/>
    <row r="24174" s="251" customFormat="1"/>
    <row r="24175" s="251" customFormat="1"/>
    <row r="24176" s="251" customFormat="1"/>
    <row r="24177" s="251" customFormat="1"/>
    <row r="24178" s="251" customFormat="1"/>
    <row r="24179" s="251" customFormat="1"/>
    <row r="24180" s="251" customFormat="1"/>
    <row r="24181" s="251" customFormat="1"/>
    <row r="24182" s="251" customFormat="1"/>
    <row r="24183" s="251" customFormat="1"/>
    <row r="24184" s="251" customFormat="1"/>
    <row r="24185" s="251" customFormat="1"/>
    <row r="24186" s="251" customFormat="1"/>
    <row r="24187" s="251" customFormat="1"/>
    <row r="24188" s="251" customFormat="1"/>
    <row r="24189" s="251" customFormat="1"/>
    <row r="24190" s="251" customFormat="1"/>
    <row r="24191" s="251" customFormat="1"/>
    <row r="24192" s="251" customFormat="1"/>
    <row r="24193" s="251" customFormat="1"/>
    <row r="24194" s="251" customFormat="1"/>
    <row r="24195" s="251" customFormat="1"/>
    <row r="24196" s="251" customFormat="1"/>
    <row r="24197" s="251" customFormat="1"/>
    <row r="24198" s="251" customFormat="1"/>
    <row r="24199" s="251" customFormat="1"/>
    <row r="24200" s="251" customFormat="1"/>
    <row r="24201" s="251" customFormat="1"/>
    <row r="24202" s="251" customFormat="1"/>
    <row r="24203" s="251" customFormat="1"/>
    <row r="24204" s="251" customFormat="1"/>
    <row r="24205" s="251" customFormat="1"/>
    <row r="24206" s="251" customFormat="1"/>
    <row r="24207" s="251" customFormat="1"/>
    <row r="24208" s="251" customFormat="1"/>
    <row r="24209" s="251" customFormat="1"/>
    <row r="24210" s="251" customFormat="1"/>
    <row r="24211" s="251" customFormat="1"/>
    <row r="24212" s="251" customFormat="1"/>
    <row r="24213" s="251" customFormat="1"/>
    <row r="24214" s="251" customFormat="1"/>
    <row r="24215" s="251" customFormat="1"/>
    <row r="24216" s="251" customFormat="1"/>
    <row r="24217" s="251" customFormat="1"/>
    <row r="24218" s="251" customFormat="1"/>
    <row r="24219" s="251" customFormat="1"/>
    <row r="24220" s="251" customFormat="1"/>
    <row r="24221" s="251" customFormat="1"/>
    <row r="24222" s="251" customFormat="1"/>
    <row r="24223" s="251" customFormat="1"/>
    <row r="24224" s="251" customFormat="1"/>
    <row r="24225" s="251" customFormat="1"/>
    <row r="24226" s="251" customFormat="1"/>
    <row r="24227" s="251" customFormat="1"/>
    <row r="24228" s="251" customFormat="1"/>
    <row r="24229" s="251" customFormat="1"/>
    <row r="24230" s="251" customFormat="1"/>
    <row r="24231" s="251" customFormat="1"/>
    <row r="24232" s="251" customFormat="1"/>
    <row r="24233" s="251" customFormat="1"/>
    <row r="24234" s="251" customFormat="1"/>
    <row r="24235" s="251" customFormat="1"/>
    <row r="24236" s="251" customFormat="1"/>
    <row r="24237" s="251" customFormat="1"/>
    <row r="24238" s="251" customFormat="1"/>
    <row r="24239" s="251" customFormat="1"/>
    <row r="24240" s="251" customFormat="1"/>
    <row r="24241" s="251" customFormat="1"/>
    <row r="24242" s="251" customFormat="1"/>
    <row r="24243" s="251" customFormat="1"/>
    <row r="24244" s="251" customFormat="1"/>
    <row r="24245" s="251" customFormat="1"/>
    <row r="24246" s="251" customFormat="1"/>
    <row r="24247" s="251" customFormat="1"/>
    <row r="24248" s="251" customFormat="1"/>
    <row r="24249" s="251" customFormat="1"/>
    <row r="24250" s="251" customFormat="1"/>
    <row r="24251" s="251" customFormat="1"/>
    <row r="24252" s="251" customFormat="1"/>
    <row r="24253" s="251" customFormat="1"/>
    <row r="24254" s="251" customFormat="1"/>
    <row r="24255" s="251" customFormat="1"/>
    <row r="24256" s="251" customFormat="1"/>
    <row r="24257" s="251" customFormat="1"/>
    <row r="24258" s="251" customFormat="1"/>
    <row r="24259" s="251" customFormat="1"/>
    <row r="24260" s="251" customFormat="1"/>
    <row r="24261" s="251" customFormat="1"/>
    <row r="24262" s="251" customFormat="1"/>
    <row r="24263" s="251" customFormat="1"/>
    <row r="24264" s="251" customFormat="1"/>
    <row r="24265" s="251" customFormat="1"/>
    <row r="24266" s="251" customFormat="1"/>
    <row r="24267" s="251" customFormat="1"/>
    <row r="24268" s="251" customFormat="1"/>
    <row r="24269" s="251" customFormat="1"/>
    <row r="24270" s="251" customFormat="1"/>
    <row r="24271" s="251" customFormat="1"/>
    <row r="24272" s="251" customFormat="1"/>
    <row r="24273" s="251" customFormat="1"/>
    <row r="24274" s="251" customFormat="1"/>
    <row r="24275" s="251" customFormat="1"/>
    <row r="24276" s="251" customFormat="1"/>
    <row r="24277" s="251" customFormat="1"/>
    <row r="24278" s="251" customFormat="1"/>
    <row r="24279" s="251" customFormat="1"/>
    <row r="24280" s="251" customFormat="1"/>
    <row r="24281" s="251" customFormat="1"/>
    <row r="24282" s="251" customFormat="1"/>
    <row r="24283" s="251" customFormat="1"/>
    <row r="24284" s="251" customFormat="1"/>
    <row r="24285" s="251" customFormat="1"/>
    <row r="24286" s="251" customFormat="1"/>
    <row r="24287" s="251" customFormat="1"/>
    <row r="24288" s="251" customFormat="1"/>
    <row r="24289" s="251" customFormat="1"/>
    <row r="24290" s="251" customFormat="1"/>
    <row r="24291" s="251" customFormat="1"/>
    <row r="24292" s="251" customFormat="1"/>
    <row r="24293" s="251" customFormat="1"/>
    <row r="24294" s="251" customFormat="1"/>
    <row r="24295" s="251" customFormat="1"/>
    <row r="24296" s="251" customFormat="1"/>
    <row r="24297" s="251" customFormat="1"/>
    <row r="24298" s="251" customFormat="1"/>
    <row r="24299" s="251" customFormat="1"/>
    <row r="24300" s="251" customFormat="1"/>
    <row r="24301" s="251" customFormat="1"/>
    <row r="24302" s="251" customFormat="1"/>
    <row r="24303" s="251" customFormat="1"/>
    <row r="24304" s="251" customFormat="1"/>
    <row r="24305" s="251" customFormat="1"/>
    <row r="24306" s="251" customFormat="1"/>
    <row r="24307" s="251" customFormat="1"/>
    <row r="24308" s="251" customFormat="1"/>
    <row r="24309" s="251" customFormat="1"/>
    <row r="24310" s="251" customFormat="1"/>
    <row r="24311" s="251" customFormat="1"/>
    <row r="24312" s="251" customFormat="1"/>
    <row r="24313" s="251" customFormat="1"/>
    <row r="24314" s="251" customFormat="1"/>
    <row r="24315" s="251" customFormat="1"/>
    <row r="24316" s="251" customFormat="1"/>
    <row r="24317" s="251" customFormat="1"/>
    <row r="24318" s="251" customFormat="1"/>
    <row r="24319" s="251" customFormat="1"/>
    <row r="24320" s="251" customFormat="1"/>
    <row r="24321" s="251" customFormat="1"/>
    <row r="24322" s="251" customFormat="1"/>
    <row r="24323" s="251" customFormat="1"/>
    <row r="24324" s="251" customFormat="1"/>
    <row r="24325" s="251" customFormat="1"/>
    <row r="24326" s="251" customFormat="1"/>
    <row r="24327" s="251" customFormat="1"/>
    <row r="24328" s="251" customFormat="1"/>
    <row r="24329" s="251" customFormat="1"/>
    <row r="24330" s="251" customFormat="1"/>
    <row r="24331" s="251" customFormat="1"/>
    <row r="24332" s="251" customFormat="1"/>
    <row r="24333" s="251" customFormat="1"/>
    <row r="24334" s="251" customFormat="1"/>
    <row r="24335" s="251" customFormat="1"/>
    <row r="24336" s="251" customFormat="1"/>
    <row r="24337" s="251" customFormat="1"/>
    <row r="24338" s="251" customFormat="1"/>
    <row r="24339" s="251" customFormat="1"/>
    <row r="24340" s="251" customFormat="1"/>
    <row r="24341" s="251" customFormat="1"/>
    <row r="24342" s="251" customFormat="1"/>
    <row r="24343" s="251" customFormat="1"/>
    <row r="24344" s="251" customFormat="1"/>
    <row r="24345" s="251" customFormat="1"/>
    <row r="24346" s="251" customFormat="1"/>
    <row r="24347" s="251" customFormat="1"/>
    <row r="24348" s="251" customFormat="1"/>
    <row r="24349" s="251" customFormat="1"/>
    <row r="24350" s="251" customFormat="1"/>
    <row r="24351" s="251" customFormat="1"/>
    <row r="24352" s="251" customFormat="1"/>
    <row r="24353" s="251" customFormat="1"/>
    <row r="24354" s="251" customFormat="1"/>
    <row r="24355" s="251" customFormat="1"/>
    <row r="24356" s="251" customFormat="1"/>
    <row r="24357" s="251" customFormat="1"/>
    <row r="24358" s="251" customFormat="1"/>
    <row r="24359" s="251" customFormat="1"/>
    <row r="24360" s="251" customFormat="1"/>
    <row r="24361" s="251" customFormat="1"/>
    <row r="24362" s="251" customFormat="1"/>
    <row r="24363" s="251" customFormat="1"/>
    <row r="24364" s="251" customFormat="1"/>
    <row r="24365" s="251" customFormat="1"/>
    <row r="24366" s="251" customFormat="1"/>
    <row r="24367" s="251" customFormat="1"/>
    <row r="24368" s="251" customFormat="1"/>
    <row r="24369" s="251" customFormat="1"/>
    <row r="24370" s="251" customFormat="1"/>
    <row r="24371" s="251" customFormat="1"/>
    <row r="24372" s="251" customFormat="1"/>
    <row r="24373" s="251" customFormat="1"/>
    <row r="24374" s="251" customFormat="1"/>
    <row r="24375" s="251" customFormat="1"/>
    <row r="24376" s="251" customFormat="1"/>
    <row r="24377" s="251" customFormat="1"/>
    <row r="24378" s="251" customFormat="1"/>
    <row r="24379" s="251" customFormat="1"/>
    <row r="24380" s="251" customFormat="1"/>
    <row r="24381" s="251" customFormat="1"/>
    <row r="24382" s="251" customFormat="1"/>
    <row r="24383" s="251" customFormat="1"/>
    <row r="24384" s="251" customFormat="1"/>
    <row r="24385" s="251" customFormat="1"/>
    <row r="24386" s="251" customFormat="1"/>
    <row r="24387" s="251" customFormat="1"/>
    <row r="24388" s="251" customFormat="1"/>
    <row r="24389" s="251" customFormat="1"/>
    <row r="24390" s="251" customFormat="1"/>
    <row r="24391" s="251" customFormat="1"/>
    <row r="24392" s="251" customFormat="1"/>
    <row r="24393" s="251" customFormat="1"/>
    <row r="24394" s="251" customFormat="1"/>
    <row r="24395" s="251" customFormat="1"/>
    <row r="24396" s="251" customFormat="1"/>
    <row r="24397" s="251" customFormat="1"/>
    <row r="24398" s="251" customFormat="1"/>
    <row r="24399" s="251" customFormat="1"/>
    <row r="24400" s="251" customFormat="1"/>
    <row r="24401" s="251" customFormat="1"/>
    <row r="24402" s="251" customFormat="1"/>
    <row r="24403" s="251" customFormat="1"/>
    <row r="24404" s="251" customFormat="1"/>
    <row r="24405" s="251" customFormat="1"/>
    <row r="24406" s="251" customFormat="1"/>
    <row r="24407" s="251" customFormat="1"/>
    <row r="24408" s="251" customFormat="1"/>
    <row r="24409" s="251" customFormat="1"/>
    <row r="24410" s="251" customFormat="1"/>
    <row r="24411" s="251" customFormat="1"/>
    <row r="24412" s="251" customFormat="1"/>
    <row r="24413" s="251" customFormat="1"/>
    <row r="24414" s="251" customFormat="1"/>
    <row r="24415" s="251" customFormat="1"/>
    <row r="24416" s="251" customFormat="1"/>
    <row r="24417" s="251" customFormat="1"/>
    <row r="24418" s="251" customFormat="1"/>
    <row r="24419" s="251" customFormat="1"/>
    <row r="24420" s="251" customFormat="1"/>
    <row r="24421" s="251" customFormat="1"/>
    <row r="24422" s="251" customFormat="1"/>
    <row r="24423" s="251" customFormat="1"/>
    <row r="24424" s="251" customFormat="1"/>
    <row r="24425" s="251" customFormat="1"/>
    <row r="24426" s="251" customFormat="1"/>
    <row r="24427" s="251" customFormat="1"/>
    <row r="24428" s="251" customFormat="1"/>
    <row r="24429" s="251" customFormat="1"/>
    <row r="24430" s="251" customFormat="1"/>
    <row r="24431" s="251" customFormat="1"/>
    <row r="24432" s="251" customFormat="1"/>
    <row r="24433" s="251" customFormat="1"/>
    <row r="24434" s="251" customFormat="1"/>
    <row r="24435" s="251" customFormat="1"/>
    <row r="24436" s="251" customFormat="1"/>
    <row r="24437" s="251" customFormat="1"/>
    <row r="24438" s="251" customFormat="1"/>
    <row r="24439" s="251" customFormat="1"/>
    <row r="24440" s="251" customFormat="1"/>
    <row r="24441" s="251" customFormat="1"/>
    <row r="24442" s="251" customFormat="1"/>
    <row r="24443" s="251" customFormat="1"/>
    <row r="24444" s="251" customFormat="1"/>
    <row r="24445" s="251" customFormat="1"/>
    <row r="24446" s="251" customFormat="1"/>
    <row r="24447" s="251" customFormat="1"/>
    <row r="24448" s="251" customFormat="1"/>
    <row r="24449" s="251" customFormat="1"/>
    <row r="24450" s="251" customFormat="1"/>
    <row r="24451" s="251" customFormat="1"/>
    <row r="24452" s="251" customFormat="1"/>
    <row r="24453" s="251" customFormat="1"/>
    <row r="24454" s="251" customFormat="1"/>
    <row r="24455" s="251" customFormat="1"/>
    <row r="24456" s="251" customFormat="1"/>
    <row r="24457" s="251" customFormat="1"/>
    <row r="24458" s="251" customFormat="1"/>
    <row r="24459" s="251" customFormat="1"/>
    <row r="24460" s="251" customFormat="1"/>
    <row r="24461" s="251" customFormat="1"/>
    <row r="24462" s="251" customFormat="1"/>
    <row r="24463" s="251" customFormat="1"/>
    <row r="24464" s="251" customFormat="1"/>
    <row r="24465" s="251" customFormat="1"/>
    <row r="24466" s="251" customFormat="1"/>
    <row r="24467" s="251" customFormat="1"/>
    <row r="24468" s="251" customFormat="1"/>
    <row r="24469" s="251" customFormat="1"/>
    <row r="24470" s="251" customFormat="1"/>
    <row r="24471" s="251" customFormat="1"/>
    <row r="24472" s="251" customFormat="1"/>
    <row r="24473" s="251" customFormat="1"/>
    <row r="24474" s="251" customFormat="1"/>
    <row r="24475" s="251" customFormat="1"/>
    <row r="24476" s="251" customFormat="1"/>
    <row r="24477" s="251" customFormat="1"/>
    <row r="24478" s="251" customFormat="1"/>
    <row r="24479" s="251" customFormat="1"/>
    <row r="24480" s="251" customFormat="1"/>
    <row r="24481" s="251" customFormat="1"/>
    <row r="24482" s="251" customFormat="1"/>
    <row r="24483" s="251" customFormat="1"/>
    <row r="24484" s="251" customFormat="1"/>
    <row r="24485" s="251" customFormat="1"/>
    <row r="24486" s="251" customFormat="1"/>
    <row r="24487" s="251" customFormat="1"/>
    <row r="24488" s="251" customFormat="1"/>
    <row r="24489" s="251" customFormat="1"/>
    <row r="24490" s="251" customFormat="1"/>
    <row r="24491" s="251" customFormat="1"/>
    <row r="24492" s="251" customFormat="1"/>
    <row r="24493" s="251" customFormat="1"/>
    <row r="24494" s="251" customFormat="1"/>
    <row r="24495" s="251" customFormat="1"/>
    <row r="24496" s="251" customFormat="1"/>
    <row r="24497" s="251" customFormat="1"/>
    <row r="24498" s="251" customFormat="1"/>
    <row r="24499" s="251" customFormat="1"/>
    <row r="24500" s="251" customFormat="1"/>
    <row r="24501" s="251" customFormat="1"/>
    <row r="24502" s="251" customFormat="1"/>
    <row r="24503" s="251" customFormat="1"/>
    <row r="24504" s="251" customFormat="1"/>
    <row r="24505" s="251" customFormat="1"/>
    <row r="24506" s="251" customFormat="1"/>
    <row r="24507" s="251" customFormat="1"/>
    <row r="24508" s="251" customFormat="1"/>
    <row r="24509" s="251" customFormat="1"/>
    <row r="24510" s="251" customFormat="1"/>
    <row r="24511" s="251" customFormat="1"/>
    <row r="24512" s="251" customFormat="1"/>
    <row r="24513" s="251" customFormat="1"/>
    <row r="24514" s="251" customFormat="1"/>
    <row r="24515" s="251" customFormat="1"/>
    <row r="24516" s="251" customFormat="1"/>
    <row r="24517" s="251" customFormat="1"/>
    <row r="24518" s="251" customFormat="1"/>
    <row r="24519" s="251" customFormat="1"/>
    <row r="24520" s="251" customFormat="1"/>
    <row r="24521" s="251" customFormat="1"/>
    <row r="24522" s="251" customFormat="1"/>
    <row r="24523" s="251" customFormat="1"/>
    <row r="24524" s="251" customFormat="1"/>
    <row r="24525" s="251" customFormat="1"/>
    <row r="24526" s="251" customFormat="1"/>
    <row r="24527" s="251" customFormat="1"/>
    <row r="24528" s="251" customFormat="1"/>
    <row r="24529" s="251" customFormat="1"/>
    <row r="24530" s="251" customFormat="1"/>
    <row r="24531" s="251" customFormat="1"/>
    <row r="24532" s="251" customFormat="1"/>
    <row r="24533" s="251" customFormat="1"/>
    <row r="24534" s="251" customFormat="1"/>
    <row r="24535" s="251" customFormat="1"/>
    <row r="24536" s="251" customFormat="1"/>
    <row r="24537" s="251" customFormat="1"/>
    <row r="24538" s="251" customFormat="1"/>
    <row r="24539" s="251" customFormat="1"/>
    <row r="24540" s="251" customFormat="1"/>
    <row r="24541" s="251" customFormat="1"/>
    <row r="24542" s="251" customFormat="1"/>
    <row r="24543" s="251" customFormat="1"/>
    <row r="24544" s="251" customFormat="1"/>
    <row r="24545" s="251" customFormat="1"/>
    <row r="24546" s="251" customFormat="1"/>
    <row r="24547" s="251" customFormat="1"/>
    <row r="24548" s="251" customFormat="1"/>
    <row r="24549" s="251" customFormat="1"/>
    <row r="24550" s="251" customFormat="1"/>
    <row r="24551" s="251" customFormat="1"/>
    <row r="24552" s="251" customFormat="1"/>
    <row r="24553" s="251" customFormat="1"/>
    <row r="24554" s="251" customFormat="1"/>
    <row r="24555" s="251" customFormat="1"/>
    <row r="24556" s="251" customFormat="1"/>
    <row r="24557" s="251" customFormat="1"/>
    <row r="24558" s="251" customFormat="1"/>
    <row r="24559" s="251" customFormat="1"/>
    <row r="24560" s="251" customFormat="1"/>
    <row r="24561" s="251" customFormat="1"/>
    <row r="24562" s="251" customFormat="1"/>
    <row r="24563" s="251" customFormat="1"/>
    <row r="24564" s="251" customFormat="1"/>
    <row r="24565" s="251" customFormat="1"/>
    <row r="24566" s="251" customFormat="1"/>
    <row r="24567" s="251" customFormat="1"/>
    <row r="24568" s="251" customFormat="1"/>
    <row r="24569" s="251" customFormat="1"/>
    <row r="24570" s="251" customFormat="1"/>
    <row r="24571" s="251" customFormat="1"/>
    <row r="24572" s="251" customFormat="1"/>
    <row r="24573" s="251" customFormat="1"/>
    <row r="24574" s="251" customFormat="1"/>
    <row r="24575" s="251" customFormat="1"/>
    <row r="24576" s="251" customFormat="1"/>
    <row r="24577" s="251" customFormat="1"/>
    <row r="24578" s="251" customFormat="1"/>
    <row r="24579" s="251" customFormat="1"/>
    <row r="24580" s="251" customFormat="1"/>
    <row r="24581" s="251" customFormat="1"/>
    <row r="24582" s="251" customFormat="1"/>
    <row r="24583" s="251" customFormat="1"/>
    <row r="24584" s="251" customFormat="1"/>
    <row r="24585" s="251" customFormat="1"/>
    <row r="24586" s="251" customFormat="1"/>
    <row r="24587" s="251" customFormat="1"/>
    <row r="24588" s="251" customFormat="1"/>
    <row r="24589" s="251" customFormat="1"/>
    <row r="24590" s="251" customFormat="1"/>
    <row r="24591" s="251" customFormat="1"/>
    <row r="24592" s="251" customFormat="1"/>
    <row r="24593" s="251" customFormat="1"/>
    <row r="24594" s="251" customFormat="1"/>
    <row r="24595" s="251" customFormat="1"/>
    <row r="24596" s="251" customFormat="1"/>
    <row r="24597" s="251" customFormat="1"/>
    <row r="24598" s="251" customFormat="1"/>
    <row r="24599" s="251" customFormat="1"/>
    <row r="24600" s="251" customFormat="1"/>
    <row r="24601" s="251" customFormat="1"/>
    <row r="24602" s="251" customFormat="1"/>
    <row r="24603" s="251" customFormat="1"/>
    <row r="24604" s="251" customFormat="1"/>
    <row r="24605" s="251" customFormat="1"/>
    <row r="24606" s="251" customFormat="1"/>
    <row r="24607" s="251" customFormat="1"/>
    <row r="24608" s="251" customFormat="1"/>
    <row r="24609" s="251" customFormat="1"/>
    <row r="24610" s="251" customFormat="1"/>
    <row r="24611" s="251" customFormat="1"/>
    <row r="24612" s="251" customFormat="1"/>
    <row r="24613" s="251" customFormat="1"/>
    <row r="24614" s="251" customFormat="1"/>
    <row r="24615" s="251" customFormat="1"/>
    <row r="24616" s="251" customFormat="1"/>
    <row r="24617" s="251" customFormat="1"/>
    <row r="24618" s="251" customFormat="1"/>
    <row r="24619" s="251" customFormat="1"/>
    <row r="24620" s="251" customFormat="1"/>
    <row r="24621" s="251" customFormat="1"/>
    <row r="24622" s="251" customFormat="1"/>
    <row r="24623" s="251" customFormat="1"/>
    <row r="24624" s="251" customFormat="1"/>
    <row r="24625" s="251" customFormat="1"/>
    <row r="24626" s="251" customFormat="1"/>
    <row r="24627" s="251" customFormat="1"/>
    <row r="24628" s="251" customFormat="1"/>
    <row r="24629" s="251" customFormat="1"/>
    <row r="24630" s="251" customFormat="1"/>
    <row r="24631" s="251" customFormat="1"/>
    <row r="24632" s="251" customFormat="1"/>
    <row r="24633" s="251" customFormat="1"/>
    <row r="24634" s="251" customFormat="1"/>
    <row r="24635" s="251" customFormat="1"/>
    <row r="24636" s="251" customFormat="1"/>
    <row r="24637" s="251" customFormat="1"/>
    <row r="24638" s="251" customFormat="1"/>
    <row r="24639" s="251" customFormat="1"/>
    <row r="24640" s="251" customFormat="1"/>
    <row r="24641" s="251" customFormat="1"/>
    <row r="24642" s="251" customFormat="1"/>
    <row r="24643" s="251" customFormat="1"/>
    <row r="24644" s="251" customFormat="1"/>
    <row r="24645" s="251" customFormat="1"/>
    <row r="24646" s="251" customFormat="1"/>
    <row r="24647" s="251" customFormat="1"/>
    <row r="24648" s="251" customFormat="1"/>
    <row r="24649" s="251" customFormat="1"/>
    <row r="24650" s="251" customFormat="1"/>
    <row r="24651" s="251" customFormat="1"/>
    <row r="24652" s="251" customFormat="1"/>
    <row r="24653" s="251" customFormat="1"/>
    <row r="24654" s="251" customFormat="1"/>
    <row r="24655" s="251" customFormat="1"/>
    <row r="24656" s="251" customFormat="1"/>
    <row r="24657" s="251" customFormat="1"/>
    <row r="24658" s="251" customFormat="1"/>
    <row r="24659" s="251" customFormat="1"/>
    <row r="24660" s="251" customFormat="1"/>
    <row r="24661" s="251" customFormat="1"/>
    <row r="24662" s="251" customFormat="1"/>
    <row r="24663" s="251" customFormat="1"/>
    <row r="24664" s="251" customFormat="1"/>
    <row r="24665" s="251" customFormat="1"/>
    <row r="24666" s="251" customFormat="1"/>
    <row r="24667" s="251" customFormat="1"/>
    <row r="24668" s="251" customFormat="1"/>
    <row r="24669" s="251" customFormat="1"/>
    <row r="24670" s="251" customFormat="1"/>
    <row r="24671" s="251" customFormat="1"/>
    <row r="24672" s="251" customFormat="1"/>
    <row r="24673" s="251" customFormat="1"/>
    <row r="24674" s="251" customFormat="1"/>
    <row r="24675" s="251" customFormat="1"/>
    <row r="24676" s="251" customFormat="1"/>
    <row r="24677" s="251" customFormat="1"/>
    <row r="24678" s="251" customFormat="1"/>
    <row r="24679" s="251" customFormat="1"/>
    <row r="24680" s="251" customFormat="1"/>
    <row r="24681" s="251" customFormat="1"/>
    <row r="24682" s="251" customFormat="1"/>
    <row r="24683" s="251" customFormat="1"/>
    <row r="24684" s="251" customFormat="1"/>
    <row r="24685" s="251" customFormat="1"/>
    <row r="24686" s="251" customFormat="1"/>
    <row r="24687" s="251" customFormat="1"/>
    <row r="24688" s="251" customFormat="1"/>
    <row r="24689" s="251" customFormat="1"/>
    <row r="24690" s="251" customFormat="1"/>
    <row r="24691" s="251" customFormat="1"/>
    <row r="24692" s="251" customFormat="1"/>
    <row r="24693" s="251" customFormat="1"/>
    <row r="24694" s="251" customFormat="1"/>
    <row r="24695" s="251" customFormat="1"/>
    <row r="24696" s="251" customFormat="1"/>
    <row r="24697" s="251" customFormat="1"/>
    <row r="24698" s="251" customFormat="1"/>
    <row r="24699" s="251" customFormat="1"/>
    <row r="24700" s="251" customFormat="1"/>
    <row r="24701" s="251" customFormat="1"/>
    <row r="24702" s="251" customFormat="1"/>
    <row r="24703" s="251" customFormat="1"/>
    <row r="24704" s="251" customFormat="1"/>
    <row r="24705" s="251" customFormat="1"/>
    <row r="24706" s="251" customFormat="1"/>
    <row r="24707" s="251" customFormat="1"/>
    <row r="24708" s="251" customFormat="1"/>
    <row r="24709" s="251" customFormat="1"/>
    <row r="24710" s="251" customFormat="1"/>
    <row r="24711" s="251" customFormat="1"/>
    <row r="24712" s="251" customFormat="1"/>
    <row r="24713" s="251" customFormat="1"/>
    <row r="24714" s="251" customFormat="1"/>
    <row r="24715" s="251" customFormat="1"/>
    <row r="24716" s="251" customFormat="1"/>
    <row r="24717" s="251" customFormat="1"/>
    <row r="24718" s="251" customFormat="1"/>
    <row r="24719" s="251" customFormat="1"/>
    <row r="24720" s="251" customFormat="1"/>
    <row r="24721" s="251" customFormat="1"/>
    <row r="24722" s="251" customFormat="1"/>
    <row r="24723" s="251" customFormat="1"/>
    <row r="24724" s="251" customFormat="1"/>
    <row r="24725" s="251" customFormat="1"/>
    <row r="24726" s="251" customFormat="1"/>
    <row r="24727" s="251" customFormat="1"/>
    <row r="24728" s="251" customFormat="1"/>
    <row r="24729" s="251" customFormat="1"/>
    <row r="24730" s="251" customFormat="1"/>
    <row r="24731" s="251" customFormat="1"/>
    <row r="24732" s="251" customFormat="1"/>
    <row r="24733" s="251" customFormat="1"/>
    <row r="24734" s="251" customFormat="1"/>
    <row r="24735" s="251" customFormat="1"/>
    <row r="24736" s="251" customFormat="1"/>
    <row r="24737" s="251" customFormat="1"/>
    <row r="24738" s="251" customFormat="1"/>
    <row r="24739" s="251" customFormat="1"/>
    <row r="24740" s="251" customFormat="1"/>
    <row r="24741" s="251" customFormat="1"/>
    <row r="24742" s="251" customFormat="1"/>
    <row r="24743" s="251" customFormat="1"/>
    <row r="24744" s="251" customFormat="1"/>
    <row r="24745" s="251" customFormat="1"/>
    <row r="24746" s="251" customFormat="1"/>
    <row r="24747" s="251" customFormat="1"/>
    <row r="24748" s="251" customFormat="1"/>
    <row r="24749" s="251" customFormat="1"/>
    <row r="24750" s="251" customFormat="1"/>
    <row r="24751" s="251" customFormat="1"/>
    <row r="24752" s="251" customFormat="1"/>
    <row r="24753" s="251" customFormat="1"/>
    <row r="24754" s="251" customFormat="1"/>
    <row r="24755" s="251" customFormat="1"/>
    <row r="24756" s="251" customFormat="1"/>
    <row r="24757" s="251" customFormat="1"/>
    <row r="24758" s="251" customFormat="1"/>
    <row r="24759" s="251" customFormat="1"/>
    <row r="24760" s="251" customFormat="1"/>
    <row r="24761" s="251" customFormat="1"/>
    <row r="24762" s="251" customFormat="1"/>
    <row r="24763" s="251" customFormat="1"/>
    <row r="24764" s="251" customFormat="1"/>
    <row r="24765" s="251" customFormat="1"/>
    <row r="24766" s="251" customFormat="1"/>
    <row r="24767" s="251" customFormat="1"/>
    <row r="24768" s="251" customFormat="1"/>
    <row r="24769" s="251" customFormat="1"/>
    <row r="24770" s="251" customFormat="1"/>
    <row r="24771" s="251" customFormat="1"/>
    <row r="24772" s="251" customFormat="1"/>
    <row r="24773" s="251" customFormat="1"/>
    <row r="24774" s="251" customFormat="1"/>
    <row r="24775" s="251" customFormat="1"/>
    <row r="24776" s="251" customFormat="1"/>
    <row r="24777" s="251" customFormat="1"/>
    <row r="24778" s="251" customFormat="1"/>
    <row r="24779" s="251" customFormat="1"/>
    <row r="24780" s="251" customFormat="1"/>
    <row r="24781" s="251" customFormat="1"/>
    <row r="24782" s="251" customFormat="1"/>
    <row r="24783" s="251" customFormat="1"/>
    <row r="24784" s="251" customFormat="1"/>
    <row r="24785" s="251" customFormat="1"/>
    <row r="24786" s="251" customFormat="1"/>
    <row r="24787" s="251" customFormat="1"/>
    <row r="24788" s="251" customFormat="1"/>
    <row r="24789" s="251" customFormat="1"/>
    <row r="24790" s="251" customFormat="1"/>
    <row r="24791" s="251" customFormat="1"/>
    <row r="24792" s="251" customFormat="1"/>
    <row r="24793" s="251" customFormat="1"/>
    <row r="24794" s="251" customFormat="1"/>
    <row r="24795" s="251" customFormat="1"/>
    <row r="24796" s="251" customFormat="1"/>
    <row r="24797" s="251" customFormat="1"/>
    <row r="24798" s="251" customFormat="1"/>
    <row r="24799" s="251" customFormat="1"/>
    <row r="24800" s="251" customFormat="1"/>
    <row r="24801" s="251" customFormat="1"/>
    <row r="24802" s="251" customFormat="1"/>
    <row r="24803" s="251" customFormat="1"/>
    <row r="24804" s="251" customFormat="1"/>
    <row r="24805" s="251" customFormat="1"/>
    <row r="24806" s="251" customFormat="1"/>
    <row r="24807" s="251" customFormat="1"/>
    <row r="24808" s="251" customFormat="1"/>
    <row r="24809" s="251" customFormat="1"/>
    <row r="24810" s="251" customFormat="1"/>
    <row r="24811" s="251" customFormat="1"/>
    <row r="24812" s="251" customFormat="1"/>
    <row r="24813" s="251" customFormat="1"/>
    <row r="24814" s="251" customFormat="1"/>
    <row r="24815" s="251" customFormat="1"/>
    <row r="24816" s="251" customFormat="1"/>
    <row r="24817" s="251" customFormat="1"/>
    <row r="24818" s="251" customFormat="1"/>
    <row r="24819" s="251" customFormat="1"/>
    <row r="24820" s="251" customFormat="1"/>
    <row r="24821" s="251" customFormat="1"/>
    <row r="24822" s="251" customFormat="1"/>
    <row r="24823" s="251" customFormat="1"/>
    <row r="24824" s="251" customFormat="1"/>
    <row r="24825" s="251" customFormat="1"/>
    <row r="24826" s="251" customFormat="1"/>
    <row r="24827" s="251" customFormat="1"/>
    <row r="24828" s="251" customFormat="1"/>
    <row r="24829" s="251" customFormat="1"/>
    <row r="24830" s="251" customFormat="1"/>
    <row r="24831" s="251" customFormat="1"/>
    <row r="24832" s="251" customFormat="1"/>
    <row r="24833" s="251" customFormat="1"/>
    <row r="24834" s="251" customFormat="1"/>
    <row r="24835" s="251" customFormat="1"/>
    <row r="24836" s="251" customFormat="1"/>
    <row r="24837" s="251" customFormat="1"/>
    <row r="24838" s="251" customFormat="1"/>
    <row r="24839" s="251" customFormat="1"/>
    <row r="24840" s="251" customFormat="1"/>
    <row r="24841" s="251" customFormat="1"/>
    <row r="24842" s="251" customFormat="1"/>
    <row r="24843" s="251" customFormat="1"/>
    <row r="24844" s="251" customFormat="1"/>
    <row r="24845" s="251" customFormat="1"/>
    <row r="24846" s="251" customFormat="1"/>
    <row r="24847" s="251" customFormat="1"/>
    <row r="24848" s="251" customFormat="1"/>
    <row r="24849" s="251" customFormat="1"/>
    <row r="24850" s="251" customFormat="1"/>
    <row r="24851" s="251" customFormat="1"/>
    <row r="24852" s="251" customFormat="1"/>
    <row r="24853" s="251" customFormat="1"/>
    <row r="24854" s="251" customFormat="1"/>
    <row r="24855" s="251" customFormat="1"/>
    <row r="24856" s="251" customFormat="1"/>
    <row r="24857" s="251" customFormat="1"/>
    <row r="24858" s="251" customFormat="1"/>
    <row r="24859" s="251" customFormat="1"/>
    <row r="24860" s="251" customFormat="1"/>
    <row r="24861" s="251" customFormat="1"/>
    <row r="24862" s="251" customFormat="1"/>
    <row r="24863" s="251" customFormat="1"/>
    <row r="24864" s="251" customFormat="1"/>
    <row r="24865" s="251" customFormat="1"/>
    <row r="24866" s="251" customFormat="1"/>
    <row r="24867" s="251" customFormat="1"/>
    <row r="24868" s="251" customFormat="1"/>
    <row r="24869" s="251" customFormat="1"/>
    <row r="24870" s="251" customFormat="1"/>
    <row r="24871" s="251" customFormat="1"/>
    <row r="24872" s="251" customFormat="1"/>
    <row r="24873" s="251" customFormat="1"/>
    <row r="24874" s="251" customFormat="1"/>
    <row r="24875" s="251" customFormat="1"/>
    <row r="24876" s="251" customFormat="1"/>
    <row r="24877" s="251" customFormat="1"/>
    <row r="24878" s="251" customFormat="1"/>
    <row r="24879" s="251" customFormat="1"/>
    <row r="24880" s="251" customFormat="1"/>
    <row r="24881" s="251" customFormat="1"/>
    <row r="24882" s="251" customFormat="1"/>
    <row r="24883" s="251" customFormat="1"/>
    <row r="24884" s="251" customFormat="1"/>
    <row r="24885" s="251" customFormat="1"/>
    <row r="24886" s="251" customFormat="1"/>
    <row r="24887" s="251" customFormat="1"/>
    <row r="24888" s="251" customFormat="1"/>
    <row r="24889" s="251" customFormat="1"/>
    <row r="24890" s="251" customFormat="1"/>
    <row r="24891" s="251" customFormat="1"/>
    <row r="24892" s="251" customFormat="1"/>
    <row r="24893" s="251" customFormat="1"/>
    <row r="24894" s="251" customFormat="1"/>
    <row r="24895" s="251" customFormat="1"/>
    <row r="24896" s="251" customFormat="1"/>
    <row r="24897" s="251" customFormat="1"/>
    <row r="24898" s="251" customFormat="1"/>
    <row r="24899" s="251" customFormat="1"/>
    <row r="24900" s="251" customFormat="1"/>
    <row r="24901" s="251" customFormat="1"/>
    <row r="24902" s="251" customFormat="1"/>
    <row r="24903" s="251" customFormat="1"/>
    <row r="24904" s="251" customFormat="1"/>
    <row r="24905" s="251" customFormat="1"/>
    <row r="24906" s="251" customFormat="1"/>
    <row r="24907" s="251" customFormat="1"/>
    <row r="24908" s="251" customFormat="1"/>
    <row r="24909" s="251" customFormat="1"/>
    <row r="24910" s="251" customFormat="1"/>
    <row r="24911" s="251" customFormat="1"/>
    <row r="24912" s="251" customFormat="1"/>
    <row r="24913" s="251" customFormat="1"/>
    <row r="24914" s="251" customFormat="1"/>
    <row r="24915" s="251" customFormat="1"/>
    <row r="24916" s="251" customFormat="1"/>
    <row r="24917" s="251" customFormat="1"/>
    <row r="24918" s="251" customFormat="1"/>
    <row r="24919" s="251" customFormat="1"/>
    <row r="24920" s="251" customFormat="1"/>
    <row r="24921" s="251" customFormat="1"/>
    <row r="24922" s="251" customFormat="1"/>
    <row r="24923" s="251" customFormat="1"/>
    <row r="24924" s="251" customFormat="1"/>
    <row r="24925" s="251" customFormat="1"/>
    <row r="24926" s="251" customFormat="1"/>
    <row r="24927" s="251" customFormat="1"/>
    <row r="24928" s="251" customFormat="1"/>
    <row r="24929" s="251" customFormat="1"/>
    <row r="24930" s="251" customFormat="1"/>
    <row r="24931" s="251" customFormat="1"/>
    <row r="24932" s="251" customFormat="1"/>
    <row r="24933" s="251" customFormat="1"/>
    <row r="24934" s="251" customFormat="1"/>
    <row r="24935" s="251" customFormat="1"/>
    <row r="24936" s="251" customFormat="1"/>
    <row r="24937" s="251" customFormat="1"/>
    <row r="24938" s="251" customFormat="1"/>
    <row r="24939" s="251" customFormat="1"/>
    <row r="24940" s="251" customFormat="1"/>
    <row r="24941" s="251" customFormat="1"/>
    <row r="24942" s="251" customFormat="1"/>
    <row r="24943" s="251" customFormat="1"/>
    <row r="24944" s="251" customFormat="1"/>
    <row r="24945" s="251" customFormat="1"/>
    <row r="24946" s="251" customFormat="1"/>
    <row r="24947" s="251" customFormat="1"/>
    <row r="24948" s="251" customFormat="1"/>
    <row r="24949" s="251" customFormat="1"/>
    <row r="24950" s="251" customFormat="1"/>
    <row r="24951" s="251" customFormat="1"/>
    <row r="24952" s="251" customFormat="1"/>
    <row r="24953" s="251" customFormat="1"/>
    <row r="24954" s="251" customFormat="1"/>
    <row r="24955" s="251" customFormat="1"/>
    <row r="24956" s="251" customFormat="1"/>
    <row r="24957" s="251" customFormat="1"/>
    <row r="24958" s="251" customFormat="1"/>
    <row r="24959" s="251" customFormat="1"/>
    <row r="24960" s="251" customFormat="1"/>
    <row r="24961" s="251" customFormat="1"/>
    <row r="24962" s="251" customFormat="1"/>
    <row r="24963" s="251" customFormat="1"/>
    <row r="24964" s="251" customFormat="1"/>
    <row r="24965" s="251" customFormat="1"/>
    <row r="24966" s="251" customFormat="1"/>
    <row r="24967" s="251" customFormat="1"/>
    <row r="24968" s="251" customFormat="1"/>
    <row r="24969" s="251" customFormat="1"/>
    <row r="24970" s="251" customFormat="1"/>
    <row r="24971" s="251" customFormat="1"/>
    <row r="24972" s="251" customFormat="1"/>
    <row r="24973" s="251" customFormat="1"/>
    <row r="24974" s="251" customFormat="1"/>
    <row r="24975" s="251" customFormat="1"/>
    <row r="24976" s="251" customFormat="1"/>
    <row r="24977" s="251" customFormat="1"/>
    <row r="24978" s="251" customFormat="1"/>
    <row r="24979" s="251" customFormat="1"/>
    <row r="24980" s="251" customFormat="1"/>
    <row r="24981" s="251" customFormat="1"/>
    <row r="24982" s="251" customFormat="1"/>
    <row r="24983" s="251" customFormat="1"/>
    <row r="24984" s="251" customFormat="1"/>
    <row r="24985" s="251" customFormat="1"/>
    <row r="24986" s="251" customFormat="1"/>
    <row r="24987" s="251" customFormat="1"/>
    <row r="24988" s="251" customFormat="1"/>
    <row r="24989" s="251" customFormat="1"/>
    <row r="24990" s="251" customFormat="1"/>
    <row r="24991" s="251" customFormat="1"/>
    <row r="24992" s="251" customFormat="1"/>
    <row r="24993" s="251" customFormat="1"/>
    <row r="24994" s="251" customFormat="1"/>
    <row r="24995" s="251" customFormat="1"/>
    <row r="24996" s="251" customFormat="1"/>
    <row r="24997" s="251" customFormat="1"/>
    <row r="24998" s="251" customFormat="1"/>
    <row r="24999" s="251" customFormat="1"/>
    <row r="25000" s="251" customFormat="1"/>
    <row r="25001" s="251" customFormat="1"/>
    <row r="25002" s="251" customFormat="1"/>
    <row r="25003" s="251" customFormat="1"/>
    <row r="25004" s="251" customFormat="1"/>
    <row r="25005" s="251" customFormat="1"/>
    <row r="25006" s="251" customFormat="1"/>
    <row r="25007" s="251" customFormat="1"/>
    <row r="25008" s="251" customFormat="1"/>
    <row r="25009" s="251" customFormat="1"/>
    <row r="25010" s="251" customFormat="1"/>
    <row r="25011" s="251" customFormat="1"/>
    <row r="25012" s="251" customFormat="1"/>
    <row r="25013" s="251" customFormat="1"/>
    <row r="25014" s="251" customFormat="1"/>
    <row r="25015" s="251" customFormat="1"/>
    <row r="25016" s="251" customFormat="1"/>
    <row r="25017" s="251" customFormat="1"/>
    <row r="25018" s="251" customFormat="1"/>
    <row r="25019" s="251" customFormat="1"/>
    <row r="25020" s="251" customFormat="1"/>
    <row r="25021" s="251" customFormat="1"/>
    <row r="25022" s="251" customFormat="1"/>
    <row r="25023" s="251" customFormat="1"/>
    <row r="25024" s="251" customFormat="1"/>
    <row r="25025" s="251" customFormat="1"/>
    <row r="25026" s="251" customFormat="1"/>
    <row r="25027" s="251" customFormat="1"/>
    <row r="25028" s="251" customFormat="1"/>
    <row r="25029" s="251" customFormat="1"/>
    <row r="25030" s="251" customFormat="1"/>
    <row r="25031" s="251" customFormat="1"/>
    <row r="25032" s="251" customFormat="1"/>
    <row r="25033" s="251" customFormat="1"/>
    <row r="25034" s="251" customFormat="1"/>
    <row r="25035" s="251" customFormat="1"/>
    <row r="25036" s="251" customFormat="1"/>
    <row r="25037" s="251" customFormat="1"/>
    <row r="25038" s="251" customFormat="1"/>
    <row r="25039" s="251" customFormat="1"/>
    <row r="25040" s="251" customFormat="1"/>
    <row r="25041" s="251" customFormat="1"/>
    <row r="25042" s="251" customFormat="1"/>
    <row r="25043" s="251" customFormat="1"/>
    <row r="25044" s="251" customFormat="1"/>
    <row r="25045" s="251" customFormat="1"/>
    <row r="25046" s="251" customFormat="1"/>
    <row r="25047" s="251" customFormat="1"/>
    <row r="25048" s="251" customFormat="1"/>
    <row r="25049" s="251" customFormat="1"/>
    <row r="25050" s="251" customFormat="1"/>
    <row r="25051" s="251" customFormat="1"/>
    <row r="25052" s="251" customFormat="1"/>
    <row r="25053" s="251" customFormat="1"/>
    <row r="25054" s="251" customFormat="1"/>
    <row r="25055" s="251" customFormat="1"/>
    <row r="25056" s="251" customFormat="1"/>
    <row r="25057" s="251" customFormat="1"/>
    <row r="25058" s="251" customFormat="1"/>
    <row r="25059" s="251" customFormat="1"/>
    <row r="25060" s="251" customFormat="1"/>
    <row r="25061" s="251" customFormat="1"/>
    <row r="25062" s="251" customFormat="1"/>
    <row r="25063" s="251" customFormat="1"/>
    <row r="25064" s="251" customFormat="1"/>
    <row r="25065" s="251" customFormat="1"/>
    <row r="25066" s="251" customFormat="1"/>
    <row r="25067" s="251" customFormat="1"/>
    <row r="25068" s="251" customFormat="1"/>
    <row r="25069" s="251" customFormat="1"/>
    <row r="25070" s="251" customFormat="1"/>
    <row r="25071" s="251" customFormat="1"/>
    <row r="25072" s="251" customFormat="1"/>
    <row r="25073" s="251" customFormat="1"/>
    <row r="25074" s="251" customFormat="1"/>
    <row r="25075" s="251" customFormat="1"/>
    <row r="25076" s="251" customFormat="1"/>
    <row r="25077" s="251" customFormat="1"/>
    <row r="25078" s="251" customFormat="1"/>
    <row r="25079" s="251" customFormat="1"/>
    <row r="25080" s="251" customFormat="1"/>
    <row r="25081" s="251" customFormat="1"/>
    <row r="25082" s="251" customFormat="1"/>
    <row r="25083" s="251" customFormat="1"/>
    <row r="25084" s="251" customFormat="1"/>
    <row r="25085" s="251" customFormat="1"/>
    <row r="25086" s="251" customFormat="1"/>
    <row r="25087" s="251" customFormat="1"/>
    <row r="25088" s="251" customFormat="1"/>
    <row r="25089" s="251" customFormat="1"/>
    <row r="25090" s="251" customFormat="1"/>
    <row r="25091" s="251" customFormat="1"/>
    <row r="25092" s="251" customFormat="1"/>
    <row r="25093" s="251" customFormat="1"/>
    <row r="25094" s="251" customFormat="1"/>
    <row r="25095" s="251" customFormat="1"/>
    <row r="25096" s="251" customFormat="1"/>
    <row r="25097" s="251" customFormat="1"/>
    <row r="25098" s="251" customFormat="1"/>
    <row r="25099" s="251" customFormat="1"/>
    <row r="25100" s="251" customFormat="1"/>
    <row r="25101" s="251" customFormat="1"/>
    <row r="25102" s="251" customFormat="1"/>
    <row r="25103" s="251" customFormat="1"/>
    <row r="25104" s="251" customFormat="1"/>
    <row r="25105" s="251" customFormat="1"/>
    <row r="25106" s="251" customFormat="1"/>
    <row r="25107" s="251" customFormat="1"/>
    <row r="25108" s="251" customFormat="1"/>
    <row r="25109" s="251" customFormat="1"/>
    <row r="25110" s="251" customFormat="1"/>
    <row r="25111" s="251" customFormat="1"/>
    <row r="25112" s="251" customFormat="1"/>
    <row r="25113" s="251" customFormat="1"/>
    <row r="25114" s="251" customFormat="1"/>
    <row r="25115" s="251" customFormat="1"/>
    <row r="25116" s="251" customFormat="1"/>
    <row r="25117" s="251" customFormat="1"/>
    <row r="25118" s="251" customFormat="1"/>
    <row r="25119" s="251" customFormat="1"/>
    <row r="25120" s="251" customFormat="1"/>
    <row r="25121" s="251" customFormat="1"/>
    <row r="25122" s="251" customFormat="1"/>
    <row r="25123" s="251" customFormat="1"/>
    <row r="25124" s="251" customFormat="1"/>
    <row r="25125" s="251" customFormat="1"/>
    <row r="25126" s="251" customFormat="1"/>
    <row r="25127" s="251" customFormat="1"/>
    <row r="25128" s="251" customFormat="1"/>
    <row r="25129" s="251" customFormat="1"/>
    <row r="25130" s="251" customFormat="1"/>
    <row r="25131" s="251" customFormat="1"/>
    <row r="25132" s="251" customFormat="1"/>
    <row r="25133" s="251" customFormat="1"/>
    <row r="25134" s="251" customFormat="1"/>
    <row r="25135" s="251" customFormat="1"/>
    <row r="25136" s="251" customFormat="1"/>
    <row r="25137" s="251" customFormat="1"/>
    <row r="25138" s="251" customFormat="1"/>
    <row r="25139" s="251" customFormat="1"/>
    <row r="25140" s="251" customFormat="1"/>
    <row r="25141" s="251" customFormat="1"/>
    <row r="25142" s="251" customFormat="1"/>
    <row r="25143" s="251" customFormat="1"/>
    <row r="25144" s="251" customFormat="1"/>
    <row r="25145" s="251" customFormat="1"/>
    <row r="25146" s="251" customFormat="1"/>
    <row r="25147" s="251" customFormat="1"/>
    <row r="25148" s="251" customFormat="1"/>
    <row r="25149" s="251" customFormat="1"/>
    <row r="25150" s="251" customFormat="1"/>
    <row r="25151" s="251" customFormat="1"/>
    <row r="25152" s="251" customFormat="1"/>
    <row r="25153" s="251" customFormat="1"/>
    <row r="25154" s="251" customFormat="1"/>
    <row r="25155" s="251" customFormat="1"/>
    <row r="25156" s="251" customFormat="1"/>
    <row r="25157" s="251" customFormat="1"/>
    <row r="25158" s="251" customFormat="1"/>
    <row r="25159" s="251" customFormat="1"/>
    <row r="25160" s="251" customFormat="1"/>
    <row r="25161" s="251" customFormat="1"/>
    <row r="25162" s="251" customFormat="1"/>
    <row r="25163" s="251" customFormat="1"/>
    <row r="25164" s="251" customFormat="1"/>
    <row r="25165" s="251" customFormat="1"/>
    <row r="25166" s="251" customFormat="1"/>
    <row r="25167" s="251" customFormat="1"/>
    <row r="25168" s="251" customFormat="1"/>
    <row r="25169" s="251" customFormat="1"/>
    <row r="25170" s="251" customFormat="1"/>
    <row r="25171" s="251" customFormat="1"/>
    <row r="25172" s="251" customFormat="1"/>
    <row r="25173" s="251" customFormat="1"/>
    <row r="25174" s="251" customFormat="1"/>
    <row r="25175" s="251" customFormat="1"/>
    <row r="25176" s="251" customFormat="1"/>
    <row r="25177" s="251" customFormat="1"/>
    <row r="25178" s="251" customFormat="1"/>
    <row r="25179" s="251" customFormat="1"/>
    <row r="25180" s="251" customFormat="1"/>
    <row r="25181" s="251" customFormat="1"/>
    <row r="25182" s="251" customFormat="1"/>
    <row r="25183" s="251" customFormat="1"/>
    <row r="25184" s="251" customFormat="1"/>
    <row r="25185" s="251" customFormat="1"/>
    <row r="25186" s="251" customFormat="1"/>
    <row r="25187" s="251" customFormat="1"/>
    <row r="25188" s="251" customFormat="1"/>
    <row r="25189" s="251" customFormat="1"/>
    <row r="25190" s="251" customFormat="1"/>
    <row r="25191" s="251" customFormat="1"/>
    <row r="25192" s="251" customFormat="1"/>
    <row r="25193" s="251" customFormat="1"/>
    <row r="25194" s="251" customFormat="1"/>
    <row r="25195" s="251" customFormat="1"/>
    <row r="25196" s="251" customFormat="1"/>
    <row r="25197" s="251" customFormat="1"/>
    <row r="25198" s="251" customFormat="1"/>
    <row r="25199" s="251" customFormat="1"/>
    <row r="25200" s="251" customFormat="1"/>
    <row r="25201" s="251" customFormat="1"/>
    <row r="25202" s="251" customFormat="1"/>
    <row r="25203" s="251" customFormat="1"/>
    <row r="25204" s="251" customFormat="1"/>
    <row r="25205" s="251" customFormat="1"/>
    <row r="25206" s="251" customFormat="1"/>
    <row r="25207" s="251" customFormat="1"/>
    <row r="25208" s="251" customFormat="1"/>
    <row r="25209" s="251" customFormat="1"/>
    <row r="25210" s="251" customFormat="1"/>
    <row r="25211" s="251" customFormat="1"/>
    <row r="25212" s="251" customFormat="1"/>
    <row r="25213" s="251" customFormat="1"/>
    <row r="25214" s="251" customFormat="1"/>
    <row r="25215" s="251" customFormat="1"/>
    <row r="25216" s="251" customFormat="1"/>
    <row r="25217" s="251" customFormat="1"/>
    <row r="25218" s="251" customFormat="1"/>
    <row r="25219" s="251" customFormat="1"/>
    <row r="25220" s="251" customFormat="1"/>
    <row r="25221" s="251" customFormat="1"/>
    <row r="25222" s="251" customFormat="1"/>
    <row r="25223" s="251" customFormat="1"/>
    <row r="25224" s="251" customFormat="1"/>
    <row r="25225" s="251" customFormat="1"/>
    <row r="25226" s="251" customFormat="1"/>
    <row r="25227" s="251" customFormat="1"/>
    <row r="25228" s="251" customFormat="1"/>
    <row r="25229" s="251" customFormat="1"/>
    <row r="25230" s="251" customFormat="1"/>
    <row r="25231" s="251" customFormat="1"/>
    <row r="25232" s="251" customFormat="1"/>
    <row r="25233" s="251" customFormat="1"/>
    <row r="25234" s="251" customFormat="1"/>
    <row r="25235" s="251" customFormat="1"/>
    <row r="25236" s="251" customFormat="1"/>
    <row r="25237" s="251" customFormat="1"/>
    <row r="25238" s="251" customFormat="1"/>
    <row r="25239" s="251" customFormat="1"/>
    <row r="25240" s="251" customFormat="1"/>
    <row r="25241" s="251" customFormat="1"/>
    <row r="25242" s="251" customFormat="1"/>
    <row r="25243" s="251" customFormat="1"/>
    <row r="25244" s="251" customFormat="1"/>
    <row r="25245" s="251" customFormat="1"/>
    <row r="25246" s="251" customFormat="1"/>
    <row r="25247" s="251" customFormat="1"/>
    <row r="25248" s="251" customFormat="1"/>
    <row r="25249" s="251" customFormat="1"/>
    <row r="25250" s="251" customFormat="1"/>
    <row r="25251" s="251" customFormat="1"/>
    <row r="25252" s="251" customFormat="1"/>
    <row r="25253" s="251" customFormat="1"/>
    <row r="25254" s="251" customFormat="1"/>
    <row r="25255" s="251" customFormat="1"/>
    <row r="25256" s="251" customFormat="1"/>
    <row r="25257" s="251" customFormat="1"/>
    <row r="25258" s="251" customFormat="1"/>
    <row r="25259" s="251" customFormat="1"/>
    <row r="25260" s="251" customFormat="1"/>
    <row r="25261" s="251" customFormat="1"/>
    <row r="25262" s="251" customFormat="1"/>
    <row r="25263" s="251" customFormat="1"/>
    <row r="25264" s="251" customFormat="1"/>
    <row r="25265" s="251" customFormat="1"/>
    <row r="25266" s="251" customFormat="1"/>
    <row r="25267" s="251" customFormat="1"/>
    <row r="25268" s="251" customFormat="1"/>
    <row r="25269" s="251" customFormat="1"/>
    <row r="25270" s="251" customFormat="1"/>
    <row r="25271" s="251" customFormat="1"/>
    <row r="25272" s="251" customFormat="1"/>
    <row r="25273" s="251" customFormat="1"/>
    <row r="25274" s="251" customFormat="1"/>
    <row r="25275" s="251" customFormat="1"/>
    <row r="25276" s="251" customFormat="1"/>
    <row r="25277" s="251" customFormat="1"/>
    <row r="25278" s="251" customFormat="1"/>
    <row r="25279" s="251" customFormat="1"/>
    <row r="25280" s="251" customFormat="1"/>
    <row r="25281" s="251" customFormat="1"/>
    <row r="25282" s="251" customFormat="1"/>
    <row r="25283" s="251" customFormat="1"/>
    <row r="25284" s="251" customFormat="1"/>
    <row r="25285" s="251" customFormat="1"/>
    <row r="25286" s="251" customFormat="1"/>
    <row r="25287" s="251" customFormat="1"/>
    <row r="25288" s="251" customFormat="1"/>
    <row r="25289" s="251" customFormat="1"/>
    <row r="25290" s="251" customFormat="1"/>
    <row r="25291" s="251" customFormat="1"/>
    <row r="25292" s="251" customFormat="1"/>
    <row r="25293" s="251" customFormat="1"/>
    <row r="25294" s="251" customFormat="1"/>
    <row r="25295" s="251" customFormat="1"/>
    <row r="25296" s="251" customFormat="1"/>
    <row r="25297" s="251" customFormat="1"/>
    <row r="25298" s="251" customFormat="1"/>
    <row r="25299" s="251" customFormat="1"/>
    <row r="25300" s="251" customFormat="1"/>
    <row r="25301" s="251" customFormat="1"/>
    <row r="25302" s="251" customFormat="1"/>
    <row r="25303" s="251" customFormat="1"/>
    <row r="25304" s="251" customFormat="1"/>
    <row r="25305" s="251" customFormat="1"/>
    <row r="25306" s="251" customFormat="1"/>
    <row r="25307" s="251" customFormat="1"/>
    <row r="25308" s="251" customFormat="1"/>
    <row r="25309" s="251" customFormat="1"/>
    <row r="25310" s="251" customFormat="1"/>
    <row r="25311" s="251" customFormat="1"/>
    <row r="25312" s="251" customFormat="1"/>
    <row r="25313" s="251" customFormat="1"/>
    <row r="25314" s="251" customFormat="1"/>
    <row r="25315" s="251" customFormat="1"/>
    <row r="25316" s="251" customFormat="1"/>
    <row r="25317" s="251" customFormat="1"/>
    <row r="25318" s="251" customFormat="1"/>
    <row r="25319" s="251" customFormat="1"/>
    <row r="25320" s="251" customFormat="1"/>
    <row r="25321" s="251" customFormat="1"/>
    <row r="25322" s="251" customFormat="1"/>
    <row r="25323" s="251" customFormat="1"/>
    <row r="25324" s="251" customFormat="1"/>
    <row r="25325" s="251" customFormat="1"/>
    <row r="25326" s="251" customFormat="1"/>
    <row r="25327" s="251" customFormat="1"/>
    <row r="25328" s="251" customFormat="1"/>
    <row r="25329" s="251" customFormat="1"/>
    <row r="25330" s="251" customFormat="1"/>
    <row r="25331" s="251" customFormat="1"/>
    <row r="25332" s="251" customFormat="1"/>
    <row r="25333" s="251" customFormat="1"/>
    <row r="25334" s="251" customFormat="1"/>
    <row r="25335" s="251" customFormat="1"/>
    <row r="25336" s="251" customFormat="1"/>
    <row r="25337" s="251" customFormat="1"/>
    <row r="25338" s="251" customFormat="1"/>
    <row r="25339" s="251" customFormat="1"/>
    <row r="25340" s="251" customFormat="1"/>
    <row r="25341" s="251" customFormat="1"/>
    <row r="25342" s="251" customFormat="1"/>
    <row r="25343" s="251" customFormat="1"/>
    <row r="25344" s="251" customFormat="1"/>
    <row r="25345" s="251" customFormat="1"/>
    <row r="25346" s="251" customFormat="1"/>
    <row r="25347" s="251" customFormat="1"/>
    <row r="25348" s="251" customFormat="1"/>
    <row r="25349" s="251" customFormat="1"/>
    <row r="25350" s="251" customFormat="1"/>
    <row r="25351" s="251" customFormat="1"/>
    <row r="25352" s="251" customFormat="1"/>
    <row r="25353" s="251" customFormat="1"/>
    <row r="25354" s="251" customFormat="1"/>
    <row r="25355" s="251" customFormat="1"/>
    <row r="25356" s="251" customFormat="1"/>
    <row r="25357" s="251" customFormat="1"/>
    <row r="25358" s="251" customFormat="1"/>
    <row r="25359" s="251" customFormat="1"/>
    <row r="25360" s="251" customFormat="1"/>
    <row r="25361" s="251" customFormat="1"/>
    <row r="25362" s="251" customFormat="1"/>
    <row r="25363" s="251" customFormat="1"/>
    <row r="25364" s="251" customFormat="1"/>
    <row r="25365" s="251" customFormat="1"/>
    <row r="25366" s="251" customFormat="1"/>
    <row r="25367" s="251" customFormat="1"/>
    <row r="25368" s="251" customFormat="1"/>
    <row r="25369" s="251" customFormat="1"/>
    <row r="25370" s="251" customFormat="1"/>
    <row r="25371" s="251" customFormat="1"/>
    <row r="25372" s="251" customFormat="1"/>
    <row r="25373" s="251" customFormat="1"/>
    <row r="25374" s="251" customFormat="1"/>
    <row r="25375" s="251" customFormat="1"/>
    <row r="25376" s="251" customFormat="1"/>
    <row r="25377" s="251" customFormat="1"/>
    <row r="25378" s="251" customFormat="1"/>
    <row r="25379" s="251" customFormat="1"/>
    <row r="25380" s="251" customFormat="1"/>
    <row r="25381" s="251" customFormat="1"/>
    <row r="25382" s="251" customFormat="1"/>
    <row r="25383" s="251" customFormat="1"/>
    <row r="25384" s="251" customFormat="1"/>
    <row r="25385" s="251" customFormat="1"/>
    <row r="25386" s="251" customFormat="1"/>
    <row r="25387" s="251" customFormat="1"/>
    <row r="25388" s="251" customFormat="1"/>
    <row r="25389" s="251" customFormat="1"/>
    <row r="25390" s="251" customFormat="1"/>
    <row r="25391" s="251" customFormat="1"/>
    <row r="25392" s="251" customFormat="1"/>
    <row r="25393" s="251" customFormat="1"/>
    <row r="25394" s="251" customFormat="1"/>
    <row r="25395" s="251" customFormat="1"/>
    <row r="25396" s="251" customFormat="1"/>
    <row r="25397" s="251" customFormat="1"/>
    <row r="25398" s="251" customFormat="1"/>
    <row r="25399" s="251" customFormat="1"/>
    <row r="25400" s="251" customFormat="1"/>
    <row r="25401" s="251" customFormat="1"/>
    <row r="25402" s="251" customFormat="1"/>
    <row r="25403" s="251" customFormat="1"/>
    <row r="25404" s="251" customFormat="1"/>
    <row r="25405" s="251" customFormat="1"/>
    <row r="25406" s="251" customFormat="1"/>
    <row r="25407" s="251" customFormat="1"/>
    <row r="25408" s="251" customFormat="1"/>
    <row r="25409" s="251" customFormat="1"/>
    <row r="25410" s="251" customFormat="1"/>
    <row r="25411" s="251" customFormat="1"/>
    <row r="25412" s="251" customFormat="1"/>
    <row r="25413" s="251" customFormat="1"/>
    <row r="25414" s="251" customFormat="1"/>
    <row r="25415" s="251" customFormat="1"/>
    <row r="25416" s="251" customFormat="1"/>
    <row r="25417" s="251" customFormat="1"/>
    <row r="25418" s="251" customFormat="1"/>
    <row r="25419" s="251" customFormat="1"/>
    <row r="25420" s="251" customFormat="1"/>
    <row r="25421" s="251" customFormat="1"/>
    <row r="25422" s="251" customFormat="1"/>
    <row r="25423" s="251" customFormat="1"/>
    <row r="25424" s="251" customFormat="1"/>
    <row r="25425" s="251" customFormat="1"/>
    <row r="25426" s="251" customFormat="1"/>
    <row r="25427" s="251" customFormat="1"/>
    <row r="25428" s="251" customFormat="1"/>
    <row r="25429" s="251" customFormat="1"/>
    <row r="25430" s="251" customFormat="1"/>
    <row r="25431" s="251" customFormat="1"/>
    <row r="25432" s="251" customFormat="1"/>
    <row r="25433" s="251" customFormat="1"/>
    <row r="25434" s="251" customFormat="1"/>
    <row r="25435" s="251" customFormat="1"/>
    <row r="25436" s="251" customFormat="1"/>
    <row r="25437" s="251" customFormat="1"/>
    <row r="25438" s="251" customFormat="1"/>
    <row r="25439" s="251" customFormat="1"/>
    <row r="25440" s="251" customFormat="1"/>
    <row r="25441" s="251" customFormat="1"/>
    <row r="25442" s="251" customFormat="1"/>
    <row r="25443" s="251" customFormat="1"/>
    <row r="25444" s="251" customFormat="1"/>
    <row r="25445" s="251" customFormat="1"/>
    <row r="25446" s="251" customFormat="1"/>
    <row r="25447" s="251" customFormat="1"/>
    <row r="25448" s="251" customFormat="1"/>
    <row r="25449" s="251" customFormat="1"/>
    <row r="25450" s="251" customFormat="1"/>
    <row r="25451" s="251" customFormat="1"/>
    <row r="25452" s="251" customFormat="1"/>
    <row r="25453" s="251" customFormat="1"/>
    <row r="25454" s="251" customFormat="1"/>
    <row r="25455" s="251" customFormat="1"/>
    <row r="25456" s="251" customFormat="1"/>
    <row r="25457" s="251" customFormat="1"/>
    <row r="25458" s="251" customFormat="1"/>
    <row r="25459" s="251" customFormat="1"/>
    <row r="25460" s="251" customFormat="1"/>
    <row r="25461" s="251" customFormat="1"/>
    <row r="25462" s="251" customFormat="1"/>
    <row r="25463" s="251" customFormat="1"/>
    <row r="25464" s="251" customFormat="1"/>
    <row r="25465" s="251" customFormat="1"/>
    <row r="25466" s="251" customFormat="1"/>
    <row r="25467" s="251" customFormat="1"/>
    <row r="25468" s="251" customFormat="1"/>
    <row r="25469" s="251" customFormat="1"/>
    <row r="25470" s="251" customFormat="1"/>
    <row r="25471" s="251" customFormat="1"/>
    <row r="25472" s="251" customFormat="1"/>
    <row r="25473" s="251" customFormat="1"/>
    <row r="25474" s="251" customFormat="1"/>
    <row r="25475" s="251" customFormat="1"/>
    <row r="25476" s="251" customFormat="1"/>
    <row r="25477" s="251" customFormat="1"/>
    <row r="25478" s="251" customFormat="1"/>
    <row r="25479" s="251" customFormat="1"/>
    <row r="25480" s="251" customFormat="1"/>
    <row r="25481" s="251" customFormat="1"/>
    <row r="25482" s="251" customFormat="1"/>
    <row r="25483" s="251" customFormat="1"/>
    <row r="25484" s="251" customFormat="1"/>
    <row r="25485" s="251" customFormat="1"/>
    <row r="25486" s="251" customFormat="1"/>
    <row r="25487" s="251" customFormat="1"/>
    <row r="25488" s="251" customFormat="1"/>
    <row r="25489" s="251" customFormat="1"/>
    <row r="25490" s="251" customFormat="1"/>
    <row r="25491" s="251" customFormat="1"/>
    <row r="25492" s="251" customFormat="1"/>
    <row r="25493" s="251" customFormat="1"/>
    <row r="25494" s="251" customFormat="1"/>
    <row r="25495" s="251" customFormat="1"/>
    <row r="25496" s="251" customFormat="1"/>
    <row r="25497" s="251" customFormat="1"/>
    <row r="25498" s="251" customFormat="1"/>
    <row r="25499" s="251" customFormat="1"/>
    <row r="25500" s="251" customFormat="1"/>
    <row r="25501" s="251" customFormat="1"/>
    <row r="25502" s="251" customFormat="1"/>
    <row r="25503" s="251" customFormat="1"/>
    <row r="25504" s="251" customFormat="1"/>
    <row r="25505" s="251" customFormat="1"/>
    <row r="25506" s="251" customFormat="1"/>
    <row r="25507" s="251" customFormat="1"/>
    <row r="25508" s="251" customFormat="1"/>
    <row r="25509" s="251" customFormat="1"/>
    <row r="25510" s="251" customFormat="1"/>
    <row r="25511" s="251" customFormat="1"/>
    <row r="25512" s="251" customFormat="1"/>
    <row r="25513" s="251" customFormat="1"/>
    <row r="25514" s="251" customFormat="1"/>
    <row r="25515" s="251" customFormat="1"/>
    <row r="25516" s="251" customFormat="1"/>
    <row r="25517" s="251" customFormat="1"/>
    <row r="25518" s="251" customFormat="1"/>
    <row r="25519" s="251" customFormat="1"/>
    <row r="25520" s="251" customFormat="1"/>
    <row r="25521" s="251" customFormat="1"/>
    <row r="25522" s="251" customFormat="1"/>
    <row r="25523" s="251" customFormat="1"/>
    <row r="25524" s="251" customFormat="1"/>
    <row r="25525" s="251" customFormat="1"/>
    <row r="25526" s="251" customFormat="1"/>
    <row r="25527" s="251" customFormat="1"/>
    <row r="25528" s="251" customFormat="1"/>
    <row r="25529" s="251" customFormat="1"/>
    <row r="25530" s="251" customFormat="1"/>
    <row r="25531" s="251" customFormat="1"/>
    <row r="25532" s="251" customFormat="1"/>
    <row r="25533" s="251" customFormat="1"/>
    <row r="25534" s="251" customFormat="1"/>
    <row r="25535" s="251" customFormat="1"/>
    <row r="25536" s="251" customFormat="1"/>
    <row r="25537" s="251" customFormat="1"/>
    <row r="25538" s="251" customFormat="1"/>
    <row r="25539" s="251" customFormat="1"/>
    <row r="25540" s="251" customFormat="1"/>
    <row r="25541" s="251" customFormat="1"/>
    <row r="25542" s="251" customFormat="1"/>
    <row r="25543" s="251" customFormat="1"/>
    <row r="25544" s="251" customFormat="1"/>
    <row r="25545" s="251" customFormat="1"/>
    <row r="25546" s="251" customFormat="1"/>
    <row r="25547" s="251" customFormat="1"/>
    <row r="25548" s="251" customFormat="1"/>
    <row r="25549" s="251" customFormat="1"/>
    <row r="25550" s="251" customFormat="1"/>
    <row r="25551" s="251" customFormat="1"/>
    <row r="25552" s="251" customFormat="1"/>
    <row r="25553" s="251" customFormat="1"/>
    <row r="25554" s="251" customFormat="1"/>
    <row r="25555" s="251" customFormat="1"/>
    <row r="25556" s="251" customFormat="1"/>
    <row r="25557" s="251" customFormat="1"/>
    <row r="25558" s="251" customFormat="1"/>
    <row r="25559" s="251" customFormat="1"/>
    <row r="25560" s="251" customFormat="1"/>
    <row r="25561" s="251" customFormat="1"/>
    <row r="25562" s="251" customFormat="1"/>
    <row r="25563" s="251" customFormat="1"/>
    <row r="25564" s="251" customFormat="1"/>
    <row r="25565" s="251" customFormat="1"/>
    <row r="25566" s="251" customFormat="1"/>
    <row r="25567" s="251" customFormat="1"/>
    <row r="25568" s="251" customFormat="1"/>
    <row r="25569" s="251" customFormat="1"/>
    <row r="25570" s="251" customFormat="1"/>
    <row r="25571" s="251" customFormat="1"/>
    <row r="25572" s="251" customFormat="1"/>
    <row r="25573" s="251" customFormat="1"/>
    <row r="25574" s="251" customFormat="1"/>
    <row r="25575" s="251" customFormat="1"/>
    <row r="25576" s="251" customFormat="1"/>
    <row r="25577" s="251" customFormat="1"/>
    <row r="25578" s="251" customFormat="1"/>
    <row r="25579" s="251" customFormat="1"/>
    <row r="25580" s="251" customFormat="1"/>
    <row r="25581" s="251" customFormat="1"/>
    <row r="25582" s="251" customFormat="1"/>
    <row r="25583" s="251" customFormat="1"/>
    <row r="25584" s="251" customFormat="1"/>
    <row r="25585" s="251" customFormat="1"/>
    <row r="25586" s="251" customFormat="1"/>
    <row r="25587" s="251" customFormat="1"/>
    <row r="25588" s="251" customFormat="1"/>
    <row r="25589" s="251" customFormat="1"/>
    <row r="25590" s="251" customFormat="1"/>
    <row r="25591" s="251" customFormat="1"/>
    <row r="25592" s="251" customFormat="1"/>
    <row r="25593" s="251" customFormat="1"/>
    <row r="25594" s="251" customFormat="1"/>
    <row r="25595" s="251" customFormat="1"/>
    <row r="25596" s="251" customFormat="1"/>
    <row r="25597" s="251" customFormat="1"/>
    <row r="25598" s="251" customFormat="1"/>
    <row r="25599" s="251" customFormat="1"/>
    <row r="25600" s="251" customFormat="1"/>
    <row r="25601" s="251" customFormat="1"/>
    <row r="25602" s="251" customFormat="1"/>
    <row r="25603" s="251" customFormat="1"/>
    <row r="25604" s="251" customFormat="1"/>
    <row r="25605" s="251" customFormat="1"/>
    <row r="25606" s="251" customFormat="1"/>
    <row r="25607" s="251" customFormat="1"/>
    <row r="25608" s="251" customFormat="1"/>
    <row r="25609" s="251" customFormat="1"/>
    <row r="25610" s="251" customFormat="1"/>
    <row r="25611" s="251" customFormat="1"/>
    <row r="25612" s="251" customFormat="1"/>
    <row r="25613" s="251" customFormat="1"/>
    <row r="25614" s="251" customFormat="1"/>
    <row r="25615" s="251" customFormat="1"/>
    <row r="25616" s="251" customFormat="1"/>
    <row r="25617" s="251" customFormat="1"/>
    <row r="25618" s="251" customFormat="1"/>
    <row r="25619" s="251" customFormat="1"/>
    <row r="25620" s="251" customFormat="1"/>
    <row r="25621" s="251" customFormat="1"/>
    <row r="25622" s="251" customFormat="1"/>
    <row r="25623" s="251" customFormat="1"/>
    <row r="25624" s="251" customFormat="1"/>
    <row r="25625" s="251" customFormat="1"/>
    <row r="25626" s="251" customFormat="1"/>
    <row r="25627" s="251" customFormat="1"/>
    <row r="25628" s="251" customFormat="1"/>
    <row r="25629" s="251" customFormat="1"/>
    <row r="25630" s="251" customFormat="1"/>
    <row r="25631" s="251" customFormat="1"/>
    <row r="25632" s="251" customFormat="1"/>
    <row r="25633" s="251" customFormat="1"/>
    <row r="25634" s="251" customFormat="1"/>
    <row r="25635" s="251" customFormat="1"/>
    <row r="25636" s="251" customFormat="1"/>
    <row r="25637" s="251" customFormat="1"/>
    <row r="25638" s="251" customFormat="1"/>
    <row r="25639" s="251" customFormat="1"/>
    <row r="25640" s="251" customFormat="1"/>
    <row r="25641" s="251" customFormat="1"/>
    <row r="25642" s="251" customFormat="1"/>
    <row r="25643" s="251" customFormat="1"/>
    <row r="25644" s="251" customFormat="1"/>
    <row r="25645" s="251" customFormat="1"/>
    <row r="25646" s="251" customFormat="1"/>
    <row r="25647" s="251" customFormat="1"/>
    <row r="25648" s="251" customFormat="1"/>
    <row r="25649" s="251" customFormat="1"/>
    <row r="25650" s="251" customFormat="1"/>
    <row r="25651" s="251" customFormat="1"/>
    <row r="25652" s="251" customFormat="1"/>
    <row r="25653" s="251" customFormat="1"/>
    <row r="25654" s="251" customFormat="1"/>
    <row r="25655" s="251" customFormat="1"/>
    <row r="25656" s="251" customFormat="1"/>
    <row r="25657" s="251" customFormat="1"/>
    <row r="25658" s="251" customFormat="1"/>
    <row r="25659" s="251" customFormat="1"/>
    <row r="25660" s="251" customFormat="1"/>
    <row r="25661" s="251" customFormat="1"/>
    <row r="25662" s="251" customFormat="1"/>
    <row r="25663" s="251" customFormat="1"/>
    <row r="25664" s="251" customFormat="1"/>
    <row r="25665" s="251" customFormat="1"/>
    <row r="25666" s="251" customFormat="1"/>
    <row r="25667" s="251" customFormat="1"/>
    <row r="25668" s="251" customFormat="1"/>
    <row r="25669" s="251" customFormat="1"/>
    <row r="25670" s="251" customFormat="1"/>
    <row r="25671" s="251" customFormat="1"/>
    <row r="25672" s="251" customFormat="1"/>
    <row r="25673" s="251" customFormat="1"/>
    <row r="25674" s="251" customFormat="1"/>
    <row r="25675" s="251" customFormat="1"/>
    <row r="25676" s="251" customFormat="1"/>
    <row r="25677" s="251" customFormat="1"/>
    <row r="25678" s="251" customFormat="1"/>
    <row r="25679" s="251" customFormat="1"/>
    <row r="25680" s="251" customFormat="1"/>
    <row r="25681" s="251" customFormat="1"/>
    <row r="25682" s="251" customFormat="1"/>
    <row r="25683" s="251" customFormat="1"/>
    <row r="25684" s="251" customFormat="1"/>
    <row r="25685" s="251" customFormat="1"/>
    <row r="25686" s="251" customFormat="1"/>
    <row r="25687" s="251" customFormat="1"/>
    <row r="25688" s="251" customFormat="1"/>
    <row r="25689" s="251" customFormat="1"/>
    <row r="25690" s="251" customFormat="1"/>
    <row r="25691" s="251" customFormat="1"/>
    <row r="25692" s="251" customFormat="1"/>
    <row r="25693" s="251" customFormat="1"/>
    <row r="25694" s="251" customFormat="1"/>
    <row r="25695" s="251" customFormat="1"/>
    <row r="25696" s="251" customFormat="1"/>
    <row r="25697" s="251" customFormat="1"/>
    <row r="25698" s="251" customFormat="1"/>
    <row r="25699" s="251" customFormat="1"/>
    <row r="25700" s="251" customFormat="1"/>
    <row r="25701" s="251" customFormat="1"/>
    <row r="25702" s="251" customFormat="1"/>
    <row r="25703" s="251" customFormat="1"/>
    <row r="25704" s="251" customFormat="1"/>
    <row r="25705" s="251" customFormat="1"/>
    <row r="25706" s="251" customFormat="1"/>
    <row r="25707" s="251" customFormat="1"/>
    <row r="25708" s="251" customFormat="1"/>
    <row r="25709" s="251" customFormat="1"/>
    <row r="25710" s="251" customFormat="1"/>
    <row r="25711" s="251" customFormat="1"/>
    <row r="25712" s="251" customFormat="1"/>
    <row r="25713" s="251" customFormat="1"/>
    <row r="25714" s="251" customFormat="1"/>
    <row r="25715" s="251" customFormat="1"/>
    <row r="25716" s="251" customFormat="1"/>
    <row r="25717" s="251" customFormat="1"/>
    <row r="25718" s="251" customFormat="1"/>
    <row r="25719" s="251" customFormat="1"/>
    <row r="25720" s="251" customFormat="1"/>
    <row r="25721" s="251" customFormat="1"/>
    <row r="25722" s="251" customFormat="1"/>
    <row r="25723" s="251" customFormat="1"/>
    <row r="25724" s="251" customFormat="1"/>
    <row r="25725" s="251" customFormat="1"/>
    <row r="25726" s="251" customFormat="1"/>
    <row r="25727" s="251" customFormat="1"/>
    <row r="25728" s="251" customFormat="1"/>
    <row r="25729" s="251" customFormat="1"/>
    <row r="25730" s="251" customFormat="1"/>
    <row r="25731" s="251" customFormat="1"/>
    <row r="25732" s="251" customFormat="1"/>
    <row r="25733" s="251" customFormat="1"/>
    <row r="25734" s="251" customFormat="1"/>
    <row r="25735" s="251" customFormat="1"/>
    <row r="25736" s="251" customFormat="1"/>
    <row r="25737" s="251" customFormat="1"/>
    <row r="25738" s="251" customFormat="1"/>
    <row r="25739" s="251" customFormat="1"/>
    <row r="25740" s="251" customFormat="1"/>
    <row r="25741" s="251" customFormat="1"/>
    <row r="25742" s="251" customFormat="1"/>
    <row r="25743" s="251" customFormat="1"/>
    <row r="25744" s="251" customFormat="1"/>
    <row r="25745" s="251" customFormat="1"/>
    <row r="25746" s="251" customFormat="1"/>
    <row r="25747" s="251" customFormat="1"/>
    <row r="25748" s="251" customFormat="1"/>
    <row r="25749" s="251" customFormat="1"/>
    <row r="25750" s="251" customFormat="1"/>
    <row r="25751" s="251" customFormat="1"/>
    <row r="25752" s="251" customFormat="1"/>
    <row r="25753" s="251" customFormat="1"/>
    <row r="25754" s="251" customFormat="1"/>
    <row r="25755" s="251" customFormat="1"/>
    <row r="25756" s="251" customFormat="1"/>
    <row r="25757" s="251" customFormat="1"/>
    <row r="25758" s="251" customFormat="1"/>
    <row r="25759" s="251" customFormat="1"/>
    <row r="25760" s="251" customFormat="1"/>
    <row r="25761" s="251" customFormat="1"/>
    <row r="25762" s="251" customFormat="1"/>
    <row r="25763" s="251" customFormat="1"/>
    <row r="25764" s="251" customFormat="1"/>
    <row r="25765" s="251" customFormat="1"/>
    <row r="25766" s="251" customFormat="1"/>
    <row r="25767" s="251" customFormat="1"/>
    <row r="25768" s="251" customFormat="1"/>
    <row r="25769" s="251" customFormat="1"/>
    <row r="25770" s="251" customFormat="1"/>
    <row r="25771" s="251" customFormat="1"/>
    <row r="25772" s="251" customFormat="1"/>
    <row r="25773" s="251" customFormat="1"/>
    <row r="25774" s="251" customFormat="1"/>
    <row r="25775" s="251" customFormat="1"/>
    <row r="25776" s="251" customFormat="1"/>
    <row r="25777" s="251" customFormat="1"/>
    <row r="25778" s="251" customFormat="1"/>
    <row r="25779" s="251" customFormat="1"/>
    <row r="25780" s="251" customFormat="1"/>
    <row r="25781" s="251" customFormat="1"/>
    <row r="25782" s="251" customFormat="1"/>
    <row r="25783" s="251" customFormat="1"/>
    <row r="25784" s="251" customFormat="1"/>
    <row r="25785" s="251" customFormat="1"/>
    <row r="25786" s="251" customFormat="1"/>
    <row r="25787" s="251" customFormat="1"/>
    <row r="25788" s="251" customFormat="1"/>
    <row r="25789" s="251" customFormat="1"/>
    <row r="25790" s="251" customFormat="1"/>
    <row r="25791" s="251" customFormat="1"/>
    <row r="25792" s="251" customFormat="1"/>
    <row r="25793" s="251" customFormat="1"/>
    <row r="25794" s="251" customFormat="1"/>
    <row r="25795" s="251" customFormat="1"/>
    <row r="25796" s="251" customFormat="1"/>
    <row r="25797" s="251" customFormat="1"/>
    <row r="25798" s="251" customFormat="1"/>
    <row r="25799" s="251" customFormat="1"/>
    <row r="25800" s="251" customFormat="1"/>
    <row r="25801" s="251" customFormat="1"/>
    <row r="25802" s="251" customFormat="1"/>
    <row r="25803" s="251" customFormat="1"/>
    <row r="25804" s="251" customFormat="1"/>
    <row r="25805" s="251" customFormat="1"/>
    <row r="25806" s="251" customFormat="1"/>
    <row r="25807" s="251" customFormat="1"/>
    <row r="25808" s="251" customFormat="1"/>
    <row r="25809" s="251" customFormat="1"/>
    <row r="25810" s="251" customFormat="1"/>
    <row r="25811" s="251" customFormat="1"/>
    <row r="25812" s="251" customFormat="1"/>
    <row r="25813" s="251" customFormat="1"/>
    <row r="25814" s="251" customFormat="1"/>
    <row r="25815" s="251" customFormat="1"/>
    <row r="25816" s="251" customFormat="1"/>
    <row r="25817" s="251" customFormat="1"/>
    <row r="25818" s="251" customFormat="1"/>
    <row r="25819" s="251" customFormat="1"/>
    <row r="25820" s="251" customFormat="1"/>
    <row r="25821" s="251" customFormat="1"/>
    <row r="25822" s="251" customFormat="1"/>
    <row r="25823" s="251" customFormat="1"/>
    <row r="25824" s="251" customFormat="1"/>
    <row r="25825" s="251" customFormat="1"/>
    <row r="25826" s="251" customFormat="1"/>
    <row r="25827" s="251" customFormat="1"/>
    <row r="25828" s="251" customFormat="1"/>
    <row r="25829" s="251" customFormat="1"/>
    <row r="25830" s="251" customFormat="1"/>
    <row r="25831" s="251" customFormat="1"/>
    <row r="25832" s="251" customFormat="1"/>
    <row r="25833" s="251" customFormat="1"/>
    <row r="25834" s="251" customFormat="1"/>
    <row r="25835" s="251" customFormat="1"/>
    <row r="25836" s="251" customFormat="1"/>
    <row r="25837" s="251" customFormat="1"/>
    <row r="25838" s="251" customFormat="1"/>
    <row r="25839" s="251" customFormat="1"/>
    <row r="25840" s="251" customFormat="1"/>
    <row r="25841" s="251" customFormat="1"/>
    <row r="25842" s="251" customFormat="1"/>
    <row r="25843" s="251" customFormat="1"/>
    <row r="25844" s="251" customFormat="1"/>
    <row r="25845" s="251" customFormat="1"/>
    <row r="25846" s="251" customFormat="1"/>
    <row r="25847" s="251" customFormat="1"/>
    <row r="25848" s="251" customFormat="1"/>
    <row r="25849" s="251" customFormat="1"/>
    <row r="25850" s="251" customFormat="1"/>
    <row r="25851" s="251" customFormat="1"/>
    <row r="25852" s="251" customFormat="1"/>
    <row r="25853" s="251" customFormat="1"/>
    <row r="25854" s="251" customFormat="1"/>
    <row r="25855" s="251" customFormat="1"/>
    <row r="25856" s="251" customFormat="1"/>
    <row r="25857" s="251" customFormat="1"/>
    <row r="25858" s="251" customFormat="1"/>
    <row r="25859" s="251" customFormat="1"/>
    <row r="25860" s="251" customFormat="1"/>
    <row r="25861" s="251" customFormat="1"/>
    <row r="25862" s="251" customFormat="1"/>
    <row r="25863" s="251" customFormat="1"/>
    <row r="25864" s="251" customFormat="1"/>
    <row r="25865" s="251" customFormat="1"/>
    <row r="25866" s="251" customFormat="1"/>
    <row r="25867" s="251" customFormat="1"/>
    <row r="25868" s="251" customFormat="1"/>
    <row r="25869" s="251" customFormat="1"/>
    <row r="25870" s="251" customFormat="1"/>
    <row r="25871" s="251" customFormat="1"/>
    <row r="25872" s="251" customFormat="1"/>
    <row r="25873" s="251" customFormat="1"/>
    <row r="25874" s="251" customFormat="1"/>
    <row r="25875" s="251" customFormat="1"/>
    <row r="25876" s="251" customFormat="1"/>
    <row r="25877" s="251" customFormat="1"/>
    <row r="25878" s="251" customFormat="1"/>
    <row r="25879" s="251" customFormat="1"/>
    <row r="25880" s="251" customFormat="1"/>
    <row r="25881" s="251" customFormat="1"/>
    <row r="25882" s="251" customFormat="1"/>
    <row r="25883" s="251" customFormat="1"/>
    <row r="25884" s="251" customFormat="1"/>
    <row r="25885" s="251" customFormat="1"/>
    <row r="25886" s="251" customFormat="1"/>
    <row r="25887" s="251" customFormat="1"/>
    <row r="25888" s="251" customFormat="1"/>
    <row r="25889" s="251" customFormat="1"/>
    <row r="25890" s="251" customFormat="1"/>
    <row r="25891" s="251" customFormat="1"/>
    <row r="25892" s="251" customFormat="1"/>
    <row r="25893" s="251" customFormat="1"/>
    <row r="25894" s="251" customFormat="1"/>
    <row r="25895" s="251" customFormat="1"/>
    <row r="25896" s="251" customFormat="1"/>
    <row r="25897" s="251" customFormat="1"/>
    <row r="25898" s="251" customFormat="1"/>
    <row r="25899" s="251" customFormat="1"/>
    <row r="25900" s="251" customFormat="1"/>
    <row r="25901" s="251" customFormat="1"/>
    <row r="25902" s="251" customFormat="1"/>
    <row r="25903" s="251" customFormat="1"/>
    <row r="25904" s="251" customFormat="1"/>
    <row r="25905" s="251" customFormat="1"/>
    <row r="25906" s="251" customFormat="1"/>
    <row r="25907" s="251" customFormat="1"/>
    <row r="25908" s="251" customFormat="1"/>
    <row r="25909" s="251" customFormat="1"/>
    <row r="25910" s="251" customFormat="1"/>
    <row r="25911" s="251" customFormat="1"/>
    <row r="25912" s="251" customFormat="1"/>
    <row r="25913" s="251" customFormat="1"/>
    <row r="25914" s="251" customFormat="1"/>
    <row r="25915" s="251" customFormat="1"/>
    <row r="25916" s="251" customFormat="1"/>
    <row r="25917" s="251" customFormat="1"/>
    <row r="25918" s="251" customFormat="1"/>
    <row r="25919" s="251" customFormat="1"/>
    <row r="25920" s="251" customFormat="1"/>
    <row r="25921" s="251" customFormat="1"/>
    <row r="25922" s="251" customFormat="1"/>
    <row r="25923" s="251" customFormat="1"/>
    <row r="25924" s="251" customFormat="1"/>
    <row r="25925" s="251" customFormat="1"/>
    <row r="25926" s="251" customFormat="1"/>
    <row r="25927" s="251" customFormat="1"/>
    <row r="25928" s="251" customFormat="1"/>
    <row r="25929" s="251" customFormat="1"/>
    <row r="25930" s="251" customFormat="1"/>
    <row r="25931" s="251" customFormat="1"/>
    <row r="25932" s="251" customFormat="1"/>
    <row r="25933" s="251" customFormat="1"/>
    <row r="25934" s="251" customFormat="1"/>
    <row r="25935" s="251" customFormat="1"/>
    <row r="25936" s="251" customFormat="1"/>
    <row r="25937" s="251" customFormat="1"/>
    <row r="25938" s="251" customFormat="1"/>
    <row r="25939" s="251" customFormat="1"/>
    <row r="25940" s="251" customFormat="1"/>
    <row r="25941" s="251" customFormat="1"/>
    <row r="25942" s="251" customFormat="1"/>
    <row r="25943" s="251" customFormat="1"/>
    <row r="25944" s="251" customFormat="1"/>
    <row r="25945" s="251" customFormat="1"/>
    <row r="25946" s="251" customFormat="1"/>
    <row r="25947" s="251" customFormat="1"/>
    <row r="25948" s="251" customFormat="1"/>
    <row r="25949" s="251" customFormat="1"/>
    <row r="25950" s="251" customFormat="1"/>
    <row r="25951" s="251" customFormat="1"/>
    <row r="25952" s="251" customFormat="1"/>
    <row r="25953" s="251" customFormat="1"/>
    <row r="25954" s="251" customFormat="1"/>
    <row r="25955" s="251" customFormat="1"/>
    <row r="25956" s="251" customFormat="1"/>
    <row r="25957" s="251" customFormat="1"/>
    <row r="25958" s="251" customFormat="1"/>
    <row r="25959" s="251" customFormat="1"/>
    <row r="25960" s="251" customFormat="1"/>
    <row r="25961" s="251" customFormat="1"/>
    <row r="25962" s="251" customFormat="1"/>
    <row r="25963" s="251" customFormat="1"/>
    <row r="25964" s="251" customFormat="1"/>
    <row r="25965" s="251" customFormat="1"/>
    <row r="25966" s="251" customFormat="1"/>
    <row r="25967" s="251" customFormat="1"/>
    <row r="25968" s="251" customFormat="1"/>
    <row r="25969" s="251" customFormat="1"/>
    <row r="25970" s="251" customFormat="1"/>
    <row r="25971" s="251" customFormat="1"/>
    <row r="25972" s="251" customFormat="1"/>
    <row r="25973" s="251" customFormat="1"/>
    <row r="25974" s="251" customFormat="1"/>
    <row r="25975" s="251" customFormat="1"/>
    <row r="25976" s="251" customFormat="1"/>
    <row r="25977" s="251" customFormat="1"/>
    <row r="25978" s="251" customFormat="1"/>
    <row r="25979" s="251" customFormat="1"/>
    <row r="25980" s="251" customFormat="1"/>
    <row r="25981" s="251" customFormat="1"/>
    <row r="25982" s="251" customFormat="1"/>
    <row r="25983" s="251" customFormat="1"/>
    <row r="25984" s="251" customFormat="1"/>
    <row r="25985" s="251" customFormat="1"/>
    <row r="25986" s="251" customFormat="1"/>
    <row r="25987" s="251" customFormat="1"/>
    <row r="25988" s="251" customFormat="1"/>
    <row r="25989" s="251" customFormat="1"/>
    <row r="25990" s="251" customFormat="1"/>
    <row r="25991" s="251" customFormat="1"/>
    <row r="25992" s="251" customFormat="1"/>
    <row r="25993" s="251" customFormat="1"/>
    <row r="25994" s="251" customFormat="1"/>
    <row r="25995" s="251" customFormat="1"/>
    <row r="25996" s="251" customFormat="1"/>
    <row r="25997" s="251" customFormat="1"/>
    <row r="25998" s="251" customFormat="1"/>
    <row r="25999" s="251" customFormat="1"/>
    <row r="26000" s="251" customFormat="1"/>
    <row r="26001" s="251" customFormat="1"/>
    <row r="26002" s="251" customFormat="1"/>
    <row r="26003" s="251" customFormat="1"/>
    <row r="26004" s="251" customFormat="1"/>
    <row r="26005" s="251" customFormat="1"/>
    <row r="26006" s="251" customFormat="1"/>
    <row r="26007" s="251" customFormat="1"/>
    <row r="26008" s="251" customFormat="1"/>
    <row r="26009" s="251" customFormat="1"/>
    <row r="26010" s="251" customFormat="1"/>
    <row r="26011" s="251" customFormat="1"/>
    <row r="26012" s="251" customFormat="1"/>
    <row r="26013" s="251" customFormat="1"/>
    <row r="26014" s="251" customFormat="1"/>
    <row r="26015" s="251" customFormat="1"/>
    <row r="26016" s="251" customFormat="1"/>
    <row r="26017" s="251" customFormat="1"/>
    <row r="26018" s="251" customFormat="1"/>
    <row r="26019" s="251" customFormat="1"/>
    <row r="26020" s="251" customFormat="1"/>
    <row r="26021" s="251" customFormat="1"/>
    <row r="26022" s="251" customFormat="1"/>
    <row r="26023" s="251" customFormat="1"/>
    <row r="26024" s="251" customFormat="1"/>
    <row r="26025" s="251" customFormat="1"/>
    <row r="26026" s="251" customFormat="1"/>
    <row r="26027" s="251" customFormat="1"/>
    <row r="26028" s="251" customFormat="1"/>
    <row r="26029" s="251" customFormat="1"/>
    <row r="26030" s="251" customFormat="1"/>
    <row r="26031" s="251" customFormat="1"/>
    <row r="26032" s="251" customFormat="1"/>
    <row r="26033" s="251" customFormat="1"/>
    <row r="26034" s="251" customFormat="1"/>
    <row r="26035" s="251" customFormat="1"/>
    <row r="26036" s="251" customFormat="1"/>
    <row r="26037" s="251" customFormat="1"/>
    <row r="26038" s="251" customFormat="1"/>
    <row r="26039" s="251" customFormat="1"/>
    <row r="26040" s="251" customFormat="1"/>
    <row r="26041" s="251" customFormat="1"/>
    <row r="26042" s="251" customFormat="1"/>
    <row r="26043" s="251" customFormat="1"/>
    <row r="26044" s="251" customFormat="1"/>
    <row r="26045" s="251" customFormat="1"/>
    <row r="26046" s="251" customFormat="1"/>
    <row r="26047" s="251" customFormat="1"/>
    <row r="26048" s="251" customFormat="1"/>
    <row r="26049" s="251" customFormat="1"/>
    <row r="26050" s="251" customFormat="1"/>
    <row r="26051" s="251" customFormat="1"/>
    <row r="26052" s="251" customFormat="1"/>
    <row r="26053" s="251" customFormat="1"/>
    <row r="26054" s="251" customFormat="1"/>
    <row r="26055" s="251" customFormat="1"/>
    <row r="26056" s="251" customFormat="1"/>
    <row r="26057" s="251" customFormat="1"/>
    <row r="26058" s="251" customFormat="1"/>
    <row r="26059" s="251" customFormat="1"/>
    <row r="26060" s="251" customFormat="1"/>
    <row r="26061" s="251" customFormat="1"/>
    <row r="26062" s="251" customFormat="1"/>
    <row r="26063" s="251" customFormat="1"/>
    <row r="26064" s="251" customFormat="1"/>
    <row r="26065" s="251" customFormat="1"/>
    <row r="26066" s="251" customFormat="1"/>
    <row r="26067" s="251" customFormat="1"/>
    <row r="26068" s="251" customFormat="1"/>
    <row r="26069" s="251" customFormat="1"/>
    <row r="26070" s="251" customFormat="1"/>
    <row r="26071" s="251" customFormat="1"/>
    <row r="26072" s="251" customFormat="1"/>
    <row r="26073" s="251" customFormat="1"/>
    <row r="26074" s="251" customFormat="1"/>
    <row r="26075" s="251" customFormat="1"/>
    <row r="26076" s="251" customFormat="1"/>
    <row r="26077" s="251" customFormat="1"/>
    <row r="26078" s="251" customFormat="1"/>
    <row r="26079" s="251" customFormat="1"/>
    <row r="26080" s="251" customFormat="1"/>
    <row r="26081" s="251" customFormat="1"/>
    <row r="26082" s="251" customFormat="1"/>
    <row r="26083" s="251" customFormat="1"/>
    <row r="26084" s="251" customFormat="1"/>
    <row r="26085" s="251" customFormat="1"/>
    <row r="26086" s="251" customFormat="1"/>
    <row r="26087" s="251" customFormat="1"/>
    <row r="26088" s="251" customFormat="1"/>
    <row r="26089" s="251" customFormat="1"/>
    <row r="26090" s="251" customFormat="1"/>
    <row r="26091" s="251" customFormat="1"/>
    <row r="26092" s="251" customFormat="1"/>
    <row r="26093" s="251" customFormat="1"/>
    <row r="26094" s="251" customFormat="1"/>
    <row r="26095" s="251" customFormat="1"/>
    <row r="26096" s="251" customFormat="1"/>
    <row r="26097" s="251" customFormat="1"/>
    <row r="26098" s="251" customFormat="1"/>
    <row r="26099" s="251" customFormat="1"/>
    <row r="26100" s="251" customFormat="1"/>
    <row r="26101" s="251" customFormat="1"/>
    <row r="26102" s="251" customFormat="1"/>
    <row r="26103" s="251" customFormat="1"/>
    <row r="26104" s="251" customFormat="1"/>
    <row r="26105" s="251" customFormat="1"/>
    <row r="26106" s="251" customFormat="1"/>
    <row r="26107" s="251" customFormat="1"/>
    <row r="26108" s="251" customFormat="1"/>
    <row r="26109" s="251" customFormat="1"/>
    <row r="26110" s="251" customFormat="1"/>
    <row r="26111" s="251" customFormat="1"/>
    <row r="26112" s="251" customFormat="1"/>
    <row r="26113" s="251" customFormat="1"/>
    <row r="26114" s="251" customFormat="1"/>
    <row r="26115" s="251" customFormat="1"/>
    <row r="26116" s="251" customFormat="1"/>
    <row r="26117" s="251" customFormat="1"/>
    <row r="26118" s="251" customFormat="1"/>
    <row r="26119" s="251" customFormat="1"/>
    <row r="26120" s="251" customFormat="1"/>
    <row r="26121" s="251" customFormat="1"/>
    <row r="26122" s="251" customFormat="1"/>
    <row r="26123" s="251" customFormat="1"/>
    <row r="26124" s="251" customFormat="1"/>
    <row r="26125" s="251" customFormat="1"/>
    <row r="26126" s="251" customFormat="1"/>
    <row r="26127" s="251" customFormat="1"/>
    <row r="26128" s="251" customFormat="1"/>
    <row r="26129" s="251" customFormat="1"/>
    <row r="26130" s="251" customFormat="1"/>
    <row r="26131" s="251" customFormat="1"/>
    <row r="26132" s="251" customFormat="1"/>
    <row r="26133" s="251" customFormat="1"/>
    <row r="26134" s="251" customFormat="1"/>
    <row r="26135" s="251" customFormat="1"/>
    <row r="26136" s="251" customFormat="1"/>
    <row r="26137" s="251" customFormat="1"/>
    <row r="26138" s="251" customFormat="1"/>
    <row r="26139" s="251" customFormat="1"/>
    <row r="26140" s="251" customFormat="1"/>
    <row r="26141" s="251" customFormat="1"/>
    <row r="26142" s="251" customFormat="1"/>
    <row r="26143" s="251" customFormat="1"/>
    <row r="26144" s="251" customFormat="1"/>
    <row r="26145" s="251" customFormat="1"/>
    <row r="26146" s="251" customFormat="1"/>
    <row r="26147" s="251" customFormat="1"/>
    <row r="26148" s="251" customFormat="1"/>
    <row r="26149" s="251" customFormat="1"/>
    <row r="26150" s="251" customFormat="1"/>
    <row r="26151" s="251" customFormat="1"/>
    <row r="26152" s="251" customFormat="1"/>
    <row r="26153" s="251" customFormat="1"/>
    <row r="26154" s="251" customFormat="1"/>
    <row r="26155" s="251" customFormat="1"/>
    <row r="26156" s="251" customFormat="1"/>
    <row r="26157" s="251" customFormat="1"/>
    <row r="26158" s="251" customFormat="1"/>
    <row r="26159" s="251" customFormat="1"/>
    <row r="26160" s="251" customFormat="1"/>
    <row r="26161" s="251" customFormat="1"/>
    <row r="26162" s="251" customFormat="1"/>
    <row r="26163" s="251" customFormat="1"/>
    <row r="26164" s="251" customFormat="1"/>
    <row r="26165" s="251" customFormat="1"/>
    <row r="26166" s="251" customFormat="1"/>
    <row r="26167" s="251" customFormat="1"/>
    <row r="26168" s="251" customFormat="1"/>
    <row r="26169" s="251" customFormat="1"/>
    <row r="26170" s="251" customFormat="1"/>
    <row r="26171" s="251" customFormat="1"/>
    <row r="26172" s="251" customFormat="1"/>
    <row r="26173" s="251" customFormat="1"/>
    <row r="26174" s="251" customFormat="1"/>
    <row r="26175" s="251" customFormat="1"/>
    <row r="26176" s="251" customFormat="1"/>
    <row r="26177" s="251" customFormat="1"/>
    <row r="26178" s="251" customFormat="1"/>
    <row r="26179" s="251" customFormat="1"/>
    <row r="26180" s="251" customFormat="1"/>
    <row r="26181" s="251" customFormat="1"/>
    <row r="26182" s="251" customFormat="1"/>
    <row r="26183" s="251" customFormat="1"/>
    <row r="26184" s="251" customFormat="1"/>
    <row r="26185" s="251" customFormat="1"/>
    <row r="26186" s="251" customFormat="1"/>
    <row r="26187" s="251" customFormat="1"/>
    <row r="26188" s="251" customFormat="1"/>
    <row r="26189" s="251" customFormat="1"/>
    <row r="26190" s="251" customFormat="1"/>
    <row r="26191" s="251" customFormat="1"/>
    <row r="26192" s="251" customFormat="1"/>
    <row r="26193" s="251" customFormat="1"/>
    <row r="26194" s="251" customFormat="1"/>
    <row r="26195" s="251" customFormat="1"/>
    <row r="26196" s="251" customFormat="1"/>
    <row r="26197" s="251" customFormat="1"/>
    <row r="26198" s="251" customFormat="1"/>
    <row r="26199" s="251" customFormat="1"/>
    <row r="26200" s="251" customFormat="1"/>
    <row r="26201" s="251" customFormat="1"/>
    <row r="26202" s="251" customFormat="1"/>
    <row r="26203" s="251" customFormat="1"/>
    <row r="26204" s="251" customFormat="1"/>
    <row r="26205" s="251" customFormat="1"/>
    <row r="26206" s="251" customFormat="1"/>
    <row r="26207" s="251" customFormat="1"/>
    <row r="26208" s="251" customFormat="1"/>
    <row r="26209" s="251" customFormat="1"/>
    <row r="26210" s="251" customFormat="1"/>
    <row r="26211" s="251" customFormat="1"/>
    <row r="26212" s="251" customFormat="1"/>
    <row r="26213" s="251" customFormat="1"/>
    <row r="26214" s="251" customFormat="1"/>
    <row r="26215" s="251" customFormat="1"/>
    <row r="26216" s="251" customFormat="1"/>
    <row r="26217" s="251" customFormat="1"/>
    <row r="26218" s="251" customFormat="1"/>
    <row r="26219" s="251" customFormat="1"/>
    <row r="26220" s="251" customFormat="1"/>
    <row r="26221" s="251" customFormat="1"/>
    <row r="26222" s="251" customFormat="1"/>
    <row r="26223" s="251" customFormat="1"/>
    <row r="26224" s="251" customFormat="1"/>
    <row r="26225" s="251" customFormat="1"/>
    <row r="26226" s="251" customFormat="1"/>
    <row r="26227" s="251" customFormat="1"/>
    <row r="26228" s="251" customFormat="1"/>
    <row r="26229" s="251" customFormat="1"/>
    <row r="26230" s="251" customFormat="1"/>
    <row r="26231" s="251" customFormat="1"/>
    <row r="26232" s="251" customFormat="1"/>
    <row r="26233" s="251" customFormat="1"/>
    <row r="26234" s="251" customFormat="1"/>
    <row r="26235" s="251" customFormat="1"/>
    <row r="26236" s="251" customFormat="1"/>
    <row r="26237" s="251" customFormat="1"/>
    <row r="26238" s="251" customFormat="1"/>
    <row r="26239" s="251" customFormat="1"/>
    <row r="26240" s="251" customFormat="1"/>
    <row r="26241" s="251" customFormat="1"/>
    <row r="26242" s="251" customFormat="1"/>
    <row r="26243" s="251" customFormat="1"/>
    <row r="26244" s="251" customFormat="1"/>
    <row r="26245" s="251" customFormat="1"/>
    <row r="26246" s="251" customFormat="1"/>
    <row r="26247" s="251" customFormat="1"/>
    <row r="26248" s="251" customFormat="1"/>
    <row r="26249" s="251" customFormat="1"/>
    <row r="26250" s="251" customFormat="1"/>
    <row r="26251" s="251" customFormat="1"/>
    <row r="26252" s="251" customFormat="1"/>
    <row r="26253" s="251" customFormat="1"/>
    <row r="26254" s="251" customFormat="1"/>
    <row r="26255" s="251" customFormat="1"/>
    <row r="26256" s="251" customFormat="1"/>
    <row r="26257" s="251" customFormat="1"/>
    <row r="26258" s="251" customFormat="1"/>
    <row r="26259" s="251" customFormat="1"/>
    <row r="26260" s="251" customFormat="1"/>
    <row r="26261" s="251" customFormat="1"/>
    <row r="26262" s="251" customFormat="1"/>
    <row r="26263" s="251" customFormat="1"/>
    <row r="26264" s="251" customFormat="1"/>
    <row r="26265" s="251" customFormat="1"/>
    <row r="26266" s="251" customFormat="1"/>
    <row r="26267" s="251" customFormat="1"/>
    <row r="26268" s="251" customFormat="1"/>
    <row r="26269" s="251" customFormat="1"/>
    <row r="26270" s="251" customFormat="1"/>
    <row r="26271" s="251" customFormat="1"/>
    <row r="26272" s="251" customFormat="1"/>
    <row r="26273" s="251" customFormat="1"/>
    <row r="26274" s="251" customFormat="1"/>
    <row r="26275" s="251" customFormat="1"/>
    <row r="26276" s="251" customFormat="1"/>
    <row r="26277" s="251" customFormat="1"/>
    <row r="26278" s="251" customFormat="1"/>
    <row r="26279" s="251" customFormat="1"/>
    <row r="26280" s="251" customFormat="1"/>
    <row r="26281" s="251" customFormat="1"/>
    <row r="26282" s="251" customFormat="1"/>
    <row r="26283" s="251" customFormat="1"/>
    <row r="26284" s="251" customFormat="1"/>
    <row r="26285" s="251" customFormat="1"/>
    <row r="26286" s="251" customFormat="1"/>
    <row r="26287" s="251" customFormat="1"/>
    <row r="26288" s="251" customFormat="1"/>
    <row r="26289" s="251" customFormat="1"/>
    <row r="26290" s="251" customFormat="1"/>
    <row r="26291" s="251" customFormat="1"/>
    <row r="26292" s="251" customFormat="1"/>
    <row r="26293" s="251" customFormat="1"/>
    <row r="26294" s="251" customFormat="1"/>
    <row r="26295" s="251" customFormat="1"/>
    <row r="26296" s="251" customFormat="1"/>
    <row r="26297" s="251" customFormat="1"/>
    <row r="26298" s="251" customFormat="1"/>
    <row r="26299" s="251" customFormat="1"/>
    <row r="26300" s="251" customFormat="1"/>
    <row r="26301" s="251" customFormat="1"/>
    <row r="26302" s="251" customFormat="1"/>
    <row r="26303" s="251" customFormat="1"/>
    <row r="26304" s="251" customFormat="1"/>
    <row r="26305" s="251" customFormat="1"/>
    <row r="26306" s="251" customFormat="1"/>
    <row r="26307" s="251" customFormat="1"/>
    <row r="26308" s="251" customFormat="1"/>
    <row r="26309" s="251" customFormat="1"/>
    <row r="26310" s="251" customFormat="1"/>
    <row r="26311" s="251" customFormat="1"/>
    <row r="26312" s="251" customFormat="1"/>
    <row r="26313" s="251" customFormat="1"/>
    <row r="26314" s="251" customFormat="1"/>
    <row r="26315" s="251" customFormat="1"/>
    <row r="26316" s="251" customFormat="1"/>
    <row r="26317" s="251" customFormat="1"/>
    <row r="26318" s="251" customFormat="1"/>
    <row r="26319" s="251" customFormat="1"/>
    <row r="26320" s="251" customFormat="1"/>
    <row r="26321" s="251" customFormat="1"/>
    <row r="26322" s="251" customFormat="1"/>
    <row r="26323" s="251" customFormat="1"/>
    <row r="26324" s="251" customFormat="1"/>
    <row r="26325" s="251" customFormat="1"/>
    <row r="26326" s="251" customFormat="1"/>
    <row r="26327" s="251" customFormat="1"/>
    <row r="26328" s="251" customFormat="1"/>
    <row r="26329" s="251" customFormat="1"/>
    <row r="26330" s="251" customFormat="1"/>
    <row r="26331" s="251" customFormat="1"/>
    <row r="26332" s="251" customFormat="1"/>
    <row r="26333" s="251" customFormat="1"/>
    <row r="26334" s="251" customFormat="1"/>
    <row r="26335" s="251" customFormat="1"/>
    <row r="26336" s="251" customFormat="1"/>
    <row r="26337" s="251" customFormat="1"/>
    <row r="26338" s="251" customFormat="1"/>
    <row r="26339" s="251" customFormat="1"/>
    <row r="26340" s="251" customFormat="1"/>
    <row r="26341" s="251" customFormat="1"/>
    <row r="26342" s="251" customFormat="1"/>
    <row r="26343" s="251" customFormat="1"/>
    <row r="26344" s="251" customFormat="1"/>
    <row r="26345" s="251" customFormat="1"/>
    <row r="26346" s="251" customFormat="1"/>
    <row r="26347" s="251" customFormat="1"/>
    <row r="26348" s="251" customFormat="1"/>
    <row r="26349" s="251" customFormat="1"/>
    <row r="26350" s="251" customFormat="1"/>
    <row r="26351" s="251" customFormat="1"/>
    <row r="26352" s="251" customFormat="1"/>
    <row r="26353" s="251" customFormat="1"/>
    <row r="26354" s="251" customFormat="1"/>
    <row r="26355" s="251" customFormat="1"/>
    <row r="26356" s="251" customFormat="1"/>
    <row r="26357" s="251" customFormat="1"/>
    <row r="26358" s="251" customFormat="1"/>
    <row r="26359" s="251" customFormat="1"/>
    <row r="26360" s="251" customFormat="1"/>
    <row r="26361" s="251" customFormat="1"/>
    <row r="26362" s="251" customFormat="1"/>
    <row r="26363" s="251" customFormat="1"/>
    <row r="26364" s="251" customFormat="1"/>
    <row r="26365" s="251" customFormat="1"/>
    <row r="26366" s="251" customFormat="1"/>
    <row r="26367" s="251" customFormat="1"/>
    <row r="26368" s="251" customFormat="1"/>
    <row r="26369" s="251" customFormat="1"/>
    <row r="26370" s="251" customFormat="1"/>
    <row r="26371" s="251" customFormat="1"/>
    <row r="26372" s="251" customFormat="1"/>
    <row r="26373" s="251" customFormat="1"/>
    <row r="26374" s="251" customFormat="1"/>
    <row r="26375" s="251" customFormat="1"/>
    <row r="26376" s="251" customFormat="1"/>
    <row r="26377" s="251" customFormat="1"/>
    <row r="26378" s="251" customFormat="1"/>
    <row r="26379" s="251" customFormat="1"/>
    <row r="26380" s="251" customFormat="1"/>
    <row r="26381" s="251" customFormat="1"/>
    <row r="26382" s="251" customFormat="1"/>
    <row r="26383" s="251" customFormat="1"/>
    <row r="26384" s="251" customFormat="1"/>
    <row r="26385" s="251" customFormat="1"/>
    <row r="26386" s="251" customFormat="1"/>
    <row r="26387" s="251" customFormat="1"/>
    <row r="26388" s="251" customFormat="1"/>
    <row r="26389" s="251" customFormat="1"/>
    <row r="26390" s="251" customFormat="1"/>
    <row r="26391" s="251" customFormat="1"/>
    <row r="26392" s="251" customFormat="1"/>
    <row r="26393" s="251" customFormat="1"/>
    <row r="26394" s="251" customFormat="1"/>
    <row r="26395" s="251" customFormat="1"/>
    <row r="26396" s="251" customFormat="1"/>
    <row r="26397" s="251" customFormat="1"/>
    <row r="26398" s="251" customFormat="1"/>
    <row r="26399" s="251" customFormat="1"/>
    <row r="26400" s="251" customFormat="1"/>
    <row r="26401" s="251" customFormat="1"/>
    <row r="26402" s="251" customFormat="1"/>
    <row r="26403" s="251" customFormat="1"/>
    <row r="26404" s="251" customFormat="1"/>
    <row r="26405" s="251" customFormat="1"/>
    <row r="26406" s="251" customFormat="1"/>
    <row r="26407" s="251" customFormat="1"/>
    <row r="26408" s="251" customFormat="1"/>
    <row r="26409" s="251" customFormat="1"/>
    <row r="26410" s="251" customFormat="1"/>
    <row r="26411" s="251" customFormat="1"/>
    <row r="26412" s="251" customFormat="1"/>
    <row r="26413" s="251" customFormat="1"/>
    <row r="26414" s="251" customFormat="1"/>
    <row r="26415" s="251" customFormat="1"/>
    <row r="26416" s="251" customFormat="1"/>
    <row r="26417" s="251" customFormat="1"/>
    <row r="26418" s="251" customFormat="1"/>
    <row r="26419" s="251" customFormat="1"/>
    <row r="26420" s="251" customFormat="1"/>
    <row r="26421" s="251" customFormat="1"/>
    <row r="26422" s="251" customFormat="1"/>
    <row r="26423" s="251" customFormat="1"/>
    <row r="26424" s="251" customFormat="1"/>
    <row r="26425" s="251" customFormat="1"/>
    <row r="26426" s="251" customFormat="1"/>
    <row r="26427" s="251" customFormat="1"/>
    <row r="26428" s="251" customFormat="1"/>
    <row r="26429" s="251" customFormat="1"/>
    <row r="26430" s="251" customFormat="1"/>
    <row r="26431" s="251" customFormat="1"/>
    <row r="26432" s="251" customFormat="1"/>
    <row r="26433" s="251" customFormat="1"/>
    <row r="26434" s="251" customFormat="1"/>
    <row r="26435" s="251" customFormat="1"/>
    <row r="26436" s="251" customFormat="1"/>
    <row r="26437" s="251" customFormat="1"/>
    <row r="26438" s="251" customFormat="1"/>
    <row r="26439" s="251" customFormat="1"/>
    <row r="26440" s="251" customFormat="1"/>
    <row r="26441" s="251" customFormat="1"/>
    <row r="26442" s="251" customFormat="1"/>
    <row r="26443" s="251" customFormat="1"/>
    <row r="26444" s="251" customFormat="1"/>
    <row r="26445" s="251" customFormat="1"/>
    <row r="26446" s="251" customFormat="1"/>
    <row r="26447" s="251" customFormat="1"/>
    <row r="26448" s="251" customFormat="1"/>
    <row r="26449" s="251" customFormat="1"/>
    <row r="26450" s="251" customFormat="1"/>
    <row r="26451" s="251" customFormat="1"/>
    <row r="26452" s="251" customFormat="1"/>
    <row r="26453" s="251" customFormat="1"/>
    <row r="26454" s="251" customFormat="1"/>
    <row r="26455" s="251" customFormat="1"/>
    <row r="26456" s="251" customFormat="1"/>
    <row r="26457" s="251" customFormat="1"/>
    <row r="26458" s="251" customFormat="1"/>
    <row r="26459" s="251" customFormat="1"/>
    <row r="26460" s="251" customFormat="1"/>
    <row r="26461" s="251" customFormat="1"/>
    <row r="26462" s="251" customFormat="1"/>
    <row r="26463" s="251" customFormat="1"/>
    <row r="26464" s="251" customFormat="1"/>
    <row r="26465" s="251" customFormat="1"/>
    <row r="26466" s="251" customFormat="1"/>
    <row r="26467" s="251" customFormat="1"/>
    <row r="26468" s="251" customFormat="1"/>
    <row r="26469" s="251" customFormat="1"/>
    <row r="26470" s="251" customFormat="1"/>
    <row r="26471" s="251" customFormat="1"/>
    <row r="26472" s="251" customFormat="1"/>
    <row r="26473" s="251" customFormat="1"/>
    <row r="26474" s="251" customFormat="1"/>
    <row r="26475" s="251" customFormat="1"/>
    <row r="26476" s="251" customFormat="1"/>
    <row r="26477" s="251" customFormat="1"/>
    <row r="26478" s="251" customFormat="1"/>
    <row r="26479" s="251" customFormat="1"/>
    <row r="26480" s="251" customFormat="1"/>
    <row r="26481" s="251" customFormat="1"/>
    <row r="26482" s="251" customFormat="1"/>
    <row r="26483" s="251" customFormat="1"/>
    <row r="26484" s="251" customFormat="1"/>
    <row r="26485" s="251" customFormat="1"/>
    <row r="26486" s="251" customFormat="1"/>
    <row r="26487" s="251" customFormat="1"/>
    <row r="26488" s="251" customFormat="1"/>
    <row r="26489" s="251" customFormat="1"/>
    <row r="26490" s="251" customFormat="1"/>
    <row r="26491" s="251" customFormat="1"/>
    <row r="26492" s="251" customFormat="1"/>
    <row r="26493" s="251" customFormat="1"/>
    <row r="26494" s="251" customFormat="1"/>
    <row r="26495" s="251" customFormat="1"/>
    <row r="26496" s="251" customFormat="1"/>
    <row r="26497" s="251" customFormat="1"/>
    <row r="26498" s="251" customFormat="1"/>
    <row r="26499" s="251" customFormat="1"/>
    <row r="26500" s="251" customFormat="1"/>
    <row r="26501" s="251" customFormat="1"/>
    <row r="26502" s="251" customFormat="1"/>
    <row r="26503" s="251" customFormat="1"/>
    <row r="26504" s="251" customFormat="1"/>
    <row r="26505" s="251" customFormat="1"/>
    <row r="26506" s="251" customFormat="1"/>
    <row r="26507" s="251" customFormat="1"/>
    <row r="26508" s="251" customFormat="1"/>
    <row r="26509" s="251" customFormat="1"/>
    <row r="26510" s="251" customFormat="1"/>
    <row r="26511" s="251" customFormat="1"/>
    <row r="26512" s="251" customFormat="1"/>
    <row r="26513" s="251" customFormat="1"/>
    <row r="26514" s="251" customFormat="1"/>
    <row r="26515" s="251" customFormat="1"/>
    <row r="26516" s="251" customFormat="1"/>
    <row r="26517" s="251" customFormat="1"/>
    <row r="26518" s="251" customFormat="1"/>
    <row r="26519" s="251" customFormat="1"/>
    <row r="26520" s="251" customFormat="1"/>
    <row r="26521" s="251" customFormat="1"/>
    <row r="26522" s="251" customFormat="1"/>
    <row r="26523" s="251" customFormat="1"/>
    <row r="26524" s="251" customFormat="1"/>
    <row r="26525" s="251" customFormat="1"/>
    <row r="26526" s="251" customFormat="1"/>
    <row r="26527" s="251" customFormat="1"/>
    <row r="26528" s="251" customFormat="1"/>
    <row r="26529" s="251" customFormat="1"/>
    <row r="26530" s="251" customFormat="1"/>
    <row r="26531" s="251" customFormat="1"/>
    <row r="26532" s="251" customFormat="1"/>
    <row r="26533" s="251" customFormat="1"/>
    <row r="26534" s="251" customFormat="1"/>
    <row r="26535" s="251" customFormat="1"/>
    <row r="26536" s="251" customFormat="1"/>
    <row r="26537" s="251" customFormat="1"/>
    <row r="26538" s="251" customFormat="1"/>
    <row r="26539" s="251" customFormat="1"/>
    <row r="26540" s="251" customFormat="1"/>
    <row r="26541" s="251" customFormat="1"/>
    <row r="26542" s="251" customFormat="1"/>
    <row r="26543" s="251" customFormat="1"/>
    <row r="26544" s="251" customFormat="1"/>
    <row r="26545" s="251" customFormat="1"/>
    <row r="26546" s="251" customFormat="1"/>
    <row r="26547" s="251" customFormat="1"/>
    <row r="26548" s="251" customFormat="1"/>
    <row r="26549" s="251" customFormat="1"/>
    <row r="26550" s="251" customFormat="1"/>
    <row r="26551" s="251" customFormat="1"/>
    <row r="26552" s="251" customFormat="1"/>
    <row r="26553" s="251" customFormat="1"/>
    <row r="26554" s="251" customFormat="1"/>
    <row r="26555" s="251" customFormat="1"/>
    <row r="26556" s="251" customFormat="1"/>
    <row r="26557" s="251" customFormat="1"/>
    <row r="26558" s="251" customFormat="1"/>
    <row r="26559" s="251" customFormat="1"/>
    <row r="26560" s="251" customFormat="1"/>
    <row r="26561" s="251" customFormat="1"/>
    <row r="26562" s="251" customFormat="1"/>
    <row r="26563" s="251" customFormat="1"/>
    <row r="26564" s="251" customFormat="1"/>
    <row r="26565" s="251" customFormat="1"/>
    <row r="26566" s="251" customFormat="1"/>
    <row r="26567" s="251" customFormat="1"/>
    <row r="26568" s="251" customFormat="1"/>
    <row r="26569" s="251" customFormat="1"/>
    <row r="26570" s="251" customFormat="1"/>
    <row r="26571" s="251" customFormat="1"/>
    <row r="26572" s="251" customFormat="1"/>
    <row r="26573" s="251" customFormat="1"/>
    <row r="26574" s="251" customFormat="1"/>
    <row r="26575" s="251" customFormat="1"/>
    <row r="26576" s="251" customFormat="1"/>
    <row r="26577" s="251" customFormat="1"/>
    <row r="26578" s="251" customFormat="1"/>
    <row r="26579" s="251" customFormat="1"/>
    <row r="26580" s="251" customFormat="1"/>
    <row r="26581" s="251" customFormat="1"/>
    <row r="26582" s="251" customFormat="1"/>
    <row r="26583" s="251" customFormat="1"/>
    <row r="26584" s="251" customFormat="1"/>
    <row r="26585" s="251" customFormat="1"/>
    <row r="26586" s="251" customFormat="1"/>
    <row r="26587" s="251" customFormat="1"/>
    <row r="26588" s="251" customFormat="1"/>
    <row r="26589" s="251" customFormat="1"/>
    <row r="26590" s="251" customFormat="1"/>
    <row r="26591" s="251" customFormat="1"/>
    <row r="26592" s="251" customFormat="1"/>
    <row r="26593" s="251" customFormat="1"/>
    <row r="26594" s="251" customFormat="1"/>
    <row r="26595" s="251" customFormat="1"/>
    <row r="26596" s="251" customFormat="1"/>
    <row r="26597" s="251" customFormat="1"/>
    <row r="26598" s="251" customFormat="1"/>
    <row r="26599" s="251" customFormat="1"/>
    <row r="26600" s="251" customFormat="1"/>
    <row r="26601" s="251" customFormat="1"/>
    <row r="26602" s="251" customFormat="1"/>
    <row r="26603" s="251" customFormat="1"/>
    <row r="26604" s="251" customFormat="1"/>
    <row r="26605" s="251" customFormat="1"/>
    <row r="26606" s="251" customFormat="1"/>
    <row r="26607" s="251" customFormat="1"/>
    <row r="26608" s="251" customFormat="1"/>
    <row r="26609" s="251" customFormat="1"/>
    <row r="26610" s="251" customFormat="1"/>
    <row r="26611" s="251" customFormat="1"/>
    <row r="26612" s="251" customFormat="1"/>
    <row r="26613" s="251" customFormat="1"/>
    <row r="26614" s="251" customFormat="1"/>
    <row r="26615" s="251" customFormat="1"/>
    <row r="26616" s="251" customFormat="1"/>
    <row r="26617" s="251" customFormat="1"/>
    <row r="26618" s="251" customFormat="1"/>
    <row r="26619" s="251" customFormat="1"/>
    <row r="26620" s="251" customFormat="1"/>
    <row r="26621" s="251" customFormat="1"/>
    <row r="26622" s="251" customFormat="1"/>
    <row r="26623" s="251" customFormat="1"/>
    <row r="26624" s="251" customFormat="1"/>
    <row r="26625" s="251" customFormat="1"/>
    <row r="26626" s="251" customFormat="1"/>
    <row r="26627" s="251" customFormat="1"/>
    <row r="26628" s="251" customFormat="1"/>
    <row r="26629" s="251" customFormat="1"/>
    <row r="26630" s="251" customFormat="1"/>
    <row r="26631" s="251" customFormat="1"/>
    <row r="26632" s="251" customFormat="1"/>
    <row r="26633" s="251" customFormat="1"/>
    <row r="26634" s="251" customFormat="1"/>
    <row r="26635" s="251" customFormat="1"/>
    <row r="26636" s="251" customFormat="1"/>
    <row r="26637" s="251" customFormat="1"/>
    <row r="26638" s="251" customFormat="1"/>
    <row r="26639" s="251" customFormat="1"/>
    <row r="26640" s="251" customFormat="1"/>
    <row r="26641" s="251" customFormat="1"/>
    <row r="26642" s="251" customFormat="1"/>
    <row r="26643" s="251" customFormat="1"/>
    <row r="26644" s="251" customFormat="1"/>
    <row r="26645" s="251" customFormat="1"/>
    <row r="26646" s="251" customFormat="1"/>
    <row r="26647" s="251" customFormat="1"/>
    <row r="26648" s="251" customFormat="1"/>
    <row r="26649" s="251" customFormat="1"/>
    <row r="26650" s="251" customFormat="1"/>
    <row r="26651" s="251" customFormat="1"/>
    <row r="26652" s="251" customFormat="1"/>
    <row r="26653" s="251" customFormat="1"/>
    <row r="26654" s="251" customFormat="1"/>
    <row r="26655" s="251" customFormat="1"/>
    <row r="26656" s="251" customFormat="1"/>
    <row r="26657" s="251" customFormat="1"/>
    <row r="26658" s="251" customFormat="1"/>
    <row r="26659" s="251" customFormat="1"/>
    <row r="26660" s="251" customFormat="1"/>
    <row r="26661" s="251" customFormat="1"/>
    <row r="26662" s="251" customFormat="1"/>
    <row r="26663" s="251" customFormat="1"/>
    <row r="26664" s="251" customFormat="1"/>
    <row r="26665" s="251" customFormat="1"/>
    <row r="26666" s="251" customFormat="1"/>
    <row r="26667" s="251" customFormat="1"/>
    <row r="26668" s="251" customFormat="1"/>
    <row r="26669" s="251" customFormat="1"/>
    <row r="26670" s="251" customFormat="1"/>
    <row r="26671" s="251" customFormat="1"/>
    <row r="26672" s="251" customFormat="1"/>
    <row r="26673" s="251" customFormat="1"/>
    <row r="26674" s="251" customFormat="1"/>
    <row r="26675" s="251" customFormat="1"/>
    <row r="26676" s="251" customFormat="1"/>
    <row r="26677" s="251" customFormat="1"/>
    <row r="26678" s="251" customFormat="1"/>
    <row r="26679" s="251" customFormat="1"/>
    <row r="26680" s="251" customFormat="1"/>
    <row r="26681" s="251" customFormat="1"/>
    <row r="26682" s="251" customFormat="1"/>
    <row r="26683" s="251" customFormat="1"/>
    <row r="26684" s="251" customFormat="1"/>
    <row r="26685" s="251" customFormat="1"/>
    <row r="26686" s="251" customFormat="1"/>
    <row r="26687" s="251" customFormat="1"/>
    <row r="26688" s="251" customFormat="1"/>
    <row r="26689" s="251" customFormat="1"/>
    <row r="26690" s="251" customFormat="1"/>
    <row r="26691" s="251" customFormat="1"/>
    <row r="26692" s="251" customFormat="1"/>
    <row r="26693" s="251" customFormat="1"/>
    <row r="26694" s="251" customFormat="1"/>
    <row r="26695" s="251" customFormat="1"/>
    <row r="26696" s="251" customFormat="1"/>
    <row r="26697" s="251" customFormat="1"/>
    <row r="26698" s="251" customFormat="1"/>
    <row r="26699" s="251" customFormat="1"/>
    <row r="26700" s="251" customFormat="1"/>
    <row r="26701" s="251" customFormat="1"/>
    <row r="26702" s="251" customFormat="1"/>
    <row r="26703" s="251" customFormat="1"/>
    <row r="26704" s="251" customFormat="1"/>
    <row r="26705" s="251" customFormat="1"/>
    <row r="26706" s="251" customFormat="1"/>
    <row r="26707" s="251" customFormat="1"/>
    <row r="26708" s="251" customFormat="1"/>
    <row r="26709" s="251" customFormat="1"/>
    <row r="26710" s="251" customFormat="1"/>
    <row r="26711" s="251" customFormat="1"/>
    <row r="26712" s="251" customFormat="1"/>
    <row r="26713" s="251" customFormat="1"/>
    <row r="26714" s="251" customFormat="1"/>
    <row r="26715" s="251" customFormat="1"/>
    <row r="26716" s="251" customFormat="1"/>
    <row r="26717" s="251" customFormat="1"/>
    <row r="26718" s="251" customFormat="1"/>
    <row r="26719" s="251" customFormat="1"/>
    <row r="26720" s="251" customFormat="1"/>
    <row r="26721" s="251" customFormat="1"/>
    <row r="26722" s="251" customFormat="1"/>
    <row r="26723" s="251" customFormat="1"/>
    <row r="26724" s="251" customFormat="1"/>
    <row r="26725" s="251" customFormat="1"/>
    <row r="26726" s="251" customFormat="1"/>
    <row r="26727" s="251" customFormat="1"/>
    <row r="26728" s="251" customFormat="1"/>
    <row r="26729" s="251" customFormat="1"/>
    <row r="26730" s="251" customFormat="1"/>
    <row r="26731" s="251" customFormat="1"/>
    <row r="26732" s="251" customFormat="1"/>
    <row r="26733" s="251" customFormat="1"/>
    <row r="26734" s="251" customFormat="1"/>
    <row r="26735" s="251" customFormat="1"/>
    <row r="26736" s="251" customFormat="1"/>
    <row r="26737" s="251" customFormat="1"/>
    <row r="26738" s="251" customFormat="1"/>
    <row r="26739" s="251" customFormat="1"/>
    <row r="26740" s="251" customFormat="1"/>
    <row r="26741" s="251" customFormat="1"/>
    <row r="26742" s="251" customFormat="1"/>
    <row r="26743" s="251" customFormat="1"/>
    <row r="26744" s="251" customFormat="1"/>
    <row r="26745" s="251" customFormat="1"/>
    <row r="26746" s="251" customFormat="1"/>
    <row r="26747" s="251" customFormat="1"/>
    <row r="26748" s="251" customFormat="1"/>
    <row r="26749" s="251" customFormat="1"/>
    <row r="26750" s="251" customFormat="1"/>
    <row r="26751" s="251" customFormat="1"/>
    <row r="26752" s="251" customFormat="1"/>
    <row r="26753" s="251" customFormat="1"/>
    <row r="26754" s="251" customFormat="1"/>
    <row r="26755" s="251" customFormat="1"/>
    <row r="26756" s="251" customFormat="1"/>
    <row r="26757" s="251" customFormat="1"/>
    <row r="26758" s="251" customFormat="1"/>
    <row r="26759" s="251" customFormat="1"/>
    <row r="26760" s="251" customFormat="1"/>
    <row r="26761" s="251" customFormat="1"/>
    <row r="26762" s="251" customFormat="1"/>
    <row r="26763" s="251" customFormat="1"/>
    <row r="26764" s="251" customFormat="1"/>
    <row r="26765" s="251" customFormat="1"/>
    <row r="26766" s="251" customFormat="1"/>
    <row r="26767" s="251" customFormat="1"/>
    <row r="26768" s="251" customFormat="1"/>
    <row r="26769" s="251" customFormat="1"/>
    <row r="26770" s="251" customFormat="1"/>
    <row r="26771" s="251" customFormat="1"/>
    <row r="26772" s="251" customFormat="1"/>
    <row r="26773" s="251" customFormat="1"/>
    <row r="26774" s="251" customFormat="1"/>
    <row r="26775" s="251" customFormat="1"/>
    <row r="26776" s="251" customFormat="1"/>
    <row r="26777" s="251" customFormat="1"/>
    <row r="26778" s="251" customFormat="1"/>
    <row r="26779" s="251" customFormat="1"/>
    <row r="26780" s="251" customFormat="1"/>
    <row r="26781" s="251" customFormat="1"/>
    <row r="26782" s="251" customFormat="1"/>
    <row r="26783" s="251" customFormat="1"/>
    <row r="26784" s="251" customFormat="1"/>
    <row r="26785" s="251" customFormat="1"/>
    <row r="26786" s="251" customFormat="1"/>
    <row r="26787" s="251" customFormat="1"/>
    <row r="26788" s="251" customFormat="1"/>
    <row r="26789" s="251" customFormat="1"/>
    <row r="26790" s="251" customFormat="1"/>
    <row r="26791" s="251" customFormat="1"/>
    <row r="26792" s="251" customFormat="1"/>
    <row r="26793" s="251" customFormat="1"/>
    <row r="26794" s="251" customFormat="1"/>
    <row r="26795" s="251" customFormat="1"/>
    <row r="26796" s="251" customFormat="1"/>
    <row r="26797" s="251" customFormat="1"/>
    <row r="26798" s="251" customFormat="1"/>
    <row r="26799" s="251" customFormat="1"/>
    <row r="26800" s="251" customFormat="1"/>
    <row r="26801" s="251" customFormat="1"/>
    <row r="26802" s="251" customFormat="1"/>
    <row r="26803" s="251" customFormat="1"/>
    <row r="26804" s="251" customFormat="1"/>
    <row r="26805" s="251" customFormat="1"/>
    <row r="26806" s="251" customFormat="1"/>
    <row r="26807" s="251" customFormat="1"/>
    <row r="26808" s="251" customFormat="1"/>
    <row r="26809" s="251" customFormat="1"/>
    <row r="26810" s="251" customFormat="1"/>
    <row r="26811" s="251" customFormat="1"/>
    <row r="26812" s="251" customFormat="1"/>
    <row r="26813" s="251" customFormat="1"/>
    <row r="26814" s="251" customFormat="1"/>
    <row r="26815" s="251" customFormat="1"/>
    <row r="26816" s="251" customFormat="1"/>
    <row r="26817" s="251" customFormat="1"/>
    <row r="26818" s="251" customFormat="1"/>
    <row r="26819" s="251" customFormat="1"/>
    <row r="26820" s="251" customFormat="1"/>
    <row r="26821" s="251" customFormat="1"/>
    <row r="26822" s="251" customFormat="1"/>
    <row r="26823" s="251" customFormat="1"/>
    <row r="26824" s="251" customFormat="1"/>
    <row r="26825" s="251" customFormat="1"/>
    <row r="26826" s="251" customFormat="1"/>
    <row r="26827" s="251" customFormat="1"/>
    <row r="26828" s="251" customFormat="1"/>
    <row r="26829" s="251" customFormat="1"/>
    <row r="26830" s="251" customFormat="1"/>
    <row r="26831" s="251" customFormat="1"/>
    <row r="26832" s="251" customFormat="1"/>
    <row r="26833" s="251" customFormat="1"/>
    <row r="26834" s="251" customFormat="1"/>
    <row r="26835" s="251" customFormat="1"/>
    <row r="26836" s="251" customFormat="1"/>
    <row r="26837" s="251" customFormat="1"/>
    <row r="26838" s="251" customFormat="1"/>
    <row r="26839" s="251" customFormat="1"/>
    <row r="26840" s="251" customFormat="1"/>
    <row r="26841" s="251" customFormat="1"/>
    <row r="26842" s="251" customFormat="1"/>
    <row r="26843" s="251" customFormat="1"/>
    <row r="26844" s="251" customFormat="1"/>
    <row r="26845" s="251" customFormat="1"/>
    <row r="26846" s="251" customFormat="1"/>
    <row r="26847" s="251" customFormat="1"/>
    <row r="26848" s="251" customFormat="1"/>
    <row r="26849" s="251" customFormat="1"/>
    <row r="26850" s="251" customFormat="1"/>
    <row r="26851" s="251" customFormat="1"/>
    <row r="26852" s="251" customFormat="1"/>
    <row r="26853" s="251" customFormat="1"/>
    <row r="26854" s="251" customFormat="1"/>
    <row r="26855" s="251" customFormat="1"/>
    <row r="26856" s="251" customFormat="1"/>
    <row r="26857" s="251" customFormat="1"/>
    <row r="26858" s="251" customFormat="1"/>
    <row r="26859" s="251" customFormat="1"/>
    <row r="26860" s="251" customFormat="1"/>
    <row r="26861" s="251" customFormat="1"/>
    <row r="26862" s="251" customFormat="1"/>
    <row r="26863" s="251" customFormat="1"/>
    <row r="26864" s="251" customFormat="1"/>
    <row r="26865" s="251" customFormat="1"/>
    <row r="26866" s="251" customFormat="1"/>
    <row r="26867" s="251" customFormat="1"/>
    <row r="26868" s="251" customFormat="1"/>
    <row r="26869" s="251" customFormat="1"/>
    <row r="26870" s="251" customFormat="1"/>
    <row r="26871" s="251" customFormat="1"/>
    <row r="26872" s="251" customFormat="1"/>
    <row r="26873" s="251" customFormat="1"/>
    <row r="26874" s="251" customFormat="1"/>
    <row r="26875" s="251" customFormat="1"/>
    <row r="26876" s="251" customFormat="1"/>
    <row r="26877" s="251" customFormat="1"/>
    <row r="26878" s="251" customFormat="1"/>
    <row r="26879" s="251" customFormat="1"/>
    <row r="26880" s="251" customFormat="1"/>
    <row r="26881" s="251" customFormat="1"/>
    <row r="26882" s="251" customFormat="1"/>
    <row r="26883" s="251" customFormat="1"/>
    <row r="26884" s="251" customFormat="1"/>
    <row r="26885" s="251" customFormat="1"/>
    <row r="26886" s="251" customFormat="1"/>
    <row r="26887" s="251" customFormat="1"/>
    <row r="26888" s="251" customFormat="1"/>
    <row r="26889" s="251" customFormat="1"/>
    <row r="26890" s="251" customFormat="1"/>
    <row r="26891" s="251" customFormat="1"/>
    <row r="26892" s="251" customFormat="1"/>
    <row r="26893" s="251" customFormat="1"/>
    <row r="26894" s="251" customFormat="1"/>
    <row r="26895" s="251" customFormat="1"/>
    <row r="26896" s="251" customFormat="1"/>
    <row r="26897" s="251" customFormat="1"/>
    <row r="26898" s="251" customFormat="1"/>
    <row r="26899" s="251" customFormat="1"/>
    <row r="26900" s="251" customFormat="1"/>
    <row r="26901" s="251" customFormat="1"/>
    <row r="26902" s="251" customFormat="1"/>
    <row r="26903" s="251" customFormat="1"/>
    <row r="26904" s="251" customFormat="1"/>
    <row r="26905" s="251" customFormat="1"/>
    <row r="26906" s="251" customFormat="1"/>
    <row r="26907" s="251" customFormat="1"/>
    <row r="26908" s="251" customFormat="1"/>
    <row r="26909" s="251" customFormat="1"/>
    <row r="26910" s="251" customFormat="1"/>
    <row r="26911" s="251" customFormat="1"/>
    <row r="26912" s="251" customFormat="1"/>
    <row r="26913" s="251" customFormat="1"/>
    <row r="26914" s="251" customFormat="1"/>
    <row r="26915" s="251" customFormat="1"/>
    <row r="26916" s="251" customFormat="1"/>
    <row r="26917" s="251" customFormat="1"/>
    <row r="26918" s="251" customFormat="1"/>
    <row r="26919" s="251" customFormat="1"/>
    <row r="26920" s="251" customFormat="1"/>
    <row r="26921" s="251" customFormat="1"/>
    <row r="26922" s="251" customFormat="1"/>
    <row r="26923" s="251" customFormat="1"/>
    <row r="26924" s="251" customFormat="1"/>
    <row r="26925" s="251" customFormat="1"/>
    <row r="26926" s="251" customFormat="1"/>
    <row r="26927" s="251" customFormat="1"/>
    <row r="26928" s="251" customFormat="1"/>
    <row r="26929" s="251" customFormat="1"/>
    <row r="26930" s="251" customFormat="1"/>
    <row r="26931" s="251" customFormat="1"/>
    <row r="26932" s="251" customFormat="1"/>
    <row r="26933" s="251" customFormat="1"/>
    <row r="26934" s="251" customFormat="1"/>
    <row r="26935" s="251" customFormat="1"/>
    <row r="26936" s="251" customFormat="1"/>
    <row r="26937" s="251" customFormat="1"/>
    <row r="26938" s="251" customFormat="1"/>
    <row r="26939" s="251" customFormat="1"/>
    <row r="26940" s="251" customFormat="1"/>
    <row r="26941" s="251" customFormat="1"/>
    <row r="26942" s="251" customFormat="1"/>
    <row r="26943" s="251" customFormat="1"/>
    <row r="26944" s="251" customFormat="1"/>
    <row r="26945" s="251" customFormat="1"/>
    <row r="26946" s="251" customFormat="1"/>
    <row r="26947" s="251" customFormat="1"/>
    <row r="26948" s="251" customFormat="1"/>
    <row r="26949" s="251" customFormat="1"/>
    <row r="26950" s="251" customFormat="1"/>
    <row r="26951" s="251" customFormat="1"/>
    <row r="26952" s="251" customFormat="1"/>
    <row r="26953" s="251" customFormat="1"/>
    <row r="26954" s="251" customFormat="1"/>
    <row r="26955" s="251" customFormat="1"/>
    <row r="26956" s="251" customFormat="1"/>
    <row r="26957" s="251" customFormat="1"/>
    <row r="26958" s="251" customFormat="1"/>
    <row r="26959" s="251" customFormat="1"/>
    <row r="26960" s="251" customFormat="1"/>
    <row r="26961" s="251" customFormat="1"/>
    <row r="26962" s="251" customFormat="1"/>
    <row r="26963" s="251" customFormat="1"/>
    <row r="26964" s="251" customFormat="1"/>
    <row r="26965" s="251" customFormat="1"/>
    <row r="26966" s="251" customFormat="1"/>
    <row r="26967" s="251" customFormat="1"/>
    <row r="26968" s="251" customFormat="1"/>
    <row r="26969" s="251" customFormat="1"/>
    <row r="26970" s="251" customFormat="1"/>
    <row r="26971" s="251" customFormat="1"/>
    <row r="26972" s="251" customFormat="1"/>
    <row r="26973" s="251" customFormat="1"/>
    <row r="26974" s="251" customFormat="1"/>
    <row r="26975" s="251" customFormat="1"/>
    <row r="26976" s="251" customFormat="1"/>
    <row r="26977" s="251" customFormat="1"/>
    <row r="26978" s="251" customFormat="1"/>
    <row r="26979" s="251" customFormat="1"/>
    <row r="26980" s="251" customFormat="1"/>
    <row r="26981" s="251" customFormat="1"/>
    <row r="26982" s="251" customFormat="1"/>
    <row r="26983" s="251" customFormat="1"/>
    <row r="26984" s="251" customFormat="1"/>
    <row r="26985" s="251" customFormat="1"/>
    <row r="26986" s="251" customFormat="1"/>
    <row r="26987" s="251" customFormat="1"/>
    <row r="26988" s="251" customFormat="1"/>
    <row r="26989" s="251" customFormat="1"/>
    <row r="26990" s="251" customFormat="1"/>
    <row r="26991" s="251" customFormat="1"/>
    <row r="26992" s="251" customFormat="1"/>
    <row r="26993" s="251" customFormat="1"/>
    <row r="26994" s="251" customFormat="1"/>
    <row r="26995" s="251" customFormat="1"/>
    <row r="26996" s="251" customFormat="1"/>
    <row r="26997" s="251" customFormat="1"/>
    <row r="26998" s="251" customFormat="1"/>
    <row r="26999" s="251" customFormat="1"/>
    <row r="27000" s="251" customFormat="1"/>
    <row r="27001" s="251" customFormat="1"/>
    <row r="27002" s="251" customFormat="1"/>
    <row r="27003" s="251" customFormat="1"/>
    <row r="27004" s="251" customFormat="1"/>
    <row r="27005" s="251" customFormat="1"/>
    <row r="27006" s="251" customFormat="1"/>
    <row r="27007" s="251" customFormat="1"/>
    <row r="27008" s="251" customFormat="1"/>
    <row r="27009" s="251" customFormat="1"/>
    <row r="27010" s="251" customFormat="1"/>
    <row r="27011" s="251" customFormat="1"/>
    <row r="27012" s="251" customFormat="1"/>
    <row r="27013" s="251" customFormat="1"/>
    <row r="27014" s="251" customFormat="1"/>
    <row r="27015" s="251" customFormat="1"/>
    <row r="27016" s="251" customFormat="1"/>
    <row r="27017" s="251" customFormat="1"/>
    <row r="27018" s="251" customFormat="1"/>
    <row r="27019" s="251" customFormat="1"/>
    <row r="27020" s="251" customFormat="1"/>
    <row r="27021" s="251" customFormat="1"/>
    <row r="27022" s="251" customFormat="1"/>
    <row r="27023" s="251" customFormat="1"/>
    <row r="27024" s="251" customFormat="1"/>
    <row r="27025" s="251" customFormat="1"/>
    <row r="27026" s="251" customFormat="1"/>
    <row r="27027" s="251" customFormat="1"/>
    <row r="27028" s="251" customFormat="1"/>
    <row r="27029" s="251" customFormat="1"/>
    <row r="27030" s="251" customFormat="1"/>
    <row r="27031" s="251" customFormat="1"/>
    <row r="27032" s="251" customFormat="1"/>
    <row r="27033" s="251" customFormat="1"/>
    <row r="27034" s="251" customFormat="1"/>
    <row r="27035" s="251" customFormat="1"/>
    <row r="27036" s="251" customFormat="1"/>
    <row r="27037" s="251" customFormat="1"/>
    <row r="27038" s="251" customFormat="1"/>
    <row r="27039" s="251" customFormat="1"/>
    <row r="27040" s="251" customFormat="1"/>
    <row r="27041" s="251" customFormat="1"/>
    <row r="27042" s="251" customFormat="1"/>
    <row r="27043" s="251" customFormat="1"/>
    <row r="27044" s="251" customFormat="1"/>
    <row r="27045" s="251" customFormat="1"/>
    <row r="27046" s="251" customFormat="1"/>
    <row r="27047" s="251" customFormat="1"/>
    <row r="27048" s="251" customFormat="1"/>
    <row r="27049" s="251" customFormat="1"/>
    <row r="27050" s="251" customFormat="1"/>
    <row r="27051" s="251" customFormat="1"/>
    <row r="27052" s="251" customFormat="1"/>
    <row r="27053" s="251" customFormat="1"/>
    <row r="27054" s="251" customFormat="1"/>
    <row r="27055" s="251" customFormat="1"/>
    <row r="27056" s="251" customFormat="1"/>
    <row r="27057" s="251" customFormat="1"/>
    <row r="27058" s="251" customFormat="1"/>
    <row r="27059" s="251" customFormat="1"/>
    <row r="27060" s="251" customFormat="1"/>
    <row r="27061" s="251" customFormat="1"/>
    <row r="27062" s="251" customFormat="1"/>
    <row r="27063" s="251" customFormat="1"/>
    <row r="27064" s="251" customFormat="1"/>
    <row r="27065" s="251" customFormat="1"/>
    <row r="27066" s="251" customFormat="1"/>
    <row r="27067" s="251" customFormat="1"/>
    <row r="27068" s="251" customFormat="1"/>
    <row r="27069" s="251" customFormat="1"/>
    <row r="27070" s="251" customFormat="1"/>
    <row r="27071" s="251" customFormat="1"/>
    <row r="27072" s="251" customFormat="1"/>
    <row r="27073" s="251" customFormat="1"/>
    <row r="27074" s="251" customFormat="1"/>
    <row r="27075" s="251" customFormat="1"/>
    <row r="27076" s="251" customFormat="1"/>
    <row r="27077" s="251" customFormat="1"/>
    <row r="27078" s="251" customFormat="1"/>
    <row r="27079" s="251" customFormat="1"/>
    <row r="27080" s="251" customFormat="1"/>
    <row r="27081" s="251" customFormat="1"/>
    <row r="27082" s="251" customFormat="1"/>
    <row r="27083" s="251" customFormat="1"/>
    <row r="27084" s="251" customFormat="1"/>
    <row r="27085" s="251" customFormat="1"/>
    <row r="27086" s="251" customFormat="1"/>
    <row r="27087" s="251" customFormat="1"/>
    <row r="27088" s="251" customFormat="1"/>
    <row r="27089" s="251" customFormat="1"/>
    <row r="27090" s="251" customFormat="1"/>
    <row r="27091" s="251" customFormat="1"/>
    <row r="27092" s="251" customFormat="1"/>
    <row r="27093" s="251" customFormat="1"/>
    <row r="27094" s="251" customFormat="1"/>
    <row r="27095" s="251" customFormat="1"/>
    <row r="27096" s="251" customFormat="1"/>
    <row r="27097" s="251" customFormat="1"/>
    <row r="27098" s="251" customFormat="1"/>
    <row r="27099" s="251" customFormat="1"/>
    <row r="27100" s="251" customFormat="1"/>
    <row r="27101" s="251" customFormat="1"/>
    <row r="27102" s="251" customFormat="1"/>
    <row r="27103" s="251" customFormat="1"/>
    <row r="27104" s="251" customFormat="1"/>
    <row r="27105" s="251" customFormat="1"/>
    <row r="27106" s="251" customFormat="1"/>
    <row r="27107" s="251" customFormat="1"/>
    <row r="27108" s="251" customFormat="1"/>
    <row r="27109" s="251" customFormat="1"/>
    <row r="27110" s="251" customFormat="1"/>
    <row r="27111" s="251" customFormat="1"/>
    <row r="27112" s="251" customFormat="1"/>
    <row r="27113" s="251" customFormat="1"/>
    <row r="27114" s="251" customFormat="1"/>
    <row r="27115" s="251" customFormat="1"/>
    <row r="27116" s="251" customFormat="1"/>
    <row r="27117" s="251" customFormat="1"/>
    <row r="27118" s="251" customFormat="1"/>
    <row r="27119" s="251" customFormat="1"/>
    <row r="27120" s="251" customFormat="1"/>
    <row r="27121" s="251" customFormat="1"/>
    <row r="27122" s="251" customFormat="1"/>
    <row r="27123" s="251" customFormat="1"/>
    <row r="27124" s="251" customFormat="1"/>
    <row r="27125" s="251" customFormat="1"/>
    <row r="27126" s="251" customFormat="1"/>
    <row r="27127" s="251" customFormat="1"/>
    <row r="27128" s="251" customFormat="1"/>
    <row r="27129" s="251" customFormat="1"/>
    <row r="27130" s="251" customFormat="1"/>
    <row r="27131" s="251" customFormat="1"/>
    <row r="27132" s="251" customFormat="1"/>
    <row r="27133" s="251" customFormat="1"/>
    <row r="27134" s="251" customFormat="1"/>
    <row r="27135" s="251" customFormat="1"/>
    <row r="27136" s="251" customFormat="1"/>
    <row r="27137" s="251" customFormat="1"/>
    <row r="27138" s="251" customFormat="1"/>
    <row r="27139" s="251" customFormat="1"/>
    <row r="27140" s="251" customFormat="1"/>
    <row r="27141" s="251" customFormat="1"/>
    <row r="27142" s="251" customFormat="1"/>
    <row r="27143" s="251" customFormat="1"/>
    <row r="27144" s="251" customFormat="1"/>
    <row r="27145" s="251" customFormat="1"/>
    <row r="27146" s="251" customFormat="1"/>
    <row r="27147" s="251" customFormat="1"/>
    <row r="27148" s="251" customFormat="1"/>
    <row r="27149" s="251" customFormat="1"/>
    <row r="27150" s="251" customFormat="1"/>
    <row r="27151" s="251" customFormat="1"/>
    <row r="27152" s="251" customFormat="1"/>
    <row r="27153" s="251" customFormat="1"/>
    <row r="27154" s="251" customFormat="1"/>
    <row r="27155" s="251" customFormat="1"/>
    <row r="27156" s="251" customFormat="1"/>
    <row r="27157" s="251" customFormat="1"/>
    <row r="27158" s="251" customFormat="1"/>
    <row r="27159" s="251" customFormat="1"/>
    <row r="27160" s="251" customFormat="1"/>
    <row r="27161" s="251" customFormat="1"/>
    <row r="27162" s="251" customFormat="1"/>
    <row r="27163" s="251" customFormat="1"/>
    <row r="27164" s="251" customFormat="1"/>
    <row r="27165" s="251" customFormat="1"/>
    <row r="27166" s="251" customFormat="1"/>
    <row r="27167" s="251" customFormat="1"/>
    <row r="27168" s="251" customFormat="1"/>
    <row r="27169" s="251" customFormat="1"/>
    <row r="27170" s="251" customFormat="1"/>
    <row r="27171" s="251" customFormat="1"/>
    <row r="27172" s="251" customFormat="1"/>
    <row r="27173" s="251" customFormat="1"/>
    <row r="27174" s="251" customFormat="1"/>
    <row r="27175" s="251" customFormat="1"/>
    <row r="27176" s="251" customFormat="1"/>
    <row r="27177" s="251" customFormat="1"/>
    <row r="27178" s="251" customFormat="1"/>
    <row r="27179" s="251" customFormat="1"/>
    <row r="27180" s="251" customFormat="1"/>
    <row r="27181" s="251" customFormat="1"/>
    <row r="27182" s="251" customFormat="1"/>
    <row r="27183" s="251" customFormat="1"/>
    <row r="27184" s="251" customFormat="1"/>
    <row r="27185" s="251" customFormat="1"/>
    <row r="27186" s="251" customFormat="1"/>
    <row r="27187" s="251" customFormat="1"/>
    <row r="27188" s="251" customFormat="1"/>
    <row r="27189" s="251" customFormat="1"/>
    <row r="27190" s="251" customFormat="1"/>
    <row r="27191" s="251" customFormat="1"/>
    <row r="27192" s="251" customFormat="1"/>
    <row r="27193" s="251" customFormat="1"/>
    <row r="27194" s="251" customFormat="1"/>
    <row r="27195" s="251" customFormat="1"/>
    <row r="27196" s="251" customFormat="1"/>
    <row r="27197" s="251" customFormat="1"/>
    <row r="27198" s="251" customFormat="1"/>
    <row r="27199" s="251" customFormat="1"/>
    <row r="27200" s="251" customFormat="1"/>
    <row r="27201" s="251" customFormat="1"/>
    <row r="27202" s="251" customFormat="1"/>
    <row r="27203" s="251" customFormat="1"/>
    <row r="27204" s="251" customFormat="1"/>
    <row r="27205" s="251" customFormat="1"/>
    <row r="27206" s="251" customFormat="1"/>
    <row r="27207" s="251" customFormat="1"/>
    <row r="27208" s="251" customFormat="1"/>
    <row r="27209" s="251" customFormat="1"/>
    <row r="27210" s="251" customFormat="1"/>
    <row r="27211" s="251" customFormat="1"/>
    <row r="27212" s="251" customFormat="1"/>
    <row r="27213" s="251" customFormat="1"/>
    <row r="27214" s="251" customFormat="1"/>
    <row r="27215" s="251" customFormat="1"/>
    <row r="27216" s="251" customFormat="1"/>
    <row r="27217" s="251" customFormat="1"/>
    <row r="27218" s="251" customFormat="1"/>
    <row r="27219" s="251" customFormat="1"/>
    <row r="27220" s="251" customFormat="1"/>
    <row r="27221" s="251" customFormat="1"/>
    <row r="27222" s="251" customFormat="1"/>
    <row r="27223" s="251" customFormat="1"/>
    <row r="27224" s="251" customFormat="1"/>
    <row r="27225" s="251" customFormat="1"/>
    <row r="27226" s="251" customFormat="1"/>
    <row r="27227" s="251" customFormat="1"/>
    <row r="27228" s="251" customFormat="1"/>
    <row r="27229" s="251" customFormat="1"/>
    <row r="27230" s="251" customFormat="1"/>
    <row r="27231" s="251" customFormat="1"/>
    <row r="27232" s="251" customFormat="1"/>
    <row r="27233" s="251" customFormat="1"/>
    <row r="27234" s="251" customFormat="1"/>
    <row r="27235" s="251" customFormat="1"/>
    <row r="27236" s="251" customFormat="1"/>
    <row r="27237" s="251" customFormat="1"/>
    <row r="27238" s="251" customFormat="1"/>
    <row r="27239" s="251" customFormat="1"/>
    <row r="27240" s="251" customFormat="1"/>
    <row r="27241" s="251" customFormat="1"/>
    <row r="27242" s="251" customFormat="1"/>
    <row r="27243" s="251" customFormat="1"/>
    <row r="27244" s="251" customFormat="1"/>
    <row r="27245" s="251" customFormat="1"/>
    <row r="27246" s="251" customFormat="1"/>
    <row r="27247" s="251" customFormat="1"/>
    <row r="27248" s="251" customFormat="1"/>
    <row r="27249" s="251" customFormat="1"/>
    <row r="27250" s="251" customFormat="1"/>
    <row r="27251" s="251" customFormat="1"/>
    <row r="27252" s="251" customFormat="1"/>
    <row r="27253" s="251" customFormat="1"/>
    <row r="27254" s="251" customFormat="1"/>
    <row r="27255" s="251" customFormat="1"/>
    <row r="27256" s="251" customFormat="1"/>
    <row r="27257" s="251" customFormat="1"/>
    <row r="27258" s="251" customFormat="1"/>
    <row r="27259" s="251" customFormat="1"/>
    <row r="27260" s="251" customFormat="1"/>
    <row r="27261" s="251" customFormat="1"/>
    <row r="27262" s="251" customFormat="1"/>
    <row r="27263" s="251" customFormat="1"/>
    <row r="27264" s="251" customFormat="1"/>
    <row r="27265" s="251" customFormat="1"/>
    <row r="27266" s="251" customFormat="1"/>
    <row r="27267" s="251" customFormat="1"/>
    <row r="27268" s="251" customFormat="1"/>
    <row r="27269" s="251" customFormat="1"/>
    <row r="27270" s="251" customFormat="1"/>
    <row r="27271" s="251" customFormat="1"/>
    <row r="27272" s="251" customFormat="1"/>
    <row r="27273" s="251" customFormat="1"/>
    <row r="27274" s="251" customFormat="1"/>
    <row r="27275" s="251" customFormat="1"/>
    <row r="27276" s="251" customFormat="1"/>
    <row r="27277" s="251" customFormat="1"/>
    <row r="27278" s="251" customFormat="1"/>
    <row r="27279" s="251" customFormat="1"/>
    <row r="27280" s="251" customFormat="1"/>
    <row r="27281" s="251" customFormat="1"/>
    <row r="27282" s="251" customFormat="1"/>
    <row r="27283" s="251" customFormat="1"/>
    <row r="27284" s="251" customFormat="1"/>
    <row r="27285" s="251" customFormat="1"/>
    <row r="27286" s="251" customFormat="1"/>
    <row r="27287" s="251" customFormat="1"/>
    <row r="27288" s="251" customFormat="1"/>
    <row r="27289" s="251" customFormat="1"/>
    <row r="27290" s="251" customFormat="1"/>
    <row r="27291" s="251" customFormat="1"/>
    <row r="27292" s="251" customFormat="1"/>
    <row r="27293" s="251" customFormat="1"/>
    <row r="27294" s="251" customFormat="1"/>
    <row r="27295" s="251" customFormat="1"/>
    <row r="27296" s="251" customFormat="1"/>
    <row r="27297" s="251" customFormat="1"/>
    <row r="27298" s="251" customFormat="1"/>
    <row r="27299" s="251" customFormat="1"/>
    <row r="27300" s="251" customFormat="1"/>
    <row r="27301" s="251" customFormat="1"/>
    <row r="27302" s="251" customFormat="1"/>
    <row r="27303" s="251" customFormat="1"/>
    <row r="27304" s="251" customFormat="1"/>
    <row r="27305" s="251" customFormat="1"/>
    <row r="27306" s="251" customFormat="1"/>
    <row r="27307" s="251" customFormat="1"/>
    <row r="27308" s="251" customFormat="1"/>
    <row r="27309" s="251" customFormat="1"/>
    <row r="27310" s="251" customFormat="1"/>
    <row r="27311" s="251" customFormat="1"/>
    <row r="27312" s="251" customFormat="1"/>
    <row r="27313" s="251" customFormat="1"/>
    <row r="27314" s="251" customFormat="1"/>
    <row r="27315" s="251" customFormat="1"/>
    <row r="27316" s="251" customFormat="1"/>
    <row r="27317" s="251" customFormat="1"/>
    <row r="27318" s="251" customFormat="1"/>
    <row r="27319" s="251" customFormat="1"/>
    <row r="27320" s="251" customFormat="1"/>
    <row r="27321" s="251" customFormat="1"/>
    <row r="27322" s="251" customFormat="1"/>
    <row r="27323" s="251" customFormat="1"/>
    <row r="27324" s="251" customFormat="1"/>
    <row r="27325" s="251" customFormat="1"/>
    <row r="27326" s="251" customFormat="1"/>
    <row r="27327" s="251" customFormat="1"/>
    <row r="27328" s="251" customFormat="1"/>
    <row r="27329" s="251" customFormat="1"/>
    <row r="27330" s="251" customFormat="1"/>
    <row r="27331" s="251" customFormat="1"/>
    <row r="27332" s="251" customFormat="1"/>
    <row r="27333" s="251" customFormat="1"/>
    <row r="27334" s="251" customFormat="1"/>
    <row r="27335" s="251" customFormat="1"/>
    <row r="27336" s="251" customFormat="1"/>
    <row r="27337" s="251" customFormat="1"/>
    <row r="27338" s="251" customFormat="1"/>
    <row r="27339" s="251" customFormat="1"/>
    <row r="27340" s="251" customFormat="1"/>
    <row r="27341" s="251" customFormat="1"/>
    <row r="27342" s="251" customFormat="1"/>
    <row r="27343" s="251" customFormat="1"/>
    <row r="27344" s="251" customFormat="1"/>
    <row r="27345" s="251" customFormat="1"/>
    <row r="27346" s="251" customFormat="1"/>
    <row r="27347" s="251" customFormat="1"/>
    <row r="27348" s="251" customFormat="1"/>
    <row r="27349" s="251" customFormat="1"/>
    <row r="27350" s="251" customFormat="1"/>
    <row r="27351" s="251" customFormat="1"/>
    <row r="27352" s="251" customFormat="1"/>
    <row r="27353" s="251" customFormat="1"/>
    <row r="27354" s="251" customFormat="1"/>
    <row r="27355" s="251" customFormat="1"/>
    <row r="27356" s="251" customFormat="1"/>
    <row r="27357" s="251" customFormat="1"/>
    <row r="27358" s="251" customFormat="1"/>
    <row r="27359" s="251" customFormat="1"/>
    <row r="27360" s="251" customFormat="1"/>
    <row r="27361" s="251" customFormat="1"/>
    <row r="27362" s="251" customFormat="1"/>
    <row r="27363" s="251" customFormat="1"/>
    <row r="27364" s="251" customFormat="1"/>
    <row r="27365" s="251" customFormat="1"/>
    <row r="27366" s="251" customFormat="1"/>
    <row r="27367" s="251" customFormat="1"/>
    <row r="27368" s="251" customFormat="1"/>
    <row r="27369" s="251" customFormat="1"/>
    <row r="27370" s="251" customFormat="1"/>
    <row r="27371" s="251" customFormat="1"/>
    <row r="27372" s="251" customFormat="1"/>
    <row r="27373" s="251" customFormat="1"/>
    <row r="27374" s="251" customFormat="1"/>
    <row r="27375" s="251" customFormat="1"/>
    <row r="27376" s="251" customFormat="1"/>
    <row r="27377" s="251" customFormat="1"/>
    <row r="27378" s="251" customFormat="1"/>
    <row r="27379" s="251" customFormat="1"/>
    <row r="27380" s="251" customFormat="1"/>
    <row r="27381" s="251" customFormat="1"/>
    <row r="27382" s="251" customFormat="1"/>
    <row r="27383" s="251" customFormat="1"/>
    <row r="27384" s="251" customFormat="1"/>
    <row r="27385" s="251" customFormat="1"/>
    <row r="27386" s="251" customFormat="1"/>
    <row r="27387" s="251" customFormat="1"/>
    <row r="27388" s="251" customFormat="1"/>
    <row r="27389" s="251" customFormat="1"/>
    <row r="27390" s="251" customFormat="1"/>
    <row r="27391" s="251" customFormat="1"/>
    <row r="27392" s="251" customFormat="1"/>
    <row r="27393" s="251" customFormat="1"/>
    <row r="27394" s="251" customFormat="1"/>
    <row r="27395" s="251" customFormat="1"/>
    <row r="27396" s="251" customFormat="1"/>
    <row r="27397" s="251" customFormat="1"/>
    <row r="27398" s="251" customFormat="1"/>
    <row r="27399" s="251" customFormat="1"/>
    <row r="27400" s="251" customFormat="1"/>
    <row r="27401" s="251" customFormat="1"/>
    <row r="27402" s="251" customFormat="1"/>
    <row r="27403" s="251" customFormat="1"/>
    <row r="27404" s="251" customFormat="1"/>
    <row r="27405" s="251" customFormat="1"/>
    <row r="27406" s="251" customFormat="1"/>
    <row r="27407" s="251" customFormat="1"/>
    <row r="27408" s="251" customFormat="1"/>
    <row r="27409" s="251" customFormat="1"/>
    <row r="27410" s="251" customFormat="1"/>
    <row r="27411" s="251" customFormat="1"/>
    <row r="27412" s="251" customFormat="1"/>
    <row r="27413" s="251" customFormat="1"/>
    <row r="27414" s="251" customFormat="1"/>
    <row r="27415" s="251" customFormat="1"/>
    <row r="27416" s="251" customFormat="1"/>
    <row r="27417" s="251" customFormat="1"/>
    <row r="27418" s="251" customFormat="1"/>
    <row r="27419" s="251" customFormat="1"/>
    <row r="27420" s="251" customFormat="1"/>
    <row r="27421" s="251" customFormat="1"/>
    <row r="27422" s="251" customFormat="1"/>
    <row r="27423" s="251" customFormat="1"/>
    <row r="27424" s="251" customFormat="1"/>
    <row r="27425" s="251" customFormat="1"/>
    <row r="27426" s="251" customFormat="1"/>
    <row r="27427" s="251" customFormat="1"/>
    <row r="27428" s="251" customFormat="1"/>
    <row r="27429" s="251" customFormat="1"/>
    <row r="27430" s="251" customFormat="1"/>
    <row r="27431" s="251" customFormat="1"/>
    <row r="27432" s="251" customFormat="1"/>
    <row r="27433" s="251" customFormat="1"/>
    <row r="27434" s="251" customFormat="1"/>
    <row r="27435" s="251" customFormat="1"/>
    <row r="27436" s="251" customFormat="1"/>
    <row r="27437" s="251" customFormat="1"/>
    <row r="27438" s="251" customFormat="1"/>
    <row r="27439" s="251" customFormat="1"/>
    <row r="27440" s="251" customFormat="1"/>
    <row r="27441" s="251" customFormat="1"/>
    <row r="27442" s="251" customFormat="1"/>
    <row r="27443" s="251" customFormat="1"/>
    <row r="27444" s="251" customFormat="1"/>
    <row r="27445" s="251" customFormat="1"/>
    <row r="27446" s="251" customFormat="1"/>
    <row r="27447" s="251" customFormat="1"/>
    <row r="27448" s="251" customFormat="1"/>
    <row r="27449" s="251" customFormat="1"/>
    <row r="27450" s="251" customFormat="1"/>
    <row r="27451" s="251" customFormat="1"/>
    <row r="27452" s="251" customFormat="1"/>
    <row r="27453" s="251" customFormat="1"/>
    <row r="27454" s="251" customFormat="1"/>
    <row r="27455" s="251" customFormat="1"/>
    <row r="27456" s="251" customFormat="1"/>
    <row r="27457" s="251" customFormat="1"/>
    <row r="27458" s="251" customFormat="1"/>
    <row r="27459" s="251" customFormat="1"/>
    <row r="27460" s="251" customFormat="1"/>
    <row r="27461" s="251" customFormat="1"/>
    <row r="27462" s="251" customFormat="1"/>
    <row r="27463" s="251" customFormat="1"/>
    <row r="27464" s="251" customFormat="1"/>
    <row r="27465" s="251" customFormat="1"/>
    <row r="27466" s="251" customFormat="1"/>
    <row r="27467" s="251" customFormat="1"/>
    <row r="27468" s="251" customFormat="1"/>
    <row r="27469" s="251" customFormat="1"/>
    <row r="27470" s="251" customFormat="1"/>
    <row r="27471" s="251" customFormat="1"/>
    <row r="27472" s="251" customFormat="1"/>
    <row r="27473" s="251" customFormat="1"/>
    <row r="27474" s="251" customFormat="1"/>
    <row r="27475" s="251" customFormat="1"/>
    <row r="27476" s="251" customFormat="1"/>
    <row r="27477" s="251" customFormat="1"/>
    <row r="27478" s="251" customFormat="1"/>
    <row r="27479" s="251" customFormat="1"/>
    <row r="27480" s="251" customFormat="1"/>
    <row r="27481" s="251" customFormat="1"/>
    <row r="27482" s="251" customFormat="1"/>
    <row r="27483" s="251" customFormat="1"/>
    <row r="27484" s="251" customFormat="1"/>
    <row r="27485" s="251" customFormat="1"/>
    <row r="27486" s="251" customFormat="1"/>
    <row r="27487" s="251" customFormat="1"/>
    <row r="27488" s="251" customFormat="1"/>
    <row r="27489" s="251" customFormat="1"/>
    <row r="27490" s="251" customFormat="1"/>
    <row r="27491" s="251" customFormat="1"/>
    <row r="27492" s="251" customFormat="1"/>
    <row r="27493" s="251" customFormat="1"/>
    <row r="27494" s="251" customFormat="1"/>
    <row r="27495" s="251" customFormat="1"/>
    <row r="27496" s="251" customFormat="1"/>
    <row r="27497" s="251" customFormat="1"/>
    <row r="27498" s="251" customFormat="1"/>
    <row r="27499" s="251" customFormat="1"/>
    <row r="27500" s="251" customFormat="1"/>
    <row r="27501" s="251" customFormat="1"/>
    <row r="27502" s="251" customFormat="1"/>
    <row r="27503" s="251" customFormat="1"/>
    <row r="27504" s="251" customFormat="1"/>
    <row r="27505" s="251" customFormat="1"/>
    <row r="27506" s="251" customFormat="1"/>
    <row r="27507" s="251" customFormat="1"/>
    <row r="27508" s="251" customFormat="1"/>
    <row r="27509" s="251" customFormat="1"/>
    <row r="27510" s="251" customFormat="1"/>
    <row r="27511" s="251" customFormat="1"/>
    <row r="27512" s="251" customFormat="1"/>
    <row r="27513" s="251" customFormat="1"/>
    <row r="27514" s="251" customFormat="1"/>
    <row r="27515" s="251" customFormat="1"/>
    <row r="27516" s="251" customFormat="1"/>
    <row r="27517" s="251" customFormat="1"/>
    <row r="27518" s="251" customFormat="1"/>
    <row r="27519" s="251" customFormat="1"/>
    <row r="27520" s="251" customFormat="1"/>
    <row r="27521" s="251" customFormat="1"/>
    <row r="27522" s="251" customFormat="1"/>
    <row r="27523" s="251" customFormat="1"/>
    <row r="27524" s="251" customFormat="1"/>
    <row r="27525" s="251" customFormat="1"/>
    <row r="27526" s="251" customFormat="1"/>
    <row r="27527" s="251" customFormat="1"/>
    <row r="27528" s="251" customFormat="1"/>
    <row r="27529" s="251" customFormat="1"/>
    <row r="27530" s="251" customFormat="1"/>
    <row r="27531" s="251" customFormat="1"/>
    <row r="27532" s="251" customFormat="1"/>
    <row r="27533" s="251" customFormat="1"/>
    <row r="27534" s="251" customFormat="1"/>
    <row r="27535" s="251" customFormat="1"/>
    <row r="27536" s="251" customFormat="1"/>
    <row r="27537" s="251" customFormat="1"/>
    <row r="27538" s="251" customFormat="1"/>
    <row r="27539" s="251" customFormat="1"/>
    <row r="27540" s="251" customFormat="1"/>
    <row r="27541" s="251" customFormat="1"/>
    <row r="27542" s="251" customFormat="1"/>
    <row r="27543" s="251" customFormat="1"/>
    <row r="27544" s="251" customFormat="1"/>
    <row r="27545" s="251" customFormat="1"/>
    <row r="27546" s="251" customFormat="1"/>
    <row r="27547" s="251" customFormat="1"/>
    <row r="27548" s="251" customFormat="1"/>
    <row r="27549" s="251" customFormat="1"/>
    <row r="27550" s="251" customFormat="1"/>
    <row r="27551" s="251" customFormat="1"/>
    <row r="27552" s="251" customFormat="1"/>
    <row r="27553" s="251" customFormat="1"/>
    <row r="27554" s="251" customFormat="1"/>
    <row r="27555" s="251" customFormat="1"/>
    <row r="27556" s="251" customFormat="1"/>
    <row r="27557" s="251" customFormat="1"/>
    <row r="27558" s="251" customFormat="1"/>
    <row r="27559" s="251" customFormat="1"/>
    <row r="27560" s="251" customFormat="1"/>
    <row r="27561" s="251" customFormat="1"/>
    <row r="27562" s="251" customFormat="1"/>
    <row r="27563" s="251" customFormat="1"/>
    <row r="27564" s="251" customFormat="1"/>
    <row r="27565" s="251" customFormat="1"/>
    <row r="27566" s="251" customFormat="1"/>
    <row r="27567" s="251" customFormat="1"/>
    <row r="27568" s="251" customFormat="1"/>
    <row r="27569" s="251" customFormat="1"/>
    <row r="27570" s="251" customFormat="1"/>
    <row r="27571" s="251" customFormat="1"/>
    <row r="27572" s="251" customFormat="1"/>
    <row r="27573" s="251" customFormat="1"/>
    <row r="27574" s="251" customFormat="1"/>
    <row r="27575" s="251" customFormat="1"/>
    <row r="27576" s="251" customFormat="1"/>
    <row r="27577" s="251" customFormat="1"/>
    <row r="27578" s="251" customFormat="1"/>
    <row r="27579" s="251" customFormat="1"/>
    <row r="27580" s="251" customFormat="1"/>
    <row r="27581" s="251" customFormat="1"/>
    <row r="27582" s="251" customFormat="1"/>
    <row r="27583" s="251" customFormat="1"/>
    <row r="27584" s="251" customFormat="1"/>
    <row r="27585" s="251" customFormat="1"/>
    <row r="27586" s="251" customFormat="1"/>
    <row r="27587" s="251" customFormat="1"/>
    <row r="27588" s="251" customFormat="1"/>
    <row r="27589" s="251" customFormat="1"/>
    <row r="27590" s="251" customFormat="1"/>
    <row r="27591" s="251" customFormat="1"/>
    <row r="27592" s="251" customFormat="1"/>
    <row r="27593" s="251" customFormat="1"/>
    <row r="27594" s="251" customFormat="1"/>
    <row r="27595" s="251" customFormat="1"/>
    <row r="27596" s="251" customFormat="1"/>
    <row r="27597" s="251" customFormat="1"/>
    <row r="27598" s="251" customFormat="1"/>
    <row r="27599" s="251" customFormat="1"/>
    <row r="27600" s="251" customFormat="1"/>
    <row r="27601" s="251" customFormat="1"/>
    <row r="27602" s="251" customFormat="1"/>
    <row r="27603" s="251" customFormat="1"/>
    <row r="27604" s="251" customFormat="1"/>
    <row r="27605" s="251" customFormat="1"/>
    <row r="27606" s="251" customFormat="1"/>
    <row r="27607" s="251" customFormat="1"/>
    <row r="27608" s="251" customFormat="1"/>
    <row r="27609" s="251" customFormat="1"/>
    <row r="27610" s="251" customFormat="1"/>
    <row r="27611" s="251" customFormat="1"/>
    <row r="27612" s="251" customFormat="1"/>
    <row r="27613" s="251" customFormat="1"/>
    <row r="27614" s="251" customFormat="1"/>
    <row r="27615" s="251" customFormat="1"/>
    <row r="27616" s="251" customFormat="1"/>
    <row r="27617" s="251" customFormat="1"/>
    <row r="27618" s="251" customFormat="1"/>
    <row r="27619" s="251" customFormat="1"/>
    <row r="27620" s="251" customFormat="1"/>
    <row r="27621" s="251" customFormat="1"/>
    <row r="27622" s="251" customFormat="1"/>
    <row r="27623" s="251" customFormat="1"/>
    <row r="27624" s="251" customFormat="1"/>
    <row r="27625" s="251" customFormat="1"/>
    <row r="27626" s="251" customFormat="1"/>
    <row r="27627" s="251" customFormat="1"/>
    <row r="27628" s="251" customFormat="1"/>
    <row r="27629" s="251" customFormat="1"/>
    <row r="27630" s="251" customFormat="1"/>
    <row r="27631" s="251" customFormat="1"/>
    <row r="27632" s="251" customFormat="1"/>
    <row r="27633" s="251" customFormat="1"/>
    <row r="27634" s="251" customFormat="1"/>
    <row r="27635" s="251" customFormat="1"/>
    <row r="27636" s="251" customFormat="1"/>
    <row r="27637" s="251" customFormat="1"/>
    <row r="27638" s="251" customFormat="1"/>
    <row r="27639" s="251" customFormat="1"/>
    <row r="27640" s="251" customFormat="1"/>
    <row r="27641" s="251" customFormat="1"/>
    <row r="27642" s="251" customFormat="1"/>
    <row r="27643" s="251" customFormat="1"/>
    <row r="27644" s="251" customFormat="1"/>
    <row r="27645" s="251" customFormat="1"/>
    <row r="27646" s="251" customFormat="1"/>
    <row r="27647" s="251" customFormat="1"/>
    <row r="27648" s="251" customFormat="1"/>
    <row r="27649" s="251" customFormat="1"/>
    <row r="27650" s="251" customFormat="1"/>
    <row r="27651" s="251" customFormat="1"/>
    <row r="27652" s="251" customFormat="1"/>
    <row r="27653" s="251" customFormat="1"/>
    <row r="27654" s="251" customFormat="1"/>
    <row r="27655" s="251" customFormat="1"/>
    <row r="27656" s="251" customFormat="1"/>
    <row r="27657" s="251" customFormat="1"/>
    <row r="27658" s="251" customFormat="1"/>
    <row r="27659" s="251" customFormat="1"/>
    <row r="27660" s="251" customFormat="1"/>
    <row r="27661" s="251" customFormat="1"/>
    <row r="27662" s="251" customFormat="1"/>
    <row r="27663" s="251" customFormat="1"/>
    <row r="27664" s="251" customFormat="1"/>
    <row r="27665" s="251" customFormat="1"/>
    <row r="27666" s="251" customFormat="1"/>
    <row r="27667" s="251" customFormat="1"/>
    <row r="27668" s="251" customFormat="1"/>
    <row r="27669" s="251" customFormat="1"/>
    <row r="27670" s="251" customFormat="1"/>
    <row r="27671" s="251" customFormat="1"/>
    <row r="27672" s="251" customFormat="1"/>
    <row r="27673" s="251" customFormat="1"/>
    <row r="27674" s="251" customFormat="1"/>
    <row r="27675" s="251" customFormat="1"/>
    <row r="27676" s="251" customFormat="1"/>
    <row r="27677" s="251" customFormat="1"/>
    <row r="27678" s="251" customFormat="1"/>
    <row r="27679" s="251" customFormat="1"/>
    <row r="27680" s="251" customFormat="1"/>
    <row r="27681" s="251" customFormat="1"/>
    <row r="27682" s="251" customFormat="1"/>
    <row r="27683" s="251" customFormat="1"/>
    <row r="27684" s="251" customFormat="1"/>
    <row r="27685" s="251" customFormat="1"/>
    <row r="27686" s="251" customFormat="1"/>
    <row r="27687" s="251" customFormat="1"/>
    <row r="27688" s="251" customFormat="1"/>
    <row r="27689" s="251" customFormat="1"/>
    <row r="27690" s="251" customFormat="1"/>
    <row r="27691" s="251" customFormat="1"/>
    <row r="27692" s="251" customFormat="1"/>
    <row r="27693" s="251" customFormat="1"/>
    <row r="27694" s="251" customFormat="1"/>
    <row r="27695" s="251" customFormat="1"/>
    <row r="27696" s="251" customFormat="1"/>
    <row r="27697" s="251" customFormat="1"/>
    <row r="27698" s="251" customFormat="1"/>
    <row r="27699" s="251" customFormat="1"/>
    <row r="27700" s="251" customFormat="1"/>
    <row r="27701" s="251" customFormat="1"/>
    <row r="27702" s="251" customFormat="1"/>
    <row r="27703" s="251" customFormat="1"/>
    <row r="27704" s="251" customFormat="1"/>
    <row r="27705" s="251" customFormat="1"/>
    <row r="27706" s="251" customFormat="1"/>
    <row r="27707" s="251" customFormat="1"/>
    <row r="27708" s="251" customFormat="1"/>
    <row r="27709" s="251" customFormat="1"/>
    <row r="27710" s="251" customFormat="1"/>
    <row r="27711" s="251" customFormat="1"/>
    <row r="27712" s="251" customFormat="1"/>
    <row r="27713" s="251" customFormat="1"/>
    <row r="27714" s="251" customFormat="1"/>
    <row r="27715" s="251" customFormat="1"/>
    <row r="27716" s="251" customFormat="1"/>
    <row r="27717" s="251" customFormat="1"/>
    <row r="27718" s="251" customFormat="1"/>
    <row r="27719" s="251" customFormat="1"/>
    <row r="27720" s="251" customFormat="1"/>
    <row r="27721" s="251" customFormat="1"/>
    <row r="27722" s="251" customFormat="1"/>
    <row r="27723" s="251" customFormat="1"/>
    <row r="27724" s="251" customFormat="1"/>
    <row r="27725" s="251" customFormat="1"/>
    <row r="27726" s="251" customFormat="1"/>
    <row r="27727" s="251" customFormat="1"/>
    <row r="27728" s="251" customFormat="1"/>
    <row r="27729" s="251" customFormat="1"/>
    <row r="27730" s="251" customFormat="1"/>
    <row r="27731" s="251" customFormat="1"/>
    <row r="27732" s="251" customFormat="1"/>
    <row r="27733" s="251" customFormat="1"/>
    <row r="27734" s="251" customFormat="1"/>
    <row r="27735" s="251" customFormat="1"/>
    <row r="27736" s="251" customFormat="1"/>
    <row r="27737" s="251" customFormat="1"/>
    <row r="27738" s="251" customFormat="1"/>
    <row r="27739" s="251" customFormat="1"/>
    <row r="27740" s="251" customFormat="1"/>
    <row r="27741" s="251" customFormat="1"/>
    <row r="27742" s="251" customFormat="1"/>
    <row r="27743" s="251" customFormat="1"/>
    <row r="27744" s="251" customFormat="1"/>
    <row r="27745" s="251" customFormat="1"/>
    <row r="27746" s="251" customFormat="1"/>
    <row r="27747" s="251" customFormat="1"/>
    <row r="27748" s="251" customFormat="1"/>
    <row r="27749" s="251" customFormat="1"/>
    <row r="27750" s="251" customFormat="1"/>
    <row r="27751" s="251" customFormat="1"/>
    <row r="27752" s="251" customFormat="1"/>
    <row r="27753" s="251" customFormat="1"/>
    <row r="27754" s="251" customFormat="1"/>
    <row r="27755" s="251" customFormat="1"/>
    <row r="27756" s="251" customFormat="1"/>
    <row r="27757" s="251" customFormat="1"/>
    <row r="27758" s="251" customFormat="1"/>
    <row r="27759" s="251" customFormat="1"/>
    <row r="27760" s="251" customFormat="1"/>
    <row r="27761" s="251" customFormat="1"/>
    <row r="27762" s="251" customFormat="1"/>
    <row r="27763" s="251" customFormat="1"/>
    <row r="27764" s="251" customFormat="1"/>
    <row r="27765" s="251" customFormat="1"/>
    <row r="27766" s="251" customFormat="1"/>
    <row r="27767" s="251" customFormat="1"/>
    <row r="27768" s="251" customFormat="1"/>
    <row r="27769" s="251" customFormat="1"/>
    <row r="27770" s="251" customFormat="1"/>
    <row r="27771" s="251" customFormat="1"/>
    <row r="27772" s="251" customFormat="1"/>
    <row r="27773" s="251" customFormat="1"/>
    <row r="27774" s="251" customFormat="1"/>
    <row r="27775" s="251" customFormat="1"/>
    <row r="27776" s="251" customFormat="1"/>
    <row r="27777" s="251" customFormat="1"/>
    <row r="27778" s="251" customFormat="1"/>
    <row r="27779" s="251" customFormat="1"/>
    <row r="27780" s="251" customFormat="1"/>
    <row r="27781" s="251" customFormat="1"/>
    <row r="27782" s="251" customFormat="1"/>
    <row r="27783" s="251" customFormat="1"/>
    <row r="27784" s="251" customFormat="1"/>
    <row r="27785" s="251" customFormat="1"/>
    <row r="27786" s="251" customFormat="1"/>
    <row r="27787" s="251" customFormat="1"/>
    <row r="27788" s="251" customFormat="1"/>
    <row r="27789" s="251" customFormat="1"/>
    <row r="27790" s="251" customFormat="1"/>
    <row r="27791" s="251" customFormat="1"/>
    <row r="27792" s="251" customFormat="1"/>
    <row r="27793" s="251" customFormat="1"/>
    <row r="27794" s="251" customFormat="1"/>
    <row r="27795" s="251" customFormat="1"/>
    <row r="27796" s="251" customFormat="1"/>
    <row r="27797" s="251" customFormat="1"/>
    <row r="27798" s="251" customFormat="1"/>
    <row r="27799" s="251" customFormat="1"/>
    <row r="27800" s="251" customFormat="1"/>
    <row r="27801" s="251" customFormat="1"/>
    <row r="27802" s="251" customFormat="1"/>
    <row r="27803" s="251" customFormat="1"/>
    <row r="27804" s="251" customFormat="1"/>
    <row r="27805" s="251" customFormat="1"/>
    <row r="27806" s="251" customFormat="1"/>
    <row r="27807" s="251" customFormat="1"/>
    <row r="27808" s="251" customFormat="1"/>
    <row r="27809" s="251" customFormat="1"/>
    <row r="27810" s="251" customFormat="1"/>
    <row r="27811" s="251" customFormat="1"/>
    <row r="27812" s="251" customFormat="1"/>
    <row r="27813" s="251" customFormat="1"/>
    <row r="27814" s="251" customFormat="1"/>
    <row r="27815" s="251" customFormat="1"/>
    <row r="27816" s="251" customFormat="1"/>
    <row r="27817" s="251" customFormat="1"/>
    <row r="27818" s="251" customFormat="1"/>
    <row r="27819" s="251" customFormat="1"/>
    <row r="27820" s="251" customFormat="1"/>
    <row r="27821" s="251" customFormat="1"/>
    <row r="27822" s="251" customFormat="1"/>
    <row r="27823" s="251" customFormat="1"/>
    <row r="27824" s="251" customFormat="1"/>
    <row r="27825" s="251" customFormat="1"/>
    <row r="27826" s="251" customFormat="1"/>
    <row r="27827" s="251" customFormat="1"/>
    <row r="27828" s="251" customFormat="1"/>
    <row r="27829" s="251" customFormat="1"/>
    <row r="27830" s="251" customFormat="1"/>
    <row r="27831" s="251" customFormat="1"/>
    <row r="27832" s="251" customFormat="1"/>
    <row r="27833" s="251" customFormat="1"/>
    <row r="27834" s="251" customFormat="1"/>
    <row r="27835" s="251" customFormat="1"/>
    <row r="27836" s="251" customFormat="1"/>
    <row r="27837" s="251" customFormat="1"/>
    <row r="27838" s="251" customFormat="1"/>
    <row r="27839" s="251" customFormat="1"/>
    <row r="27840" s="251" customFormat="1"/>
    <row r="27841" s="251" customFormat="1"/>
    <row r="27842" s="251" customFormat="1"/>
    <row r="27843" s="251" customFormat="1"/>
    <row r="27844" s="251" customFormat="1"/>
    <row r="27845" s="251" customFormat="1"/>
    <row r="27846" s="251" customFormat="1"/>
    <row r="27847" s="251" customFormat="1"/>
    <row r="27848" s="251" customFormat="1"/>
    <row r="27849" s="251" customFormat="1"/>
    <row r="27850" s="251" customFormat="1"/>
    <row r="27851" s="251" customFormat="1"/>
    <row r="27852" s="251" customFormat="1"/>
    <row r="27853" s="251" customFormat="1"/>
    <row r="27854" s="251" customFormat="1"/>
    <row r="27855" s="251" customFormat="1"/>
    <row r="27856" s="251" customFormat="1"/>
    <row r="27857" s="251" customFormat="1"/>
    <row r="27858" s="251" customFormat="1"/>
    <row r="27859" s="251" customFormat="1"/>
    <row r="27860" s="251" customFormat="1"/>
    <row r="27861" s="251" customFormat="1"/>
    <row r="27862" s="251" customFormat="1"/>
    <row r="27863" s="251" customFormat="1"/>
    <row r="27864" s="251" customFormat="1"/>
    <row r="27865" s="251" customFormat="1"/>
    <row r="27866" s="251" customFormat="1"/>
    <row r="27867" s="251" customFormat="1"/>
    <row r="27868" s="251" customFormat="1"/>
    <row r="27869" s="251" customFormat="1"/>
    <row r="27870" s="251" customFormat="1"/>
    <row r="27871" s="251" customFormat="1"/>
    <row r="27872" s="251" customFormat="1"/>
    <row r="27873" s="251" customFormat="1"/>
    <row r="27874" s="251" customFormat="1"/>
    <row r="27875" s="251" customFormat="1"/>
    <row r="27876" s="251" customFormat="1"/>
    <row r="27877" s="251" customFormat="1"/>
    <row r="27878" s="251" customFormat="1"/>
    <row r="27879" s="251" customFormat="1"/>
    <row r="27880" s="251" customFormat="1"/>
    <row r="27881" s="251" customFormat="1"/>
    <row r="27882" s="251" customFormat="1"/>
    <row r="27883" s="251" customFormat="1"/>
    <row r="27884" s="251" customFormat="1"/>
    <row r="27885" s="251" customFormat="1"/>
    <row r="27886" s="251" customFormat="1"/>
    <row r="27887" s="251" customFormat="1"/>
    <row r="27888" s="251" customFormat="1"/>
    <row r="27889" s="251" customFormat="1"/>
    <row r="27890" s="251" customFormat="1"/>
    <row r="27891" s="251" customFormat="1"/>
    <row r="27892" s="251" customFormat="1"/>
    <row r="27893" s="251" customFormat="1"/>
    <row r="27894" s="251" customFormat="1"/>
    <row r="27895" s="251" customFormat="1"/>
    <row r="27896" s="251" customFormat="1"/>
    <row r="27897" s="251" customFormat="1"/>
    <row r="27898" s="251" customFormat="1"/>
    <row r="27899" s="251" customFormat="1"/>
    <row r="27900" s="251" customFormat="1"/>
    <row r="27901" s="251" customFormat="1"/>
    <row r="27902" s="251" customFormat="1"/>
    <row r="27903" s="251" customFormat="1"/>
    <row r="27904" s="251" customFormat="1"/>
    <row r="27905" s="251" customFormat="1"/>
    <row r="27906" s="251" customFormat="1"/>
    <row r="27907" s="251" customFormat="1"/>
    <row r="27908" s="251" customFormat="1"/>
    <row r="27909" s="251" customFormat="1"/>
    <row r="27910" s="251" customFormat="1"/>
    <row r="27911" s="251" customFormat="1"/>
    <row r="27912" s="251" customFormat="1"/>
    <row r="27913" s="251" customFormat="1"/>
    <row r="27914" s="251" customFormat="1"/>
    <row r="27915" s="251" customFormat="1"/>
    <row r="27916" s="251" customFormat="1"/>
    <row r="27917" s="251" customFormat="1"/>
    <row r="27918" s="251" customFormat="1"/>
    <row r="27919" s="251" customFormat="1"/>
    <row r="27920" s="251" customFormat="1"/>
    <row r="27921" s="251" customFormat="1"/>
    <row r="27922" s="251" customFormat="1"/>
    <row r="27923" s="251" customFormat="1"/>
    <row r="27924" s="251" customFormat="1"/>
    <row r="27925" s="251" customFormat="1"/>
    <row r="27926" s="251" customFormat="1"/>
    <row r="27927" s="251" customFormat="1"/>
    <row r="27928" s="251" customFormat="1"/>
    <row r="27929" s="251" customFormat="1"/>
    <row r="27930" s="251" customFormat="1"/>
    <row r="27931" s="251" customFormat="1"/>
    <row r="27932" s="251" customFormat="1"/>
    <row r="27933" s="251" customFormat="1"/>
    <row r="27934" s="251" customFormat="1"/>
    <row r="27935" s="251" customFormat="1"/>
    <row r="27936" s="251" customFormat="1"/>
    <row r="27937" s="251" customFormat="1"/>
    <row r="27938" s="251" customFormat="1"/>
    <row r="27939" s="251" customFormat="1"/>
    <row r="27940" s="251" customFormat="1"/>
    <row r="27941" s="251" customFormat="1"/>
    <row r="27942" s="251" customFormat="1"/>
    <row r="27943" s="251" customFormat="1"/>
    <row r="27944" s="251" customFormat="1"/>
    <row r="27945" s="251" customFormat="1"/>
    <row r="27946" s="251" customFormat="1"/>
    <row r="27947" s="251" customFormat="1"/>
    <row r="27948" s="251" customFormat="1"/>
    <row r="27949" s="251" customFormat="1"/>
    <row r="27950" s="251" customFormat="1"/>
    <row r="27951" s="251" customFormat="1"/>
    <row r="27952" s="251" customFormat="1"/>
    <row r="27953" s="251" customFormat="1"/>
    <row r="27954" s="251" customFormat="1"/>
    <row r="27955" s="251" customFormat="1"/>
    <row r="27956" s="251" customFormat="1"/>
    <row r="27957" s="251" customFormat="1"/>
    <row r="27958" s="251" customFormat="1"/>
    <row r="27959" s="251" customFormat="1"/>
    <row r="27960" s="251" customFormat="1"/>
    <row r="27961" s="251" customFormat="1"/>
    <row r="27962" s="251" customFormat="1"/>
    <row r="27963" s="251" customFormat="1"/>
    <row r="27964" s="251" customFormat="1"/>
    <row r="27965" s="251" customFormat="1"/>
    <row r="27966" s="251" customFormat="1"/>
    <row r="27967" s="251" customFormat="1"/>
    <row r="27968" s="251" customFormat="1"/>
    <row r="27969" s="251" customFormat="1"/>
    <row r="27970" s="251" customFormat="1"/>
    <row r="27971" s="251" customFormat="1"/>
    <row r="27972" s="251" customFormat="1"/>
    <row r="27973" s="251" customFormat="1"/>
    <row r="27974" s="251" customFormat="1"/>
    <row r="27975" s="251" customFormat="1"/>
    <row r="27976" s="251" customFormat="1"/>
    <row r="27977" s="251" customFormat="1"/>
    <row r="27978" s="251" customFormat="1"/>
    <row r="27979" s="251" customFormat="1"/>
    <row r="27980" s="251" customFormat="1"/>
    <row r="27981" s="251" customFormat="1"/>
    <row r="27982" s="251" customFormat="1"/>
    <row r="27983" s="251" customFormat="1"/>
    <row r="27984" s="251" customFormat="1"/>
    <row r="27985" s="251" customFormat="1"/>
    <row r="27986" s="251" customFormat="1"/>
    <row r="27987" s="251" customFormat="1"/>
    <row r="27988" s="251" customFormat="1"/>
    <row r="27989" s="251" customFormat="1"/>
    <row r="27990" s="251" customFormat="1"/>
    <row r="27991" s="251" customFormat="1"/>
    <row r="27992" s="251" customFormat="1"/>
    <row r="27993" s="251" customFormat="1"/>
    <row r="27994" s="251" customFormat="1"/>
    <row r="27995" s="251" customFormat="1"/>
    <row r="27996" s="251" customFormat="1"/>
    <row r="27997" s="251" customFormat="1"/>
    <row r="27998" s="251" customFormat="1"/>
    <row r="27999" s="251" customFormat="1"/>
    <row r="28000" s="251" customFormat="1"/>
    <row r="28001" s="251" customFormat="1"/>
    <row r="28002" s="251" customFormat="1"/>
    <row r="28003" s="251" customFormat="1"/>
    <row r="28004" s="251" customFormat="1"/>
    <row r="28005" s="251" customFormat="1"/>
    <row r="28006" s="251" customFormat="1"/>
    <row r="28007" s="251" customFormat="1"/>
    <row r="28008" s="251" customFormat="1"/>
    <row r="28009" s="251" customFormat="1"/>
    <row r="28010" s="251" customFormat="1"/>
    <row r="28011" s="251" customFormat="1"/>
    <row r="28012" s="251" customFormat="1"/>
    <row r="28013" s="251" customFormat="1"/>
    <row r="28014" s="251" customFormat="1"/>
    <row r="28015" s="251" customFormat="1"/>
    <row r="28016" s="251" customFormat="1"/>
    <row r="28017" s="251" customFormat="1"/>
    <row r="28018" s="251" customFormat="1"/>
    <row r="28019" s="251" customFormat="1"/>
    <row r="28020" s="251" customFormat="1"/>
    <row r="28021" s="251" customFormat="1"/>
    <row r="28022" s="251" customFormat="1"/>
    <row r="28023" s="251" customFormat="1"/>
    <row r="28024" s="251" customFormat="1"/>
    <row r="28025" s="251" customFormat="1"/>
    <row r="28026" s="251" customFormat="1"/>
    <row r="28027" s="251" customFormat="1"/>
    <row r="28028" s="251" customFormat="1"/>
    <row r="28029" s="251" customFormat="1"/>
    <row r="28030" s="251" customFormat="1"/>
    <row r="28031" s="251" customFormat="1"/>
    <row r="28032" s="251" customFormat="1"/>
    <row r="28033" s="251" customFormat="1"/>
    <row r="28034" s="251" customFormat="1"/>
    <row r="28035" s="251" customFormat="1"/>
    <row r="28036" s="251" customFormat="1"/>
    <row r="28037" s="251" customFormat="1"/>
    <row r="28038" s="251" customFormat="1"/>
    <row r="28039" s="251" customFormat="1"/>
    <row r="28040" s="251" customFormat="1"/>
    <row r="28041" s="251" customFormat="1"/>
    <row r="28042" s="251" customFormat="1"/>
    <row r="28043" s="251" customFormat="1"/>
    <row r="28044" s="251" customFormat="1"/>
    <row r="28045" s="251" customFormat="1"/>
    <row r="28046" s="251" customFormat="1"/>
    <row r="28047" s="251" customFormat="1"/>
    <row r="28048" s="251" customFormat="1"/>
    <row r="28049" s="251" customFormat="1"/>
    <row r="28050" s="251" customFormat="1"/>
    <row r="28051" s="251" customFormat="1"/>
    <row r="28052" s="251" customFormat="1"/>
    <row r="28053" s="251" customFormat="1"/>
    <row r="28054" s="251" customFormat="1"/>
    <row r="28055" s="251" customFormat="1"/>
    <row r="28056" s="251" customFormat="1"/>
    <row r="28057" s="251" customFormat="1"/>
    <row r="28058" s="251" customFormat="1"/>
    <row r="28059" s="251" customFormat="1"/>
    <row r="28060" s="251" customFormat="1"/>
    <row r="28061" s="251" customFormat="1"/>
    <row r="28062" s="251" customFormat="1"/>
    <row r="28063" s="251" customFormat="1"/>
    <row r="28064" s="251" customFormat="1"/>
    <row r="28065" s="251" customFormat="1"/>
    <row r="28066" s="251" customFormat="1"/>
    <row r="28067" s="251" customFormat="1"/>
    <row r="28068" s="251" customFormat="1"/>
    <row r="28069" s="251" customFormat="1"/>
    <row r="28070" s="251" customFormat="1"/>
    <row r="28071" s="251" customFormat="1"/>
    <row r="28072" s="251" customFormat="1"/>
    <row r="28073" s="251" customFormat="1"/>
    <row r="28074" s="251" customFormat="1"/>
    <row r="28075" s="251" customFormat="1"/>
    <row r="28076" s="251" customFormat="1"/>
    <row r="28077" s="251" customFormat="1"/>
    <row r="28078" s="251" customFormat="1"/>
    <row r="28079" s="251" customFormat="1"/>
    <row r="28080" s="251" customFormat="1"/>
    <row r="28081" s="251" customFormat="1"/>
    <row r="28082" s="251" customFormat="1"/>
    <row r="28083" s="251" customFormat="1"/>
    <row r="28084" s="251" customFormat="1"/>
    <row r="28085" s="251" customFormat="1"/>
    <row r="28086" s="251" customFormat="1"/>
    <row r="28087" s="251" customFormat="1"/>
    <row r="28088" s="251" customFormat="1"/>
    <row r="28089" s="251" customFormat="1"/>
    <row r="28090" s="251" customFormat="1"/>
    <row r="28091" s="251" customFormat="1"/>
    <row r="28092" s="251" customFormat="1"/>
    <row r="28093" s="251" customFormat="1"/>
    <row r="28094" s="251" customFormat="1"/>
    <row r="28095" s="251" customFormat="1"/>
    <row r="28096" s="251" customFormat="1"/>
    <row r="28097" s="251" customFormat="1"/>
    <row r="28098" s="251" customFormat="1"/>
    <row r="28099" s="251" customFormat="1"/>
    <row r="28100" s="251" customFormat="1"/>
    <row r="28101" s="251" customFormat="1"/>
    <row r="28102" s="251" customFormat="1"/>
    <row r="28103" s="251" customFormat="1"/>
    <row r="28104" s="251" customFormat="1"/>
    <row r="28105" s="251" customFormat="1"/>
    <row r="28106" s="251" customFormat="1"/>
    <row r="28107" s="251" customFormat="1"/>
    <row r="28108" s="251" customFormat="1"/>
    <row r="28109" s="251" customFormat="1"/>
    <row r="28110" s="251" customFormat="1"/>
    <row r="28111" s="251" customFormat="1"/>
    <row r="28112" s="251" customFormat="1"/>
    <row r="28113" s="251" customFormat="1"/>
    <row r="28114" s="251" customFormat="1"/>
    <row r="28115" s="251" customFormat="1"/>
    <row r="28116" s="251" customFormat="1"/>
    <row r="28117" s="251" customFormat="1"/>
    <row r="28118" s="251" customFormat="1"/>
    <row r="28119" s="251" customFormat="1"/>
    <row r="28120" s="251" customFormat="1"/>
    <row r="28121" s="251" customFormat="1"/>
    <row r="28122" s="251" customFormat="1"/>
    <row r="28123" s="251" customFormat="1"/>
    <row r="28124" s="251" customFormat="1"/>
    <row r="28125" s="251" customFormat="1"/>
    <row r="28126" s="251" customFormat="1"/>
    <row r="28127" s="251" customFormat="1"/>
    <row r="28128" s="251" customFormat="1"/>
    <row r="28129" s="251" customFormat="1"/>
    <row r="28130" s="251" customFormat="1"/>
    <row r="28131" s="251" customFormat="1"/>
    <row r="28132" s="251" customFormat="1"/>
    <row r="28133" s="251" customFormat="1"/>
    <row r="28134" s="251" customFormat="1"/>
    <row r="28135" s="251" customFormat="1"/>
    <row r="28136" s="251" customFormat="1"/>
    <row r="28137" s="251" customFormat="1"/>
    <row r="28138" s="251" customFormat="1"/>
    <row r="28139" s="251" customFormat="1"/>
    <row r="28140" s="251" customFormat="1"/>
    <row r="28141" s="251" customFormat="1"/>
    <row r="28142" s="251" customFormat="1"/>
    <row r="28143" s="251" customFormat="1"/>
    <row r="28144" s="251" customFormat="1"/>
    <row r="28145" s="251" customFormat="1"/>
    <row r="28146" s="251" customFormat="1"/>
    <row r="28147" s="251" customFormat="1"/>
    <row r="28148" s="251" customFormat="1"/>
    <row r="28149" s="251" customFormat="1"/>
    <row r="28150" s="251" customFormat="1"/>
    <row r="28151" s="251" customFormat="1"/>
    <row r="28152" s="251" customFormat="1"/>
    <row r="28153" s="251" customFormat="1"/>
    <row r="28154" s="251" customFormat="1"/>
    <row r="28155" s="251" customFormat="1"/>
    <row r="28156" s="251" customFormat="1"/>
    <row r="28157" s="251" customFormat="1"/>
    <row r="28158" s="251" customFormat="1"/>
    <row r="28159" s="251" customFormat="1"/>
    <row r="28160" s="251" customFormat="1"/>
    <row r="28161" s="251" customFormat="1"/>
    <row r="28162" s="251" customFormat="1"/>
    <row r="28163" s="251" customFormat="1"/>
    <row r="28164" s="251" customFormat="1"/>
    <row r="28165" s="251" customFormat="1"/>
    <row r="28166" s="251" customFormat="1"/>
    <row r="28167" s="251" customFormat="1"/>
    <row r="28168" s="251" customFormat="1"/>
    <row r="28169" s="251" customFormat="1"/>
    <row r="28170" s="251" customFormat="1"/>
    <row r="28171" s="251" customFormat="1"/>
    <row r="28172" s="251" customFormat="1"/>
    <row r="28173" s="251" customFormat="1"/>
    <row r="28174" s="251" customFormat="1"/>
    <row r="28175" s="251" customFormat="1"/>
    <row r="28176" s="251" customFormat="1"/>
    <row r="28177" s="251" customFormat="1"/>
    <row r="28178" s="251" customFormat="1"/>
    <row r="28179" s="251" customFormat="1"/>
    <row r="28180" s="251" customFormat="1"/>
    <row r="28181" s="251" customFormat="1"/>
    <row r="28182" s="251" customFormat="1"/>
    <row r="28183" s="251" customFormat="1"/>
    <row r="28184" s="251" customFormat="1"/>
    <row r="28185" s="251" customFormat="1"/>
    <row r="28186" s="251" customFormat="1"/>
    <row r="28187" s="251" customFormat="1"/>
    <row r="28188" s="251" customFormat="1"/>
    <row r="28189" s="251" customFormat="1"/>
    <row r="28190" s="251" customFormat="1"/>
    <row r="28191" s="251" customFormat="1"/>
    <row r="28192" s="251" customFormat="1"/>
    <row r="28193" s="251" customFormat="1"/>
    <row r="28194" s="251" customFormat="1"/>
    <row r="28195" s="251" customFormat="1"/>
    <row r="28196" s="251" customFormat="1"/>
    <row r="28197" s="251" customFormat="1"/>
    <row r="28198" s="251" customFormat="1"/>
    <row r="28199" s="251" customFormat="1"/>
    <row r="28200" s="251" customFormat="1"/>
    <row r="28201" s="251" customFormat="1"/>
    <row r="28202" s="251" customFormat="1"/>
    <row r="28203" s="251" customFormat="1"/>
    <row r="28204" s="251" customFormat="1"/>
    <row r="28205" s="251" customFormat="1"/>
    <row r="28206" s="251" customFormat="1"/>
    <row r="28207" s="251" customFormat="1"/>
    <row r="28208" s="251" customFormat="1"/>
    <row r="28209" s="251" customFormat="1"/>
    <row r="28210" s="251" customFormat="1"/>
    <row r="28211" s="251" customFormat="1"/>
    <row r="28212" s="251" customFormat="1"/>
    <row r="28213" s="251" customFormat="1"/>
    <row r="28214" s="251" customFormat="1"/>
    <row r="28215" s="251" customFormat="1"/>
    <row r="28216" s="251" customFormat="1"/>
    <row r="28217" s="251" customFormat="1"/>
    <row r="28218" s="251" customFormat="1"/>
    <row r="28219" s="251" customFormat="1"/>
    <row r="28220" s="251" customFormat="1"/>
    <row r="28221" s="251" customFormat="1"/>
    <row r="28222" s="251" customFormat="1"/>
    <row r="28223" s="251" customFormat="1"/>
    <row r="28224" s="251" customFormat="1"/>
    <row r="28225" s="251" customFormat="1"/>
    <row r="28226" s="251" customFormat="1"/>
    <row r="28227" s="251" customFormat="1"/>
    <row r="28228" s="251" customFormat="1"/>
    <row r="28229" s="251" customFormat="1"/>
    <row r="28230" s="251" customFormat="1"/>
    <row r="28231" s="251" customFormat="1"/>
    <row r="28232" s="251" customFormat="1"/>
    <row r="28233" s="251" customFormat="1"/>
    <row r="28234" s="251" customFormat="1"/>
    <row r="28235" s="251" customFormat="1"/>
    <row r="28236" s="251" customFormat="1"/>
    <row r="28237" s="251" customFormat="1"/>
    <row r="28238" s="251" customFormat="1"/>
    <row r="28239" s="251" customFormat="1"/>
    <row r="28240" s="251" customFormat="1"/>
    <row r="28241" s="251" customFormat="1"/>
    <row r="28242" s="251" customFormat="1"/>
    <row r="28243" s="251" customFormat="1"/>
    <row r="28244" s="251" customFormat="1"/>
    <row r="28245" s="251" customFormat="1"/>
    <row r="28246" s="251" customFormat="1"/>
    <row r="28247" s="251" customFormat="1"/>
    <row r="28248" s="251" customFormat="1"/>
    <row r="28249" s="251" customFormat="1"/>
    <row r="28250" s="251" customFormat="1"/>
    <row r="28251" s="251" customFormat="1"/>
    <row r="28252" s="251" customFormat="1"/>
    <row r="28253" s="251" customFormat="1"/>
    <row r="28254" s="251" customFormat="1"/>
    <row r="28255" s="251" customFormat="1"/>
    <row r="28256" s="251" customFormat="1"/>
    <row r="28257" s="251" customFormat="1"/>
    <row r="28258" s="251" customFormat="1"/>
    <row r="28259" s="251" customFormat="1"/>
    <row r="28260" s="251" customFormat="1"/>
    <row r="28261" s="251" customFormat="1"/>
    <row r="28262" s="251" customFormat="1"/>
    <row r="28263" s="251" customFormat="1"/>
    <row r="28264" s="251" customFormat="1"/>
    <row r="28265" s="251" customFormat="1"/>
    <row r="28266" s="251" customFormat="1"/>
    <row r="28267" s="251" customFormat="1"/>
    <row r="28268" s="251" customFormat="1"/>
    <row r="28269" s="251" customFormat="1"/>
    <row r="28270" s="251" customFormat="1"/>
    <row r="28271" s="251" customFormat="1"/>
    <row r="28272" s="251" customFormat="1"/>
    <row r="28273" s="251" customFormat="1"/>
    <row r="28274" s="251" customFormat="1"/>
    <row r="28275" s="251" customFormat="1"/>
    <row r="28276" s="251" customFormat="1"/>
    <row r="28277" s="251" customFormat="1"/>
    <row r="28278" s="251" customFormat="1"/>
    <row r="28279" s="251" customFormat="1"/>
    <row r="28280" s="251" customFormat="1"/>
    <row r="28281" s="251" customFormat="1"/>
    <row r="28282" s="251" customFormat="1"/>
    <row r="28283" s="251" customFormat="1"/>
    <row r="28284" s="251" customFormat="1"/>
    <row r="28285" s="251" customFormat="1"/>
    <row r="28286" s="251" customFormat="1"/>
    <row r="28287" s="251" customFormat="1"/>
    <row r="28288" s="251" customFormat="1"/>
    <row r="28289" s="251" customFormat="1"/>
    <row r="28290" s="251" customFormat="1"/>
    <row r="28291" s="251" customFormat="1"/>
    <row r="28292" s="251" customFormat="1"/>
    <row r="28293" s="251" customFormat="1"/>
    <row r="28294" s="251" customFormat="1"/>
    <row r="28295" s="251" customFormat="1"/>
    <row r="28296" s="251" customFormat="1"/>
    <row r="28297" s="251" customFormat="1"/>
    <row r="28298" s="251" customFormat="1"/>
    <row r="28299" s="251" customFormat="1"/>
    <row r="28300" s="251" customFormat="1"/>
    <row r="28301" s="251" customFormat="1"/>
    <row r="28302" s="251" customFormat="1"/>
    <row r="28303" s="251" customFormat="1"/>
    <row r="28304" s="251" customFormat="1"/>
    <row r="28305" s="251" customFormat="1"/>
    <row r="28306" s="251" customFormat="1"/>
    <row r="28307" s="251" customFormat="1"/>
    <row r="28308" s="251" customFormat="1"/>
    <row r="28309" s="251" customFormat="1"/>
    <row r="28310" s="251" customFormat="1"/>
    <row r="28311" s="251" customFormat="1"/>
    <row r="28312" s="251" customFormat="1"/>
    <row r="28313" s="251" customFormat="1"/>
    <row r="28314" s="251" customFormat="1"/>
    <row r="28315" s="251" customFormat="1"/>
    <row r="28316" s="251" customFormat="1"/>
    <row r="28317" s="251" customFormat="1"/>
    <row r="28318" s="251" customFormat="1"/>
    <row r="28319" s="251" customFormat="1"/>
    <row r="28320" s="251" customFormat="1"/>
    <row r="28321" s="251" customFormat="1"/>
    <row r="28322" s="251" customFormat="1"/>
    <row r="28323" s="251" customFormat="1"/>
    <row r="28324" s="251" customFormat="1"/>
    <row r="28325" s="251" customFormat="1"/>
    <row r="28326" s="251" customFormat="1"/>
    <row r="28327" s="251" customFormat="1"/>
    <row r="28328" s="251" customFormat="1"/>
    <row r="28329" s="251" customFormat="1"/>
    <row r="28330" s="251" customFormat="1"/>
    <row r="28331" s="251" customFormat="1"/>
    <row r="28332" s="251" customFormat="1"/>
    <row r="28333" s="251" customFormat="1"/>
    <row r="28334" s="251" customFormat="1"/>
    <row r="28335" s="251" customFormat="1"/>
    <row r="28336" s="251" customFormat="1"/>
    <row r="28337" s="251" customFormat="1"/>
    <row r="28338" s="251" customFormat="1"/>
    <row r="28339" s="251" customFormat="1"/>
    <row r="28340" s="251" customFormat="1"/>
    <row r="28341" s="251" customFormat="1"/>
    <row r="28342" s="251" customFormat="1"/>
    <row r="28343" s="251" customFormat="1"/>
    <row r="28344" s="251" customFormat="1"/>
    <row r="28345" s="251" customFormat="1"/>
    <row r="28346" s="251" customFormat="1"/>
    <row r="28347" s="251" customFormat="1"/>
    <row r="28348" s="251" customFormat="1"/>
    <row r="28349" s="251" customFormat="1"/>
    <row r="28350" s="251" customFormat="1"/>
    <row r="28351" s="251" customFormat="1"/>
    <row r="28352" s="251" customFormat="1"/>
    <row r="28353" s="251" customFormat="1"/>
    <row r="28354" s="251" customFormat="1"/>
    <row r="28355" s="251" customFormat="1"/>
    <row r="28356" s="251" customFormat="1"/>
    <row r="28357" s="251" customFormat="1"/>
    <row r="28358" s="251" customFormat="1"/>
    <row r="28359" s="251" customFormat="1"/>
    <row r="28360" s="251" customFormat="1"/>
    <row r="28361" s="251" customFormat="1"/>
    <row r="28362" s="251" customFormat="1"/>
    <row r="28363" s="251" customFormat="1"/>
    <row r="28364" s="251" customFormat="1"/>
    <row r="28365" s="251" customFormat="1"/>
    <row r="28366" s="251" customFormat="1"/>
    <row r="28367" s="251" customFormat="1"/>
    <row r="28368" s="251" customFormat="1"/>
    <row r="28369" s="251" customFormat="1"/>
    <row r="28370" s="251" customFormat="1"/>
    <row r="28371" s="251" customFormat="1"/>
    <row r="28372" s="251" customFormat="1"/>
    <row r="28373" s="251" customFormat="1"/>
    <row r="28374" s="251" customFormat="1"/>
    <row r="28375" s="251" customFormat="1"/>
    <row r="28376" s="251" customFormat="1"/>
    <row r="28377" s="251" customFormat="1"/>
    <row r="28378" s="251" customFormat="1"/>
    <row r="28379" s="251" customFormat="1"/>
    <row r="28380" s="251" customFormat="1"/>
    <row r="28381" s="251" customFormat="1"/>
    <row r="28382" s="251" customFormat="1"/>
    <row r="28383" s="251" customFormat="1"/>
    <row r="28384" s="251" customFormat="1"/>
    <row r="28385" s="251" customFormat="1"/>
    <row r="28386" s="251" customFormat="1"/>
    <row r="28387" s="251" customFormat="1"/>
    <row r="28388" s="251" customFormat="1"/>
    <row r="28389" s="251" customFormat="1"/>
    <row r="28390" s="251" customFormat="1"/>
    <row r="28391" s="251" customFormat="1"/>
    <row r="28392" s="251" customFormat="1"/>
    <row r="28393" s="251" customFormat="1"/>
    <row r="28394" s="251" customFormat="1"/>
    <row r="28395" s="251" customFormat="1"/>
    <row r="28396" s="251" customFormat="1"/>
    <row r="28397" s="251" customFormat="1"/>
    <row r="28398" s="251" customFormat="1"/>
    <row r="28399" s="251" customFormat="1"/>
    <row r="28400" s="251" customFormat="1"/>
    <row r="28401" s="251" customFormat="1"/>
    <row r="28402" s="251" customFormat="1"/>
    <row r="28403" s="251" customFormat="1"/>
    <row r="28404" s="251" customFormat="1"/>
    <row r="28405" s="251" customFormat="1"/>
    <row r="28406" s="251" customFormat="1"/>
    <row r="28407" s="251" customFormat="1"/>
    <row r="28408" s="251" customFormat="1"/>
    <row r="28409" s="251" customFormat="1"/>
    <row r="28410" s="251" customFormat="1"/>
    <row r="28411" s="251" customFormat="1"/>
    <row r="28412" s="251" customFormat="1"/>
    <row r="28413" s="251" customFormat="1"/>
    <row r="28414" s="251" customFormat="1"/>
    <row r="28415" s="251" customFormat="1"/>
    <row r="28416" s="251" customFormat="1"/>
    <row r="28417" s="251" customFormat="1"/>
    <row r="28418" s="251" customFormat="1"/>
    <row r="28419" s="251" customFormat="1"/>
    <row r="28420" s="251" customFormat="1"/>
    <row r="28421" s="251" customFormat="1"/>
    <row r="28422" s="251" customFormat="1"/>
    <row r="28423" s="251" customFormat="1"/>
    <row r="28424" s="251" customFormat="1"/>
    <row r="28425" s="251" customFormat="1"/>
    <row r="28426" s="251" customFormat="1"/>
    <row r="28427" s="251" customFormat="1"/>
    <row r="28428" s="251" customFormat="1"/>
    <row r="28429" s="251" customFormat="1"/>
    <row r="28430" s="251" customFormat="1"/>
    <row r="28431" s="251" customFormat="1"/>
    <row r="28432" s="251" customFormat="1"/>
    <row r="28433" s="251" customFormat="1"/>
    <row r="28434" s="251" customFormat="1"/>
    <row r="28435" s="251" customFormat="1"/>
    <row r="28436" s="251" customFormat="1"/>
    <row r="28437" s="251" customFormat="1"/>
    <row r="28438" s="251" customFormat="1"/>
    <row r="28439" s="251" customFormat="1"/>
    <row r="28440" s="251" customFormat="1"/>
    <row r="28441" s="251" customFormat="1"/>
    <row r="28442" s="251" customFormat="1"/>
    <row r="28443" s="251" customFormat="1"/>
    <row r="28444" s="251" customFormat="1"/>
    <row r="28445" s="251" customFormat="1"/>
    <row r="28446" s="251" customFormat="1"/>
    <row r="28447" s="251" customFormat="1"/>
    <row r="28448" s="251" customFormat="1"/>
    <row r="28449" s="251" customFormat="1"/>
    <row r="28450" s="251" customFormat="1"/>
    <row r="28451" s="251" customFormat="1"/>
    <row r="28452" s="251" customFormat="1"/>
    <row r="28453" s="251" customFormat="1"/>
    <row r="28454" s="251" customFormat="1"/>
    <row r="28455" s="251" customFormat="1"/>
    <row r="28456" s="251" customFormat="1"/>
    <row r="28457" s="251" customFormat="1"/>
    <row r="28458" s="251" customFormat="1"/>
    <row r="28459" s="251" customFormat="1"/>
    <row r="28460" s="251" customFormat="1"/>
    <row r="28461" s="251" customFormat="1"/>
    <row r="28462" s="251" customFormat="1"/>
    <row r="28463" s="251" customFormat="1"/>
    <row r="28464" s="251" customFormat="1"/>
    <row r="28465" s="251" customFormat="1"/>
    <row r="28466" s="251" customFormat="1"/>
    <row r="28467" s="251" customFormat="1"/>
    <row r="28468" s="251" customFormat="1"/>
    <row r="28469" s="251" customFormat="1"/>
    <row r="28470" s="251" customFormat="1"/>
    <row r="28471" s="251" customFormat="1"/>
    <row r="28472" s="251" customFormat="1"/>
    <row r="28473" s="251" customFormat="1"/>
    <row r="28474" s="251" customFormat="1"/>
    <row r="28475" s="251" customFormat="1"/>
    <row r="28476" s="251" customFormat="1"/>
    <row r="28477" s="251" customFormat="1"/>
    <row r="28478" s="251" customFormat="1"/>
    <row r="28479" s="251" customFormat="1"/>
    <row r="28480" s="251" customFormat="1"/>
    <row r="28481" s="251" customFormat="1"/>
    <row r="28482" s="251" customFormat="1"/>
    <row r="28483" s="251" customFormat="1"/>
    <row r="28484" s="251" customFormat="1"/>
    <row r="28485" s="251" customFormat="1"/>
    <row r="28486" s="251" customFormat="1"/>
    <row r="28487" s="251" customFormat="1"/>
    <row r="28488" s="251" customFormat="1"/>
    <row r="28489" s="251" customFormat="1"/>
    <row r="28490" s="251" customFormat="1"/>
    <row r="28491" s="251" customFormat="1"/>
    <row r="28492" s="251" customFormat="1"/>
    <row r="28493" s="251" customFormat="1"/>
    <row r="28494" s="251" customFormat="1"/>
    <row r="28495" s="251" customFormat="1"/>
    <row r="28496" s="251" customFormat="1"/>
    <row r="28497" s="251" customFormat="1"/>
    <row r="28498" s="251" customFormat="1"/>
    <row r="28499" s="251" customFormat="1"/>
    <row r="28500" s="251" customFormat="1"/>
    <row r="28501" s="251" customFormat="1"/>
    <row r="28502" s="251" customFormat="1"/>
    <row r="28503" s="251" customFormat="1"/>
    <row r="28504" s="251" customFormat="1"/>
    <row r="28505" s="251" customFormat="1"/>
    <row r="28506" s="251" customFormat="1"/>
    <row r="28507" s="251" customFormat="1"/>
    <row r="28508" s="251" customFormat="1"/>
    <row r="28509" s="251" customFormat="1"/>
    <row r="28510" s="251" customFormat="1"/>
    <row r="28511" s="251" customFormat="1"/>
    <row r="28512" s="251" customFormat="1"/>
    <row r="28513" s="251" customFormat="1"/>
    <row r="28514" s="251" customFormat="1"/>
    <row r="28515" s="251" customFormat="1"/>
    <row r="28516" s="251" customFormat="1"/>
    <row r="28517" s="251" customFormat="1"/>
    <row r="28518" s="251" customFormat="1"/>
    <row r="28519" s="251" customFormat="1"/>
    <row r="28520" s="251" customFormat="1"/>
    <row r="28521" s="251" customFormat="1"/>
    <row r="28522" s="251" customFormat="1"/>
    <row r="28523" s="251" customFormat="1"/>
    <row r="28524" s="251" customFormat="1"/>
    <row r="28525" s="251" customFormat="1"/>
    <row r="28526" s="251" customFormat="1"/>
    <row r="28527" s="251" customFormat="1"/>
    <row r="28528" s="251" customFormat="1"/>
    <row r="28529" s="251" customFormat="1"/>
    <row r="28530" s="251" customFormat="1"/>
    <row r="28531" s="251" customFormat="1"/>
    <row r="28532" s="251" customFormat="1"/>
    <row r="28533" s="251" customFormat="1"/>
    <row r="28534" s="251" customFormat="1"/>
    <row r="28535" s="251" customFormat="1"/>
    <row r="28536" s="251" customFormat="1"/>
    <row r="28537" s="251" customFormat="1"/>
    <row r="28538" s="251" customFormat="1"/>
    <row r="28539" s="251" customFormat="1"/>
    <row r="28540" s="251" customFormat="1"/>
    <row r="28541" s="251" customFormat="1"/>
    <row r="28542" s="251" customFormat="1"/>
    <row r="28543" s="251" customFormat="1"/>
    <row r="28544" s="251" customFormat="1"/>
    <row r="28545" s="251" customFormat="1"/>
    <row r="28546" s="251" customFormat="1"/>
    <row r="28547" s="251" customFormat="1"/>
    <row r="28548" s="251" customFormat="1"/>
    <row r="28549" s="251" customFormat="1"/>
    <row r="28550" s="251" customFormat="1"/>
    <row r="28551" s="251" customFormat="1"/>
    <row r="28552" s="251" customFormat="1"/>
    <row r="28553" s="251" customFormat="1"/>
    <row r="28554" s="251" customFormat="1"/>
    <row r="28555" s="251" customFormat="1"/>
    <row r="28556" s="251" customFormat="1"/>
    <row r="28557" s="251" customFormat="1"/>
    <row r="28558" s="251" customFormat="1"/>
    <row r="28559" s="251" customFormat="1"/>
    <row r="28560" s="251" customFormat="1"/>
    <row r="28561" s="251" customFormat="1"/>
    <row r="28562" s="251" customFormat="1"/>
    <row r="28563" s="251" customFormat="1"/>
    <row r="28564" s="251" customFormat="1"/>
    <row r="28565" s="251" customFormat="1"/>
    <row r="28566" s="251" customFormat="1"/>
    <row r="28567" s="251" customFormat="1"/>
    <row r="28568" s="251" customFormat="1"/>
    <row r="28569" s="251" customFormat="1"/>
    <row r="28570" s="251" customFormat="1"/>
    <row r="28571" s="251" customFormat="1"/>
    <row r="28572" s="251" customFormat="1"/>
    <row r="28573" s="251" customFormat="1"/>
    <row r="28574" s="251" customFormat="1"/>
    <row r="28575" s="251" customFormat="1"/>
    <row r="28576" s="251" customFormat="1"/>
    <row r="28577" s="251" customFormat="1"/>
    <row r="28578" s="251" customFormat="1"/>
    <row r="28579" s="251" customFormat="1"/>
    <row r="28580" s="251" customFormat="1"/>
    <row r="28581" s="251" customFormat="1"/>
    <row r="28582" s="251" customFormat="1"/>
    <row r="28583" s="251" customFormat="1"/>
    <row r="28584" s="251" customFormat="1"/>
    <row r="28585" s="251" customFormat="1"/>
    <row r="28586" s="251" customFormat="1"/>
    <row r="28587" s="251" customFormat="1"/>
    <row r="28588" s="251" customFormat="1"/>
    <row r="28589" s="251" customFormat="1"/>
    <row r="28590" s="251" customFormat="1"/>
    <row r="28591" s="251" customFormat="1"/>
    <row r="28592" s="251" customFormat="1"/>
    <row r="28593" s="251" customFormat="1"/>
    <row r="28594" s="251" customFormat="1"/>
    <row r="28595" s="251" customFormat="1"/>
    <row r="28596" s="251" customFormat="1"/>
    <row r="28597" s="251" customFormat="1"/>
    <row r="28598" s="251" customFormat="1"/>
    <row r="28599" s="251" customFormat="1"/>
    <row r="28600" s="251" customFormat="1"/>
    <row r="28601" s="251" customFormat="1"/>
    <row r="28602" s="251" customFormat="1"/>
    <row r="28603" s="251" customFormat="1"/>
    <row r="28604" s="251" customFormat="1"/>
    <row r="28605" s="251" customFormat="1"/>
    <row r="28606" s="251" customFormat="1"/>
    <row r="28607" s="251" customFormat="1"/>
    <row r="28608" s="251" customFormat="1"/>
    <row r="28609" s="251" customFormat="1"/>
    <row r="28610" s="251" customFormat="1"/>
    <row r="28611" s="251" customFormat="1"/>
    <row r="28612" s="251" customFormat="1"/>
    <row r="28613" s="251" customFormat="1"/>
    <row r="28614" s="251" customFormat="1"/>
    <row r="28615" s="251" customFormat="1"/>
    <row r="28616" s="251" customFormat="1"/>
    <row r="28617" s="251" customFormat="1"/>
    <row r="28618" s="251" customFormat="1"/>
    <row r="28619" s="251" customFormat="1"/>
    <row r="28620" s="251" customFormat="1"/>
    <row r="28621" s="251" customFormat="1"/>
    <row r="28622" s="251" customFormat="1"/>
    <row r="28623" s="251" customFormat="1"/>
    <row r="28624" s="251" customFormat="1"/>
    <row r="28625" s="251" customFormat="1"/>
    <row r="28626" s="251" customFormat="1"/>
    <row r="28627" s="251" customFormat="1"/>
    <row r="28628" s="251" customFormat="1"/>
    <row r="28629" s="251" customFormat="1"/>
    <row r="28630" s="251" customFormat="1"/>
    <row r="28631" s="251" customFormat="1"/>
    <row r="28632" s="251" customFormat="1"/>
    <row r="28633" s="251" customFormat="1"/>
    <row r="28634" s="251" customFormat="1"/>
    <row r="28635" s="251" customFormat="1"/>
    <row r="28636" s="251" customFormat="1"/>
    <row r="28637" s="251" customFormat="1"/>
    <row r="28638" s="251" customFormat="1"/>
    <row r="28639" s="251" customFormat="1"/>
    <row r="28640" s="251" customFormat="1"/>
    <row r="28641" s="251" customFormat="1"/>
    <row r="28642" s="251" customFormat="1"/>
    <row r="28643" s="251" customFormat="1"/>
    <row r="28644" s="251" customFormat="1"/>
    <row r="28645" s="251" customFormat="1"/>
    <row r="28646" s="251" customFormat="1"/>
    <row r="28647" s="251" customFormat="1"/>
    <row r="28648" s="251" customFormat="1"/>
    <row r="28649" s="251" customFormat="1"/>
    <row r="28650" s="251" customFormat="1"/>
    <row r="28651" s="251" customFormat="1"/>
    <row r="28652" s="251" customFormat="1"/>
    <row r="28653" s="251" customFormat="1"/>
    <row r="28654" s="251" customFormat="1"/>
    <row r="28655" s="251" customFormat="1"/>
    <row r="28656" s="251" customFormat="1"/>
    <row r="28657" s="251" customFormat="1"/>
    <row r="28658" s="251" customFormat="1"/>
    <row r="28659" s="251" customFormat="1"/>
    <row r="28660" s="251" customFormat="1"/>
    <row r="28661" s="251" customFormat="1"/>
    <row r="28662" s="251" customFormat="1"/>
    <row r="28663" s="251" customFormat="1"/>
    <row r="28664" s="251" customFormat="1"/>
    <row r="28665" s="251" customFormat="1"/>
    <row r="28666" s="251" customFormat="1"/>
    <row r="28667" s="251" customFormat="1"/>
    <row r="28668" s="251" customFormat="1"/>
    <row r="28669" s="251" customFormat="1"/>
    <row r="28670" s="251" customFormat="1"/>
    <row r="28671" s="251" customFormat="1"/>
    <row r="28672" s="251" customFormat="1"/>
    <row r="28673" s="251" customFormat="1"/>
    <row r="28674" s="251" customFormat="1"/>
    <row r="28675" s="251" customFormat="1"/>
    <row r="28676" s="251" customFormat="1"/>
    <row r="28677" s="251" customFormat="1"/>
    <row r="28678" s="251" customFormat="1"/>
    <row r="28679" s="251" customFormat="1"/>
    <row r="28680" s="251" customFormat="1"/>
    <row r="28681" s="251" customFormat="1"/>
    <row r="28682" s="251" customFormat="1"/>
    <row r="28683" s="251" customFormat="1"/>
    <row r="28684" s="251" customFormat="1"/>
    <row r="28685" s="251" customFormat="1"/>
    <row r="28686" s="251" customFormat="1"/>
    <row r="28687" s="251" customFormat="1"/>
    <row r="28688" s="251" customFormat="1"/>
    <row r="28689" s="251" customFormat="1"/>
    <row r="28690" s="251" customFormat="1"/>
    <row r="28691" s="251" customFormat="1"/>
    <row r="28692" s="251" customFormat="1"/>
    <row r="28693" s="251" customFormat="1"/>
    <row r="28694" s="251" customFormat="1"/>
    <row r="28695" s="251" customFormat="1"/>
    <row r="28696" s="251" customFormat="1"/>
    <row r="28697" s="251" customFormat="1"/>
    <row r="28698" s="251" customFormat="1"/>
    <row r="28699" s="251" customFormat="1"/>
    <row r="28700" s="251" customFormat="1"/>
    <row r="28701" s="251" customFormat="1"/>
    <row r="28702" s="251" customFormat="1"/>
    <row r="28703" s="251" customFormat="1"/>
    <row r="28704" s="251" customFormat="1"/>
    <row r="28705" s="251" customFormat="1"/>
    <row r="28706" s="251" customFormat="1"/>
    <row r="28707" s="251" customFormat="1"/>
    <row r="28708" s="251" customFormat="1"/>
    <row r="28709" s="251" customFormat="1"/>
    <row r="28710" s="251" customFormat="1"/>
    <row r="28711" s="251" customFormat="1"/>
    <row r="28712" s="251" customFormat="1"/>
    <row r="28713" s="251" customFormat="1"/>
    <row r="28714" s="251" customFormat="1"/>
    <row r="28715" s="251" customFormat="1"/>
    <row r="28716" s="251" customFormat="1"/>
    <row r="28717" s="251" customFormat="1"/>
    <row r="28718" s="251" customFormat="1"/>
    <row r="28719" s="251" customFormat="1"/>
    <row r="28720" s="251" customFormat="1"/>
    <row r="28721" s="251" customFormat="1"/>
    <row r="28722" s="251" customFormat="1"/>
    <row r="28723" s="251" customFormat="1"/>
    <row r="28724" s="251" customFormat="1"/>
    <row r="28725" s="251" customFormat="1"/>
    <row r="28726" s="251" customFormat="1"/>
    <row r="28727" s="251" customFormat="1"/>
    <row r="28728" s="251" customFormat="1"/>
    <row r="28729" s="251" customFormat="1"/>
    <row r="28730" s="251" customFormat="1"/>
    <row r="28731" s="251" customFormat="1"/>
    <row r="28732" s="251" customFormat="1"/>
    <row r="28733" s="251" customFormat="1"/>
    <row r="28734" s="251" customFormat="1"/>
    <row r="28735" s="251" customFormat="1"/>
    <row r="28736" s="251" customFormat="1"/>
    <row r="28737" s="251" customFormat="1"/>
    <row r="28738" s="251" customFormat="1"/>
    <row r="28739" s="251" customFormat="1"/>
    <row r="28740" s="251" customFormat="1"/>
    <row r="28741" s="251" customFormat="1"/>
    <row r="28742" s="251" customFormat="1"/>
    <row r="28743" s="251" customFormat="1"/>
    <row r="28744" s="251" customFormat="1"/>
    <row r="28745" s="251" customFormat="1"/>
    <row r="28746" s="251" customFormat="1"/>
    <row r="28747" s="251" customFormat="1"/>
    <row r="28748" s="251" customFormat="1"/>
    <row r="28749" s="251" customFormat="1"/>
    <row r="28750" s="251" customFormat="1"/>
    <row r="28751" s="251" customFormat="1"/>
    <row r="28752" s="251" customFormat="1"/>
    <row r="28753" s="251" customFormat="1"/>
    <row r="28754" s="251" customFormat="1"/>
    <row r="28755" s="251" customFormat="1"/>
    <row r="28756" s="251" customFormat="1"/>
    <row r="28757" s="251" customFormat="1"/>
    <row r="28758" s="251" customFormat="1"/>
    <row r="28759" s="251" customFormat="1"/>
    <row r="28760" s="251" customFormat="1"/>
    <row r="28761" s="251" customFormat="1"/>
    <row r="28762" s="251" customFormat="1"/>
    <row r="28763" s="251" customFormat="1"/>
    <row r="28764" s="251" customFormat="1"/>
    <row r="28765" s="251" customFormat="1"/>
    <row r="28766" s="251" customFormat="1"/>
    <row r="28767" s="251" customFormat="1"/>
    <row r="28768" s="251" customFormat="1"/>
    <row r="28769" s="251" customFormat="1"/>
    <row r="28770" s="251" customFormat="1"/>
    <row r="28771" s="251" customFormat="1"/>
    <row r="28772" s="251" customFormat="1"/>
    <row r="28773" s="251" customFormat="1"/>
    <row r="28774" s="251" customFormat="1"/>
    <row r="28775" s="251" customFormat="1"/>
    <row r="28776" s="251" customFormat="1"/>
    <row r="28777" s="251" customFormat="1"/>
    <row r="28778" s="251" customFormat="1"/>
    <row r="28779" s="251" customFormat="1"/>
    <row r="28780" s="251" customFormat="1"/>
    <row r="28781" s="251" customFormat="1"/>
    <row r="28782" s="251" customFormat="1"/>
    <row r="28783" s="251" customFormat="1"/>
    <row r="28784" s="251" customFormat="1"/>
    <row r="28785" s="251" customFormat="1"/>
    <row r="28786" s="251" customFormat="1"/>
    <row r="28787" s="251" customFormat="1"/>
    <row r="28788" s="251" customFormat="1"/>
    <row r="28789" s="251" customFormat="1"/>
    <row r="28790" s="251" customFormat="1"/>
    <row r="28791" s="251" customFormat="1"/>
    <row r="28792" s="251" customFormat="1"/>
    <row r="28793" s="251" customFormat="1"/>
    <row r="28794" s="251" customFormat="1"/>
    <row r="28795" s="251" customFormat="1"/>
    <row r="28796" s="251" customFormat="1"/>
    <row r="28797" s="251" customFormat="1"/>
    <row r="28798" s="251" customFormat="1"/>
    <row r="28799" s="251" customFormat="1"/>
    <row r="28800" s="251" customFormat="1"/>
    <row r="28801" s="251" customFormat="1"/>
    <row r="28802" s="251" customFormat="1"/>
    <row r="28803" s="251" customFormat="1"/>
    <row r="28804" s="251" customFormat="1"/>
    <row r="28805" s="251" customFormat="1"/>
    <row r="28806" s="251" customFormat="1"/>
    <row r="28807" s="251" customFormat="1"/>
    <row r="28808" s="251" customFormat="1"/>
    <row r="28809" s="251" customFormat="1"/>
    <row r="28810" s="251" customFormat="1"/>
    <row r="28811" s="251" customFormat="1"/>
    <row r="28812" s="251" customFormat="1"/>
    <row r="28813" s="251" customFormat="1"/>
    <row r="28814" s="251" customFormat="1"/>
    <row r="28815" s="251" customFormat="1"/>
    <row r="28816" s="251" customFormat="1"/>
    <row r="28817" s="251" customFormat="1"/>
    <row r="28818" s="251" customFormat="1"/>
    <row r="28819" s="251" customFormat="1"/>
    <row r="28820" s="251" customFormat="1"/>
    <row r="28821" s="251" customFormat="1"/>
    <row r="28822" s="251" customFormat="1"/>
    <row r="28823" s="251" customFormat="1"/>
    <row r="28824" s="251" customFormat="1"/>
    <row r="28825" s="251" customFormat="1"/>
    <row r="28826" s="251" customFormat="1"/>
    <row r="28827" s="251" customFormat="1"/>
    <row r="28828" s="251" customFormat="1"/>
    <row r="28829" s="251" customFormat="1"/>
    <row r="28830" s="251" customFormat="1"/>
    <row r="28831" s="251" customFormat="1"/>
    <row r="28832" s="251" customFormat="1"/>
    <row r="28833" s="251" customFormat="1"/>
    <row r="28834" s="251" customFormat="1"/>
    <row r="28835" s="251" customFormat="1"/>
    <row r="28836" s="251" customFormat="1"/>
    <row r="28837" s="251" customFormat="1"/>
    <row r="28838" s="251" customFormat="1"/>
    <row r="28839" s="251" customFormat="1"/>
    <row r="28840" s="251" customFormat="1"/>
    <row r="28841" s="251" customFormat="1"/>
    <row r="28842" s="251" customFormat="1"/>
    <row r="28843" s="251" customFormat="1"/>
    <row r="28844" s="251" customFormat="1"/>
    <row r="28845" s="251" customFormat="1"/>
    <row r="28846" s="251" customFormat="1"/>
    <row r="28847" s="251" customFormat="1"/>
    <row r="28848" s="251" customFormat="1"/>
    <row r="28849" s="251" customFormat="1"/>
    <row r="28850" s="251" customFormat="1"/>
    <row r="28851" s="251" customFormat="1"/>
    <row r="28852" s="251" customFormat="1"/>
    <row r="28853" s="251" customFormat="1"/>
    <row r="28854" s="251" customFormat="1"/>
    <row r="28855" s="251" customFormat="1"/>
    <row r="28856" s="251" customFormat="1"/>
    <row r="28857" s="251" customFormat="1"/>
    <row r="28858" s="251" customFormat="1"/>
    <row r="28859" s="251" customFormat="1"/>
    <row r="28860" s="251" customFormat="1"/>
    <row r="28861" s="251" customFormat="1"/>
    <row r="28862" s="251" customFormat="1"/>
    <row r="28863" s="251" customFormat="1"/>
    <row r="28864" s="251" customFormat="1"/>
    <row r="28865" s="251" customFormat="1"/>
    <row r="28866" s="251" customFormat="1"/>
    <row r="28867" s="251" customFormat="1"/>
    <row r="28868" s="251" customFormat="1"/>
    <row r="28869" s="251" customFormat="1"/>
    <row r="28870" s="251" customFormat="1"/>
    <row r="28871" s="251" customFormat="1"/>
    <row r="28872" s="251" customFormat="1"/>
    <row r="28873" s="251" customFormat="1"/>
    <row r="28874" s="251" customFormat="1"/>
    <row r="28875" s="251" customFormat="1"/>
    <row r="28876" s="251" customFormat="1"/>
    <row r="28877" s="251" customFormat="1"/>
    <row r="28878" s="251" customFormat="1"/>
    <row r="28879" s="251" customFormat="1"/>
    <row r="28880" s="251" customFormat="1"/>
    <row r="28881" s="251" customFormat="1"/>
    <row r="28882" s="251" customFormat="1"/>
    <row r="28883" s="251" customFormat="1"/>
    <row r="28884" s="251" customFormat="1"/>
    <row r="28885" s="251" customFormat="1"/>
    <row r="28886" s="251" customFormat="1"/>
    <row r="28887" s="251" customFormat="1"/>
    <row r="28888" s="251" customFormat="1"/>
    <row r="28889" s="251" customFormat="1"/>
    <row r="28890" s="251" customFormat="1"/>
    <row r="28891" s="251" customFormat="1"/>
    <row r="28892" s="251" customFormat="1"/>
    <row r="28893" s="251" customFormat="1"/>
    <row r="28894" s="251" customFormat="1"/>
    <row r="28895" s="251" customFormat="1"/>
    <row r="28896" s="251" customFormat="1"/>
    <row r="28897" s="251" customFormat="1"/>
    <row r="28898" s="251" customFormat="1"/>
    <row r="28899" s="251" customFormat="1"/>
    <row r="28900" s="251" customFormat="1"/>
    <row r="28901" s="251" customFormat="1"/>
    <row r="28902" s="251" customFormat="1"/>
    <row r="28903" s="251" customFormat="1"/>
    <row r="28904" s="251" customFormat="1"/>
    <row r="28905" s="251" customFormat="1"/>
    <row r="28906" s="251" customFormat="1"/>
    <row r="28907" s="251" customFormat="1"/>
    <row r="28908" s="251" customFormat="1"/>
    <row r="28909" s="251" customFormat="1"/>
    <row r="28910" s="251" customFormat="1"/>
    <row r="28911" s="251" customFormat="1"/>
    <row r="28912" s="251" customFormat="1"/>
    <row r="28913" s="251" customFormat="1"/>
    <row r="28914" s="251" customFormat="1"/>
    <row r="28915" s="251" customFormat="1"/>
    <row r="28916" s="251" customFormat="1"/>
    <row r="28917" s="251" customFormat="1"/>
    <row r="28918" s="251" customFormat="1"/>
    <row r="28919" s="251" customFormat="1"/>
    <row r="28920" s="251" customFormat="1"/>
    <row r="28921" s="251" customFormat="1"/>
    <row r="28922" s="251" customFormat="1"/>
    <row r="28923" s="251" customFormat="1"/>
    <row r="28924" s="251" customFormat="1"/>
    <row r="28925" s="251" customFormat="1"/>
    <row r="28926" s="251" customFormat="1"/>
    <row r="28927" s="251" customFormat="1"/>
    <row r="28928" s="251" customFormat="1"/>
    <row r="28929" s="251" customFormat="1"/>
    <row r="28930" s="251" customFormat="1"/>
    <row r="28931" s="251" customFormat="1"/>
    <row r="28932" s="251" customFormat="1"/>
    <row r="28933" s="251" customFormat="1"/>
    <row r="28934" s="251" customFormat="1"/>
    <row r="28935" s="251" customFormat="1"/>
    <row r="28936" s="251" customFormat="1"/>
    <row r="28937" s="251" customFormat="1"/>
    <row r="28938" s="251" customFormat="1"/>
    <row r="28939" s="251" customFormat="1"/>
    <row r="28940" s="251" customFormat="1"/>
    <row r="28941" s="251" customFormat="1"/>
    <row r="28942" s="251" customFormat="1"/>
    <row r="28943" s="251" customFormat="1"/>
    <row r="28944" s="251" customFormat="1"/>
    <row r="28945" s="251" customFormat="1"/>
    <row r="28946" s="251" customFormat="1"/>
    <row r="28947" s="251" customFormat="1"/>
    <row r="28948" s="251" customFormat="1"/>
    <row r="28949" s="251" customFormat="1"/>
    <row r="28950" s="251" customFormat="1"/>
    <row r="28951" s="251" customFormat="1"/>
    <row r="28952" s="251" customFormat="1"/>
    <row r="28953" s="251" customFormat="1"/>
    <row r="28954" s="251" customFormat="1"/>
    <row r="28955" s="251" customFormat="1"/>
    <row r="28956" s="251" customFormat="1"/>
    <row r="28957" s="251" customFormat="1"/>
    <row r="28958" s="251" customFormat="1"/>
    <row r="28959" s="251" customFormat="1"/>
    <row r="28960" s="251" customFormat="1"/>
    <row r="28961" s="251" customFormat="1"/>
    <row r="28962" s="251" customFormat="1"/>
    <row r="28963" s="251" customFormat="1"/>
    <row r="28964" s="251" customFormat="1"/>
    <row r="28965" s="251" customFormat="1"/>
    <row r="28966" s="251" customFormat="1"/>
    <row r="28967" s="251" customFormat="1"/>
    <row r="28968" s="251" customFormat="1"/>
    <row r="28969" s="251" customFormat="1"/>
    <row r="28970" s="251" customFormat="1"/>
    <row r="28971" s="251" customFormat="1"/>
    <row r="28972" s="251" customFormat="1"/>
    <row r="28973" s="251" customFormat="1"/>
    <row r="28974" s="251" customFormat="1"/>
    <row r="28975" s="251" customFormat="1"/>
    <row r="28976" s="251" customFormat="1"/>
    <row r="28977" s="251" customFormat="1"/>
    <row r="28978" s="251" customFormat="1"/>
    <row r="28979" s="251" customFormat="1"/>
    <row r="28980" s="251" customFormat="1"/>
    <row r="28981" s="251" customFormat="1"/>
    <row r="28982" s="251" customFormat="1"/>
    <row r="28983" s="251" customFormat="1"/>
    <row r="28984" s="251" customFormat="1"/>
    <row r="28985" s="251" customFormat="1"/>
    <row r="28986" s="251" customFormat="1"/>
    <row r="28987" s="251" customFormat="1"/>
    <row r="28988" s="251" customFormat="1"/>
    <row r="28989" s="251" customFormat="1"/>
    <row r="28990" s="251" customFormat="1"/>
    <row r="28991" s="251" customFormat="1"/>
    <row r="28992" s="251" customFormat="1"/>
    <row r="28993" s="251" customFormat="1"/>
    <row r="28994" s="251" customFormat="1"/>
    <row r="28995" s="251" customFormat="1"/>
    <row r="28996" s="251" customFormat="1"/>
    <row r="28997" s="251" customFormat="1"/>
    <row r="28998" s="251" customFormat="1"/>
    <row r="28999" s="251" customFormat="1"/>
    <row r="29000" s="251" customFormat="1"/>
    <row r="29001" s="251" customFormat="1"/>
    <row r="29002" s="251" customFormat="1"/>
    <row r="29003" s="251" customFormat="1"/>
    <row r="29004" s="251" customFormat="1"/>
    <row r="29005" s="251" customFormat="1"/>
    <row r="29006" s="251" customFormat="1"/>
    <row r="29007" s="251" customFormat="1"/>
    <row r="29008" s="251" customFormat="1"/>
    <row r="29009" s="251" customFormat="1"/>
    <row r="29010" s="251" customFormat="1"/>
    <row r="29011" s="251" customFormat="1"/>
    <row r="29012" s="251" customFormat="1"/>
    <row r="29013" s="251" customFormat="1"/>
    <row r="29014" s="251" customFormat="1"/>
    <row r="29015" s="251" customFormat="1"/>
    <row r="29016" s="251" customFormat="1"/>
    <row r="29017" s="251" customFormat="1"/>
    <row r="29018" s="251" customFormat="1"/>
    <row r="29019" s="251" customFormat="1"/>
    <row r="29020" s="251" customFormat="1"/>
    <row r="29021" s="251" customFormat="1"/>
    <row r="29022" s="251" customFormat="1"/>
    <row r="29023" s="251" customFormat="1"/>
    <row r="29024" s="251" customFormat="1"/>
    <row r="29025" s="251" customFormat="1"/>
    <row r="29026" s="251" customFormat="1"/>
    <row r="29027" s="251" customFormat="1"/>
    <row r="29028" s="251" customFormat="1"/>
    <row r="29029" s="251" customFormat="1"/>
    <row r="29030" s="251" customFormat="1"/>
    <row r="29031" s="251" customFormat="1"/>
    <row r="29032" s="251" customFormat="1"/>
    <row r="29033" s="251" customFormat="1"/>
    <row r="29034" s="251" customFormat="1"/>
    <row r="29035" s="251" customFormat="1"/>
    <row r="29036" s="251" customFormat="1"/>
    <row r="29037" s="251" customFormat="1"/>
    <row r="29038" s="251" customFormat="1"/>
    <row r="29039" s="251" customFormat="1"/>
    <row r="29040" s="251" customFormat="1"/>
    <row r="29041" s="251" customFormat="1"/>
    <row r="29042" s="251" customFormat="1"/>
    <row r="29043" s="251" customFormat="1"/>
    <row r="29044" s="251" customFormat="1"/>
    <row r="29045" s="251" customFormat="1"/>
    <row r="29046" s="251" customFormat="1"/>
    <row r="29047" s="251" customFormat="1"/>
    <row r="29048" s="251" customFormat="1"/>
    <row r="29049" s="251" customFormat="1"/>
    <row r="29050" s="251" customFormat="1"/>
    <row r="29051" s="251" customFormat="1"/>
    <row r="29052" s="251" customFormat="1"/>
    <row r="29053" s="251" customFormat="1"/>
    <row r="29054" s="251" customFormat="1"/>
    <row r="29055" s="251" customFormat="1"/>
    <row r="29056" s="251" customFormat="1"/>
    <row r="29057" s="251" customFormat="1"/>
    <row r="29058" s="251" customFormat="1"/>
    <row r="29059" s="251" customFormat="1"/>
    <row r="29060" s="251" customFormat="1"/>
    <row r="29061" s="251" customFormat="1"/>
    <row r="29062" s="251" customFormat="1"/>
    <row r="29063" s="251" customFormat="1"/>
    <row r="29064" s="251" customFormat="1"/>
    <row r="29065" s="251" customFormat="1"/>
    <row r="29066" s="251" customFormat="1"/>
    <row r="29067" s="251" customFormat="1"/>
    <row r="29068" s="251" customFormat="1"/>
    <row r="29069" s="251" customFormat="1"/>
    <row r="29070" s="251" customFormat="1"/>
    <row r="29071" s="251" customFormat="1"/>
    <row r="29072" s="251" customFormat="1"/>
    <row r="29073" s="251" customFormat="1"/>
    <row r="29074" s="251" customFormat="1"/>
    <row r="29075" s="251" customFormat="1"/>
    <row r="29076" s="251" customFormat="1"/>
    <row r="29077" s="251" customFormat="1"/>
    <row r="29078" s="251" customFormat="1"/>
    <row r="29079" s="251" customFormat="1"/>
    <row r="29080" s="251" customFormat="1"/>
    <row r="29081" s="251" customFormat="1"/>
    <row r="29082" s="251" customFormat="1"/>
    <row r="29083" s="251" customFormat="1"/>
    <row r="29084" s="251" customFormat="1"/>
    <row r="29085" s="251" customFormat="1"/>
    <row r="29086" s="251" customFormat="1"/>
    <row r="29087" s="251" customFormat="1"/>
    <row r="29088" s="251" customFormat="1"/>
    <row r="29089" s="251" customFormat="1"/>
    <row r="29090" s="251" customFormat="1"/>
    <row r="29091" s="251" customFormat="1"/>
    <row r="29092" s="251" customFormat="1"/>
    <row r="29093" s="251" customFormat="1"/>
    <row r="29094" s="251" customFormat="1"/>
    <row r="29095" s="251" customFormat="1"/>
    <row r="29096" s="251" customFormat="1"/>
    <row r="29097" s="251" customFormat="1"/>
    <row r="29098" s="251" customFormat="1"/>
    <row r="29099" s="251" customFormat="1"/>
    <row r="29100" s="251" customFormat="1"/>
    <row r="29101" s="251" customFormat="1"/>
    <row r="29102" s="251" customFormat="1"/>
    <row r="29103" s="251" customFormat="1"/>
    <row r="29104" s="251" customFormat="1"/>
    <row r="29105" s="251" customFormat="1"/>
    <row r="29106" s="251" customFormat="1"/>
    <row r="29107" s="251" customFormat="1"/>
    <row r="29108" s="251" customFormat="1"/>
    <row r="29109" s="251" customFormat="1"/>
    <row r="29110" s="251" customFormat="1"/>
    <row r="29111" s="251" customFormat="1"/>
    <row r="29112" s="251" customFormat="1"/>
    <row r="29113" s="251" customFormat="1"/>
    <row r="29114" s="251" customFormat="1"/>
    <row r="29115" s="251" customFormat="1"/>
    <row r="29116" s="251" customFormat="1"/>
    <row r="29117" s="251" customFormat="1"/>
    <row r="29118" s="251" customFormat="1"/>
    <row r="29119" s="251" customFormat="1"/>
    <row r="29120" s="251" customFormat="1"/>
    <row r="29121" s="251" customFormat="1"/>
    <row r="29122" s="251" customFormat="1"/>
    <row r="29123" s="251" customFormat="1"/>
    <row r="29124" s="251" customFormat="1"/>
    <row r="29125" s="251" customFormat="1"/>
    <row r="29126" s="251" customFormat="1"/>
    <row r="29127" s="251" customFormat="1"/>
    <row r="29128" s="251" customFormat="1"/>
    <row r="29129" s="251" customFormat="1"/>
    <row r="29130" s="251" customFormat="1"/>
    <row r="29131" s="251" customFormat="1"/>
    <row r="29132" s="251" customFormat="1"/>
    <row r="29133" s="251" customFormat="1"/>
    <row r="29134" s="251" customFormat="1"/>
    <row r="29135" s="251" customFormat="1"/>
    <row r="29136" s="251" customFormat="1"/>
    <row r="29137" s="251" customFormat="1"/>
    <row r="29138" s="251" customFormat="1"/>
    <row r="29139" s="251" customFormat="1"/>
    <row r="29140" s="251" customFormat="1"/>
    <row r="29141" s="251" customFormat="1"/>
    <row r="29142" s="251" customFormat="1"/>
    <row r="29143" s="251" customFormat="1"/>
    <row r="29144" s="251" customFormat="1"/>
    <row r="29145" s="251" customFormat="1"/>
    <row r="29146" s="251" customFormat="1"/>
    <row r="29147" s="251" customFormat="1"/>
    <row r="29148" s="251" customFormat="1"/>
    <row r="29149" s="251" customFormat="1"/>
    <row r="29150" s="251" customFormat="1"/>
    <row r="29151" s="251" customFormat="1"/>
    <row r="29152" s="251" customFormat="1"/>
    <row r="29153" s="251" customFormat="1"/>
    <row r="29154" s="251" customFormat="1"/>
    <row r="29155" s="251" customFormat="1"/>
    <row r="29156" s="251" customFormat="1"/>
    <row r="29157" s="251" customFormat="1"/>
    <row r="29158" s="251" customFormat="1"/>
    <row r="29159" s="251" customFormat="1"/>
    <row r="29160" s="251" customFormat="1"/>
    <row r="29161" s="251" customFormat="1"/>
    <row r="29162" s="251" customFormat="1"/>
    <row r="29163" s="251" customFormat="1"/>
    <row r="29164" s="251" customFormat="1"/>
    <row r="29165" s="251" customFormat="1"/>
    <row r="29166" s="251" customFormat="1"/>
    <row r="29167" s="251" customFormat="1"/>
    <row r="29168" s="251" customFormat="1"/>
    <row r="29169" s="251" customFormat="1"/>
    <row r="29170" s="251" customFormat="1"/>
    <row r="29171" s="251" customFormat="1"/>
    <row r="29172" s="251" customFormat="1"/>
    <row r="29173" s="251" customFormat="1"/>
    <row r="29174" s="251" customFormat="1"/>
    <row r="29175" s="251" customFormat="1"/>
    <row r="29176" s="251" customFormat="1"/>
    <row r="29177" s="251" customFormat="1"/>
    <row r="29178" s="251" customFormat="1"/>
    <row r="29179" s="251" customFormat="1"/>
    <row r="29180" s="251" customFormat="1"/>
    <row r="29181" s="251" customFormat="1"/>
    <row r="29182" s="251" customFormat="1"/>
    <row r="29183" s="251" customFormat="1"/>
    <row r="29184" s="251" customFormat="1"/>
    <row r="29185" s="251" customFormat="1"/>
    <row r="29186" s="251" customFormat="1"/>
    <row r="29187" s="251" customFormat="1"/>
    <row r="29188" s="251" customFormat="1"/>
    <row r="29189" s="251" customFormat="1"/>
    <row r="29190" s="251" customFormat="1"/>
    <row r="29191" s="251" customFormat="1"/>
    <row r="29192" s="251" customFormat="1"/>
    <row r="29193" s="251" customFormat="1"/>
    <row r="29194" s="251" customFormat="1"/>
    <row r="29195" s="251" customFormat="1"/>
    <row r="29196" s="251" customFormat="1"/>
    <row r="29197" s="251" customFormat="1"/>
    <row r="29198" s="251" customFormat="1"/>
    <row r="29199" s="251" customFormat="1"/>
    <row r="29200" s="251" customFormat="1"/>
    <row r="29201" s="251" customFormat="1"/>
    <row r="29202" s="251" customFormat="1"/>
    <row r="29203" s="251" customFormat="1"/>
    <row r="29204" s="251" customFormat="1"/>
    <row r="29205" s="251" customFormat="1"/>
    <row r="29206" s="251" customFormat="1"/>
    <row r="29207" s="251" customFormat="1"/>
    <row r="29208" s="251" customFormat="1"/>
    <row r="29209" s="251" customFormat="1"/>
    <row r="29210" s="251" customFormat="1"/>
    <row r="29211" s="251" customFormat="1"/>
    <row r="29212" s="251" customFormat="1"/>
    <row r="29213" s="251" customFormat="1"/>
    <row r="29214" s="251" customFormat="1"/>
    <row r="29215" s="251" customFormat="1"/>
    <row r="29216" s="251" customFormat="1"/>
    <row r="29217" s="251" customFormat="1"/>
    <row r="29218" s="251" customFormat="1"/>
    <row r="29219" s="251" customFormat="1"/>
    <row r="29220" s="251" customFormat="1"/>
    <row r="29221" s="251" customFormat="1"/>
    <row r="29222" s="251" customFormat="1"/>
    <row r="29223" s="251" customFormat="1"/>
    <row r="29224" s="251" customFormat="1"/>
    <row r="29225" s="251" customFormat="1"/>
    <row r="29226" s="251" customFormat="1"/>
    <row r="29227" s="251" customFormat="1"/>
    <row r="29228" s="251" customFormat="1"/>
    <row r="29229" s="251" customFormat="1"/>
    <row r="29230" s="251" customFormat="1"/>
    <row r="29231" s="251" customFormat="1"/>
    <row r="29232" s="251" customFormat="1"/>
    <row r="29233" s="251" customFormat="1"/>
    <row r="29234" s="251" customFormat="1"/>
    <row r="29235" s="251" customFormat="1"/>
    <row r="29236" s="251" customFormat="1"/>
    <row r="29237" s="251" customFormat="1"/>
    <row r="29238" s="251" customFormat="1"/>
    <row r="29239" s="251" customFormat="1"/>
    <row r="29240" s="251" customFormat="1"/>
    <row r="29241" s="251" customFormat="1"/>
    <row r="29242" s="251" customFormat="1"/>
    <row r="29243" s="251" customFormat="1"/>
    <row r="29244" s="251" customFormat="1"/>
    <row r="29245" s="251" customFormat="1"/>
    <row r="29246" s="251" customFormat="1"/>
    <row r="29247" s="251" customFormat="1"/>
    <row r="29248" s="251" customFormat="1"/>
    <row r="29249" s="251" customFormat="1"/>
    <row r="29250" s="251" customFormat="1"/>
    <row r="29251" s="251" customFormat="1"/>
    <row r="29252" s="251" customFormat="1"/>
    <row r="29253" s="251" customFormat="1"/>
    <row r="29254" s="251" customFormat="1"/>
    <row r="29255" s="251" customFormat="1"/>
    <row r="29256" s="251" customFormat="1"/>
    <row r="29257" s="251" customFormat="1"/>
    <row r="29258" s="251" customFormat="1"/>
    <row r="29259" s="251" customFormat="1"/>
    <row r="29260" s="251" customFormat="1"/>
    <row r="29261" s="251" customFormat="1"/>
    <row r="29262" s="251" customFormat="1"/>
    <row r="29263" s="251" customFormat="1"/>
    <row r="29264" s="251" customFormat="1"/>
    <row r="29265" s="251" customFormat="1"/>
    <row r="29266" s="251" customFormat="1"/>
    <row r="29267" s="251" customFormat="1"/>
    <row r="29268" s="251" customFormat="1"/>
    <row r="29269" s="251" customFormat="1"/>
    <row r="29270" s="251" customFormat="1"/>
    <row r="29271" s="251" customFormat="1"/>
    <row r="29272" s="251" customFormat="1"/>
    <row r="29273" s="251" customFormat="1"/>
    <row r="29274" s="251" customFormat="1"/>
    <row r="29275" s="251" customFormat="1"/>
    <row r="29276" s="251" customFormat="1"/>
    <row r="29277" s="251" customFormat="1"/>
    <row r="29278" s="251" customFormat="1"/>
    <row r="29279" s="251" customFormat="1"/>
    <row r="29280" s="251" customFormat="1"/>
    <row r="29281" s="251" customFormat="1"/>
    <row r="29282" s="251" customFormat="1"/>
    <row r="29283" s="251" customFormat="1"/>
    <row r="29284" s="251" customFormat="1"/>
    <row r="29285" s="251" customFormat="1"/>
    <row r="29286" s="251" customFormat="1"/>
    <row r="29287" s="251" customFormat="1"/>
    <row r="29288" s="251" customFormat="1"/>
    <row r="29289" s="251" customFormat="1"/>
    <row r="29290" s="251" customFormat="1"/>
    <row r="29291" s="251" customFormat="1"/>
    <row r="29292" s="251" customFormat="1"/>
    <row r="29293" s="251" customFormat="1"/>
    <row r="29294" s="251" customFormat="1"/>
    <row r="29295" s="251" customFormat="1"/>
    <row r="29296" s="251" customFormat="1"/>
    <row r="29297" s="251" customFormat="1"/>
    <row r="29298" s="251" customFormat="1"/>
    <row r="29299" s="251" customFormat="1"/>
    <row r="29300" s="251" customFormat="1"/>
    <row r="29301" s="251" customFormat="1"/>
    <row r="29302" s="251" customFormat="1"/>
    <row r="29303" s="251" customFormat="1"/>
    <row r="29304" s="251" customFormat="1"/>
    <row r="29305" s="251" customFormat="1"/>
    <row r="29306" s="251" customFormat="1"/>
    <row r="29307" s="251" customFormat="1"/>
    <row r="29308" s="251" customFormat="1"/>
    <row r="29309" s="251" customFormat="1"/>
    <row r="29310" s="251" customFormat="1"/>
    <row r="29311" s="251" customFormat="1"/>
    <row r="29312" s="251" customFormat="1"/>
    <row r="29313" s="251" customFormat="1"/>
    <row r="29314" s="251" customFormat="1"/>
    <row r="29315" s="251" customFormat="1"/>
    <row r="29316" s="251" customFormat="1"/>
    <row r="29317" s="251" customFormat="1"/>
    <row r="29318" s="251" customFormat="1"/>
    <row r="29319" s="251" customFormat="1"/>
    <row r="29320" s="251" customFormat="1"/>
    <row r="29321" s="251" customFormat="1"/>
    <row r="29322" s="251" customFormat="1"/>
    <row r="29323" s="251" customFormat="1"/>
    <row r="29324" s="251" customFormat="1"/>
    <row r="29325" s="251" customFormat="1"/>
    <row r="29326" s="251" customFormat="1"/>
    <row r="29327" s="251" customFormat="1"/>
    <row r="29328" s="251" customFormat="1"/>
    <row r="29329" s="251" customFormat="1"/>
    <row r="29330" s="251" customFormat="1"/>
    <row r="29331" s="251" customFormat="1"/>
    <row r="29332" s="251" customFormat="1"/>
    <row r="29333" s="251" customFormat="1"/>
    <row r="29334" s="251" customFormat="1"/>
    <row r="29335" s="251" customFormat="1"/>
    <row r="29336" s="251" customFormat="1"/>
    <row r="29337" s="251" customFormat="1"/>
    <row r="29338" s="251" customFormat="1"/>
    <row r="29339" s="251" customFormat="1"/>
    <row r="29340" s="251" customFormat="1"/>
    <row r="29341" s="251" customFormat="1"/>
    <row r="29342" s="251" customFormat="1"/>
    <row r="29343" s="251" customFormat="1"/>
    <row r="29344" s="251" customFormat="1"/>
    <row r="29345" s="251" customFormat="1"/>
    <row r="29346" s="251" customFormat="1"/>
    <row r="29347" s="251" customFormat="1"/>
    <row r="29348" s="251" customFormat="1"/>
    <row r="29349" s="251" customFormat="1"/>
    <row r="29350" s="251" customFormat="1"/>
    <row r="29351" s="251" customFormat="1"/>
    <row r="29352" s="251" customFormat="1"/>
    <row r="29353" s="251" customFormat="1"/>
    <row r="29354" s="251" customFormat="1"/>
    <row r="29355" s="251" customFormat="1"/>
    <row r="29356" s="251" customFormat="1"/>
    <row r="29357" s="251" customFormat="1"/>
    <row r="29358" s="251" customFormat="1"/>
    <row r="29359" s="251" customFormat="1"/>
    <row r="29360" s="251" customFormat="1"/>
    <row r="29361" s="251" customFormat="1"/>
    <row r="29362" s="251" customFormat="1"/>
    <row r="29363" s="251" customFormat="1"/>
    <row r="29364" s="251" customFormat="1"/>
    <row r="29365" s="251" customFormat="1"/>
    <row r="29366" s="251" customFormat="1"/>
    <row r="29367" s="251" customFormat="1"/>
    <row r="29368" s="251" customFormat="1"/>
    <row r="29369" s="251" customFormat="1"/>
    <row r="29370" s="251" customFormat="1"/>
    <row r="29371" s="251" customFormat="1"/>
    <row r="29372" s="251" customFormat="1"/>
    <row r="29373" s="251" customFormat="1"/>
    <row r="29374" s="251" customFormat="1"/>
    <row r="29375" s="251" customFormat="1"/>
    <row r="29376" s="251" customFormat="1"/>
    <row r="29377" s="251" customFormat="1"/>
    <row r="29378" s="251" customFormat="1"/>
    <row r="29379" s="251" customFormat="1"/>
    <row r="29380" s="251" customFormat="1"/>
    <row r="29381" s="251" customFormat="1"/>
    <row r="29382" s="251" customFormat="1"/>
    <row r="29383" s="251" customFormat="1"/>
    <row r="29384" s="251" customFormat="1"/>
    <row r="29385" s="251" customFormat="1"/>
    <row r="29386" s="251" customFormat="1"/>
    <row r="29387" s="251" customFormat="1"/>
    <row r="29388" s="251" customFormat="1"/>
    <row r="29389" s="251" customFormat="1"/>
    <row r="29390" s="251" customFormat="1"/>
    <row r="29391" s="251" customFormat="1"/>
    <row r="29392" s="251" customFormat="1"/>
    <row r="29393" s="251" customFormat="1"/>
    <row r="29394" s="251" customFormat="1"/>
    <row r="29395" s="251" customFormat="1"/>
    <row r="29396" s="251" customFormat="1"/>
    <row r="29397" s="251" customFormat="1"/>
    <row r="29398" s="251" customFormat="1"/>
    <row r="29399" s="251" customFormat="1"/>
    <row r="29400" s="251" customFormat="1"/>
    <row r="29401" s="251" customFormat="1"/>
    <row r="29402" s="251" customFormat="1"/>
    <row r="29403" s="251" customFormat="1"/>
    <row r="29404" s="251" customFormat="1"/>
    <row r="29405" s="251" customFormat="1"/>
    <row r="29406" s="251" customFormat="1"/>
    <row r="29407" s="251" customFormat="1"/>
    <row r="29408" s="251" customFormat="1"/>
    <row r="29409" s="251" customFormat="1"/>
    <row r="29410" s="251" customFormat="1"/>
    <row r="29411" s="251" customFormat="1"/>
    <row r="29412" s="251" customFormat="1"/>
    <row r="29413" s="251" customFormat="1"/>
    <row r="29414" s="251" customFormat="1"/>
    <row r="29415" s="251" customFormat="1"/>
    <row r="29416" s="251" customFormat="1"/>
    <row r="29417" s="251" customFormat="1"/>
    <row r="29418" s="251" customFormat="1"/>
    <row r="29419" s="251" customFormat="1"/>
    <row r="29420" s="251" customFormat="1"/>
    <row r="29421" s="251" customFormat="1"/>
    <row r="29422" s="251" customFormat="1"/>
    <row r="29423" s="251" customFormat="1"/>
    <row r="29424" s="251" customFormat="1"/>
    <row r="29425" s="251" customFormat="1"/>
    <row r="29426" s="251" customFormat="1"/>
    <row r="29427" s="251" customFormat="1"/>
    <row r="29428" s="251" customFormat="1"/>
    <row r="29429" s="251" customFormat="1"/>
    <row r="29430" s="251" customFormat="1"/>
    <row r="29431" s="251" customFormat="1"/>
    <row r="29432" s="251" customFormat="1"/>
    <row r="29433" s="251" customFormat="1"/>
    <row r="29434" s="251" customFormat="1"/>
    <row r="29435" s="251" customFormat="1"/>
    <row r="29436" s="251" customFormat="1"/>
    <row r="29437" s="251" customFormat="1"/>
    <row r="29438" s="251" customFormat="1"/>
    <row r="29439" s="251" customFormat="1"/>
    <row r="29440" s="251" customFormat="1"/>
    <row r="29441" s="251" customFormat="1"/>
    <row r="29442" s="251" customFormat="1"/>
    <row r="29443" s="251" customFormat="1"/>
    <row r="29444" s="251" customFormat="1"/>
    <row r="29445" s="251" customFormat="1"/>
    <row r="29446" s="251" customFormat="1"/>
    <row r="29447" s="251" customFormat="1"/>
    <row r="29448" s="251" customFormat="1"/>
    <row r="29449" s="251" customFormat="1"/>
    <row r="29450" s="251" customFormat="1"/>
    <row r="29451" s="251" customFormat="1"/>
    <row r="29452" s="251" customFormat="1"/>
    <row r="29453" s="251" customFormat="1"/>
    <row r="29454" s="251" customFormat="1"/>
    <row r="29455" s="251" customFormat="1"/>
    <row r="29456" s="251" customFormat="1"/>
    <row r="29457" s="251" customFormat="1"/>
    <row r="29458" s="251" customFormat="1"/>
    <row r="29459" s="251" customFormat="1"/>
    <row r="29460" s="251" customFormat="1"/>
    <row r="29461" s="251" customFormat="1"/>
    <row r="29462" s="251" customFormat="1"/>
    <row r="29463" s="251" customFormat="1"/>
    <row r="29464" s="251" customFormat="1"/>
    <row r="29465" s="251" customFormat="1"/>
    <row r="29466" s="251" customFormat="1"/>
    <row r="29467" s="251" customFormat="1"/>
    <row r="29468" s="251" customFormat="1"/>
    <row r="29469" s="251" customFormat="1"/>
    <row r="29470" s="251" customFormat="1"/>
    <row r="29471" s="251" customFormat="1"/>
    <row r="29472" s="251" customFormat="1"/>
    <row r="29473" s="251" customFormat="1"/>
    <row r="29474" s="251" customFormat="1"/>
    <row r="29475" s="251" customFormat="1"/>
    <row r="29476" s="251" customFormat="1"/>
    <row r="29477" s="251" customFormat="1"/>
    <row r="29478" s="251" customFormat="1"/>
    <row r="29479" s="251" customFormat="1"/>
    <row r="29480" s="251" customFormat="1"/>
    <row r="29481" s="251" customFormat="1"/>
    <row r="29482" s="251" customFormat="1"/>
    <row r="29483" s="251" customFormat="1"/>
    <row r="29484" s="251" customFormat="1"/>
    <row r="29485" s="251" customFormat="1"/>
    <row r="29486" s="251" customFormat="1"/>
    <row r="29487" s="251" customFormat="1"/>
    <row r="29488" s="251" customFormat="1"/>
    <row r="29489" s="251" customFormat="1"/>
    <row r="29490" s="251" customFormat="1"/>
    <row r="29491" s="251" customFormat="1"/>
    <row r="29492" s="251" customFormat="1"/>
    <row r="29493" s="251" customFormat="1"/>
    <row r="29494" s="251" customFormat="1"/>
    <row r="29495" s="251" customFormat="1"/>
    <row r="29496" s="251" customFormat="1"/>
    <row r="29497" s="251" customFormat="1"/>
    <row r="29498" s="251" customFormat="1"/>
    <row r="29499" s="251" customFormat="1"/>
    <row r="29500" s="251" customFormat="1"/>
    <row r="29501" s="251" customFormat="1"/>
    <row r="29502" s="251" customFormat="1"/>
    <row r="29503" s="251" customFormat="1"/>
    <row r="29504" s="251" customFormat="1"/>
    <row r="29505" s="251" customFormat="1"/>
    <row r="29506" s="251" customFormat="1"/>
    <row r="29507" s="251" customFormat="1"/>
    <row r="29508" s="251" customFormat="1"/>
    <row r="29509" s="251" customFormat="1"/>
    <row r="29510" s="251" customFormat="1"/>
    <row r="29511" s="251" customFormat="1"/>
    <row r="29512" s="251" customFormat="1"/>
    <row r="29513" s="251" customFormat="1"/>
    <row r="29514" s="251" customFormat="1"/>
    <row r="29515" s="251" customFormat="1"/>
    <row r="29516" s="251" customFormat="1"/>
    <row r="29517" s="251" customFormat="1"/>
    <row r="29518" s="251" customFormat="1"/>
    <row r="29519" s="251" customFormat="1"/>
    <row r="29520" s="251" customFormat="1"/>
    <row r="29521" s="251" customFormat="1"/>
    <row r="29522" s="251" customFormat="1"/>
    <row r="29523" s="251" customFormat="1"/>
    <row r="29524" s="251" customFormat="1"/>
    <row r="29525" s="251" customFormat="1"/>
    <row r="29526" s="251" customFormat="1"/>
    <row r="29527" s="251" customFormat="1"/>
    <row r="29528" s="251" customFormat="1"/>
    <row r="29529" s="251" customFormat="1"/>
    <row r="29530" s="251" customFormat="1"/>
    <row r="29531" s="251" customFormat="1"/>
    <row r="29532" s="251" customFormat="1"/>
    <row r="29533" s="251" customFormat="1"/>
    <row r="29534" s="251" customFormat="1"/>
    <row r="29535" s="251" customFormat="1"/>
    <row r="29536" s="251" customFormat="1"/>
    <row r="29537" s="251" customFormat="1"/>
    <row r="29538" s="251" customFormat="1"/>
    <row r="29539" s="251" customFormat="1"/>
    <row r="29540" s="251" customFormat="1"/>
    <row r="29541" s="251" customFormat="1"/>
    <row r="29542" s="251" customFormat="1"/>
    <row r="29543" s="251" customFormat="1"/>
    <row r="29544" s="251" customFormat="1"/>
    <row r="29545" s="251" customFormat="1"/>
    <row r="29546" s="251" customFormat="1"/>
    <row r="29547" s="251" customFormat="1"/>
    <row r="29548" s="251" customFormat="1"/>
    <row r="29549" s="251" customFormat="1"/>
    <row r="29550" s="251" customFormat="1"/>
    <row r="29551" s="251" customFormat="1"/>
    <row r="29552" s="251" customFormat="1"/>
    <row r="29553" s="251" customFormat="1"/>
    <row r="29554" s="251" customFormat="1"/>
    <row r="29555" s="251" customFormat="1"/>
    <row r="29556" s="251" customFormat="1"/>
    <row r="29557" s="251" customFormat="1"/>
    <row r="29558" s="251" customFormat="1"/>
    <row r="29559" s="251" customFormat="1"/>
    <row r="29560" s="251" customFormat="1"/>
    <row r="29561" s="251" customFormat="1"/>
    <row r="29562" s="251" customFormat="1"/>
    <row r="29563" s="251" customFormat="1"/>
    <row r="29564" s="251" customFormat="1"/>
    <row r="29565" s="251" customFormat="1"/>
    <row r="29566" s="251" customFormat="1"/>
    <row r="29567" s="251" customFormat="1"/>
    <row r="29568" s="251" customFormat="1"/>
    <row r="29569" s="251" customFormat="1"/>
    <row r="29570" s="251" customFormat="1"/>
    <row r="29571" s="251" customFormat="1"/>
    <row r="29572" s="251" customFormat="1"/>
    <row r="29573" s="251" customFormat="1"/>
    <row r="29574" s="251" customFormat="1"/>
    <row r="29575" s="251" customFormat="1"/>
    <row r="29576" s="251" customFormat="1"/>
    <row r="29577" s="251" customFormat="1"/>
    <row r="29578" s="251" customFormat="1"/>
    <row r="29579" s="251" customFormat="1"/>
    <row r="29580" s="251" customFormat="1"/>
    <row r="29581" s="251" customFormat="1"/>
    <row r="29582" s="251" customFormat="1"/>
    <row r="29583" s="251" customFormat="1"/>
    <row r="29584" s="251" customFormat="1"/>
    <row r="29585" s="251" customFormat="1"/>
    <row r="29586" s="251" customFormat="1"/>
    <row r="29587" s="251" customFormat="1"/>
    <row r="29588" s="251" customFormat="1"/>
    <row r="29589" s="251" customFormat="1"/>
    <row r="29590" s="251" customFormat="1"/>
    <row r="29591" s="251" customFormat="1"/>
    <row r="29592" s="251" customFormat="1"/>
    <row r="29593" s="251" customFormat="1"/>
    <row r="29594" s="251" customFormat="1"/>
    <row r="29595" s="251" customFormat="1"/>
    <row r="29596" s="251" customFormat="1"/>
    <row r="29597" s="251" customFormat="1"/>
    <row r="29598" s="251" customFormat="1"/>
    <row r="29599" s="251" customFormat="1"/>
    <row r="29600" s="251" customFormat="1"/>
    <row r="29601" s="251" customFormat="1"/>
    <row r="29602" s="251" customFormat="1"/>
    <row r="29603" s="251" customFormat="1"/>
    <row r="29604" s="251" customFormat="1"/>
    <row r="29605" s="251" customFormat="1"/>
    <row r="29606" s="251" customFormat="1"/>
    <row r="29607" s="251" customFormat="1"/>
    <row r="29608" s="251" customFormat="1"/>
    <row r="29609" s="251" customFormat="1"/>
    <row r="29610" s="251" customFormat="1"/>
    <row r="29611" s="251" customFormat="1"/>
    <row r="29612" s="251" customFormat="1"/>
    <row r="29613" s="251" customFormat="1"/>
    <row r="29614" s="251" customFormat="1"/>
    <row r="29615" s="251" customFormat="1"/>
    <row r="29616" s="251" customFormat="1"/>
    <row r="29617" s="251" customFormat="1"/>
    <row r="29618" s="251" customFormat="1"/>
    <row r="29619" s="251" customFormat="1"/>
    <row r="29620" s="251" customFormat="1"/>
    <row r="29621" s="251" customFormat="1"/>
    <row r="29622" s="251" customFormat="1"/>
    <row r="29623" s="251" customFormat="1"/>
    <row r="29624" s="251" customFormat="1"/>
    <row r="29625" s="251" customFormat="1"/>
    <row r="29626" s="251" customFormat="1"/>
    <row r="29627" s="251" customFormat="1"/>
    <row r="29628" s="251" customFormat="1"/>
    <row r="29629" s="251" customFormat="1"/>
    <row r="29630" s="251" customFormat="1"/>
    <row r="29631" s="251" customFormat="1"/>
    <row r="29632" s="251" customFormat="1"/>
    <row r="29633" s="251" customFormat="1"/>
    <row r="29634" s="251" customFormat="1"/>
    <row r="29635" s="251" customFormat="1"/>
    <row r="29636" s="251" customFormat="1"/>
    <row r="29637" s="251" customFormat="1"/>
    <row r="29638" s="251" customFormat="1"/>
    <row r="29639" s="251" customFormat="1"/>
    <row r="29640" s="251" customFormat="1"/>
    <row r="29641" s="251" customFormat="1"/>
    <row r="29642" s="251" customFormat="1"/>
    <row r="29643" s="251" customFormat="1"/>
    <row r="29644" s="251" customFormat="1"/>
    <row r="29645" s="251" customFormat="1"/>
    <row r="29646" s="251" customFormat="1"/>
    <row r="29647" s="251" customFormat="1"/>
    <row r="29648" s="251" customFormat="1"/>
    <row r="29649" s="251" customFormat="1"/>
    <row r="29650" s="251" customFormat="1"/>
    <row r="29651" s="251" customFormat="1"/>
    <row r="29652" s="251" customFormat="1"/>
    <row r="29653" s="251" customFormat="1"/>
    <row r="29654" s="251" customFormat="1"/>
    <row r="29655" s="251" customFormat="1"/>
    <row r="29656" s="251" customFormat="1"/>
    <row r="29657" s="251" customFormat="1"/>
    <row r="29658" s="251" customFormat="1"/>
    <row r="29659" s="251" customFormat="1"/>
    <row r="29660" s="251" customFormat="1"/>
    <row r="29661" s="251" customFormat="1"/>
    <row r="29662" s="251" customFormat="1"/>
    <row r="29663" s="251" customFormat="1"/>
    <row r="29664" s="251" customFormat="1"/>
    <row r="29665" s="251" customFormat="1"/>
    <row r="29666" s="251" customFormat="1"/>
    <row r="29667" s="251" customFormat="1"/>
    <row r="29668" s="251" customFormat="1"/>
    <row r="29669" s="251" customFormat="1"/>
    <row r="29670" s="251" customFormat="1"/>
    <row r="29671" s="251" customFormat="1"/>
    <row r="29672" s="251" customFormat="1"/>
    <row r="29673" s="251" customFormat="1"/>
    <row r="29674" s="251" customFormat="1"/>
    <row r="29675" s="251" customFormat="1"/>
    <row r="29676" s="251" customFormat="1"/>
    <row r="29677" s="251" customFormat="1"/>
    <row r="29678" s="251" customFormat="1"/>
    <row r="29679" s="251" customFormat="1"/>
    <row r="29680" s="251" customFormat="1"/>
    <row r="29681" s="251" customFormat="1"/>
    <row r="29682" s="251" customFormat="1"/>
    <row r="29683" s="251" customFormat="1"/>
    <row r="29684" s="251" customFormat="1"/>
    <row r="29685" s="251" customFormat="1"/>
    <row r="29686" s="251" customFormat="1"/>
    <row r="29687" s="251" customFormat="1"/>
    <row r="29688" s="251" customFormat="1"/>
    <row r="29689" s="251" customFormat="1"/>
    <row r="29690" s="251" customFormat="1"/>
    <row r="29691" s="251" customFormat="1"/>
    <row r="29692" s="251" customFormat="1"/>
    <row r="29693" s="251" customFormat="1"/>
    <row r="29694" s="251" customFormat="1"/>
    <row r="29695" s="251" customFormat="1"/>
    <row r="29696" s="251" customFormat="1"/>
    <row r="29697" s="251" customFormat="1"/>
    <row r="29698" s="251" customFormat="1"/>
    <row r="29699" s="251" customFormat="1"/>
    <row r="29700" s="251" customFormat="1"/>
    <row r="29701" s="251" customFormat="1"/>
    <row r="29702" s="251" customFormat="1"/>
    <row r="29703" s="251" customFormat="1"/>
    <row r="29704" s="251" customFormat="1"/>
    <row r="29705" s="251" customFormat="1"/>
    <row r="29706" s="251" customFormat="1"/>
    <row r="29707" s="251" customFormat="1"/>
    <row r="29708" s="251" customFormat="1"/>
    <row r="29709" s="251" customFormat="1"/>
    <row r="29710" s="251" customFormat="1"/>
    <row r="29711" s="251" customFormat="1"/>
    <row r="29712" s="251" customFormat="1"/>
    <row r="29713" s="251" customFormat="1"/>
    <row r="29714" s="251" customFormat="1"/>
    <row r="29715" s="251" customFormat="1"/>
    <row r="29716" s="251" customFormat="1"/>
    <row r="29717" s="251" customFormat="1"/>
    <row r="29718" s="251" customFormat="1"/>
    <row r="29719" s="251" customFormat="1"/>
    <row r="29720" s="251" customFormat="1"/>
    <row r="29721" s="251" customFormat="1"/>
    <row r="29722" s="251" customFormat="1"/>
    <row r="29723" s="251" customFormat="1"/>
    <row r="29724" s="251" customFormat="1"/>
    <row r="29725" s="251" customFormat="1"/>
    <row r="29726" s="251" customFormat="1"/>
    <row r="29727" s="251" customFormat="1"/>
    <row r="29728" s="251" customFormat="1"/>
    <row r="29729" s="251" customFormat="1"/>
    <row r="29730" s="251" customFormat="1"/>
    <row r="29731" s="251" customFormat="1"/>
    <row r="29732" s="251" customFormat="1"/>
    <row r="29733" s="251" customFormat="1"/>
    <row r="29734" s="251" customFormat="1"/>
    <row r="29735" s="251" customFormat="1"/>
    <row r="29736" s="251" customFormat="1"/>
    <row r="29737" s="251" customFormat="1"/>
    <row r="29738" s="251" customFormat="1"/>
    <row r="29739" s="251" customFormat="1"/>
    <row r="29740" s="251" customFormat="1"/>
    <row r="29741" s="251" customFormat="1"/>
    <row r="29742" s="251" customFormat="1"/>
    <row r="29743" s="251" customFormat="1"/>
    <row r="29744" s="251" customFormat="1"/>
    <row r="29745" s="251" customFormat="1"/>
    <row r="29746" s="251" customFormat="1"/>
    <row r="29747" s="251" customFormat="1"/>
    <row r="29748" s="251" customFormat="1"/>
    <row r="29749" s="251" customFormat="1"/>
    <row r="29750" s="251" customFormat="1"/>
    <row r="29751" s="251" customFormat="1"/>
    <row r="29752" s="251" customFormat="1"/>
    <row r="29753" s="251" customFormat="1"/>
    <row r="29754" s="251" customFormat="1"/>
    <row r="29755" s="251" customFormat="1"/>
    <row r="29756" s="251" customFormat="1"/>
    <row r="29757" s="251" customFormat="1"/>
    <row r="29758" s="251" customFormat="1"/>
    <row r="29759" s="251" customFormat="1"/>
    <row r="29760" s="251" customFormat="1"/>
    <row r="29761" s="251" customFormat="1"/>
    <row r="29762" s="251" customFormat="1"/>
    <row r="29763" s="251" customFormat="1"/>
    <row r="29764" s="251" customFormat="1"/>
    <row r="29765" s="251" customFormat="1"/>
    <row r="29766" s="251" customFormat="1"/>
    <row r="29767" s="251" customFormat="1"/>
    <row r="29768" s="251" customFormat="1"/>
    <row r="29769" s="251" customFormat="1"/>
    <row r="29770" s="251" customFormat="1"/>
    <row r="29771" s="251" customFormat="1"/>
    <row r="29772" s="251" customFormat="1"/>
    <row r="29773" s="251" customFormat="1"/>
    <row r="29774" s="251" customFormat="1"/>
    <row r="29775" s="251" customFormat="1"/>
    <row r="29776" s="251" customFormat="1"/>
    <row r="29777" s="251" customFormat="1"/>
    <row r="29778" s="251" customFormat="1"/>
    <row r="29779" s="251" customFormat="1"/>
    <row r="29780" s="251" customFormat="1"/>
    <row r="29781" s="251" customFormat="1"/>
    <row r="29782" s="251" customFormat="1"/>
    <row r="29783" s="251" customFormat="1"/>
    <row r="29784" s="251" customFormat="1"/>
    <row r="29785" s="251" customFormat="1"/>
    <row r="29786" s="251" customFormat="1"/>
    <row r="29787" s="251" customFormat="1"/>
    <row r="29788" s="251" customFormat="1"/>
    <row r="29789" s="251" customFormat="1"/>
    <row r="29790" s="251" customFormat="1"/>
    <row r="29791" s="251" customFormat="1"/>
    <row r="29792" s="251" customFormat="1"/>
    <row r="29793" s="251" customFormat="1"/>
    <row r="29794" s="251" customFormat="1"/>
    <row r="29795" s="251" customFormat="1"/>
    <row r="29796" s="251" customFormat="1"/>
    <row r="29797" s="251" customFormat="1"/>
    <row r="29798" s="251" customFormat="1"/>
    <row r="29799" s="251" customFormat="1"/>
    <row r="29800" s="251" customFormat="1"/>
    <row r="29801" s="251" customFormat="1"/>
    <row r="29802" s="251" customFormat="1"/>
    <row r="29803" s="251" customFormat="1"/>
    <row r="29804" s="251" customFormat="1"/>
    <row r="29805" s="251" customFormat="1"/>
    <row r="29806" s="251" customFormat="1"/>
    <row r="29807" s="251" customFormat="1"/>
    <row r="29808" s="251" customFormat="1"/>
    <row r="29809" s="251" customFormat="1"/>
    <row r="29810" s="251" customFormat="1"/>
    <row r="29811" s="251" customFormat="1"/>
    <row r="29812" s="251" customFormat="1"/>
    <row r="29813" s="251" customFormat="1"/>
    <row r="29814" s="251" customFormat="1"/>
    <row r="29815" s="251" customFormat="1"/>
    <row r="29816" s="251" customFormat="1"/>
    <row r="29817" s="251" customFormat="1"/>
    <row r="29818" s="251" customFormat="1"/>
    <row r="29819" s="251" customFormat="1"/>
    <row r="29820" s="251" customFormat="1"/>
    <row r="29821" s="251" customFormat="1"/>
    <row r="29822" s="251" customFormat="1"/>
    <row r="29823" s="251" customFormat="1"/>
    <row r="29824" s="251" customFormat="1"/>
    <row r="29825" s="251" customFormat="1"/>
    <row r="29826" s="251" customFormat="1"/>
    <row r="29827" s="251" customFormat="1"/>
    <row r="29828" s="251" customFormat="1"/>
    <row r="29829" s="251" customFormat="1"/>
    <row r="29830" s="251" customFormat="1"/>
    <row r="29831" s="251" customFormat="1"/>
    <row r="29832" s="251" customFormat="1"/>
    <row r="29833" s="251" customFormat="1"/>
    <row r="29834" s="251" customFormat="1"/>
    <row r="29835" s="251" customFormat="1"/>
    <row r="29836" s="251" customFormat="1"/>
    <row r="29837" s="251" customFormat="1"/>
    <row r="29838" s="251" customFormat="1"/>
    <row r="29839" s="251" customFormat="1"/>
    <row r="29840" s="251" customFormat="1"/>
    <row r="29841" s="251" customFormat="1"/>
    <row r="29842" s="251" customFormat="1"/>
    <row r="29843" s="251" customFormat="1"/>
    <row r="29844" s="251" customFormat="1"/>
    <row r="29845" s="251" customFormat="1"/>
    <row r="29846" s="251" customFormat="1"/>
    <row r="29847" s="251" customFormat="1"/>
    <row r="29848" s="251" customFormat="1"/>
    <row r="29849" s="251" customFormat="1"/>
    <row r="29850" s="251" customFormat="1"/>
    <row r="29851" s="251" customFormat="1"/>
    <row r="29852" s="251" customFormat="1"/>
    <row r="29853" s="251" customFormat="1"/>
    <row r="29854" s="251" customFormat="1"/>
    <row r="29855" s="251" customFormat="1"/>
    <row r="29856" s="251" customFormat="1"/>
    <row r="29857" s="251" customFormat="1"/>
    <row r="29858" s="251" customFormat="1"/>
    <row r="29859" s="251" customFormat="1"/>
    <row r="29860" s="251" customFormat="1"/>
    <row r="29861" s="251" customFormat="1"/>
    <row r="29862" s="251" customFormat="1"/>
    <row r="29863" s="251" customFormat="1"/>
    <row r="29864" s="251" customFormat="1"/>
    <row r="29865" s="251" customFormat="1"/>
    <row r="29866" s="251" customFormat="1"/>
    <row r="29867" s="251" customFormat="1"/>
    <row r="29868" s="251" customFormat="1"/>
    <row r="29869" s="251" customFormat="1"/>
    <row r="29870" s="251" customFormat="1"/>
    <row r="29871" s="251" customFormat="1"/>
    <row r="29872" s="251" customFormat="1"/>
    <row r="29873" s="251" customFormat="1"/>
    <row r="29874" s="251" customFormat="1"/>
    <row r="29875" s="251" customFormat="1"/>
    <row r="29876" s="251" customFormat="1"/>
    <row r="29877" s="251" customFormat="1"/>
    <row r="29878" s="251" customFormat="1"/>
    <row r="29879" s="251" customFormat="1"/>
    <row r="29880" s="251" customFormat="1"/>
    <row r="29881" s="251" customFormat="1"/>
    <row r="29882" s="251" customFormat="1"/>
    <row r="29883" s="251" customFormat="1"/>
    <row r="29884" s="251" customFormat="1"/>
    <row r="29885" s="251" customFormat="1"/>
    <row r="29886" s="251" customFormat="1"/>
    <row r="29887" s="251" customFormat="1"/>
    <row r="29888" s="251" customFormat="1"/>
    <row r="29889" s="251" customFormat="1"/>
    <row r="29890" s="251" customFormat="1"/>
    <row r="29891" s="251" customFormat="1"/>
    <row r="29892" s="251" customFormat="1"/>
    <row r="29893" s="251" customFormat="1"/>
    <row r="29894" s="251" customFormat="1"/>
    <row r="29895" s="251" customFormat="1"/>
    <row r="29896" s="251" customFormat="1"/>
    <row r="29897" s="251" customFormat="1"/>
    <row r="29898" s="251" customFormat="1"/>
    <row r="29899" s="251" customFormat="1"/>
    <row r="29900" s="251" customFormat="1"/>
    <row r="29901" s="251" customFormat="1"/>
    <row r="29902" s="251" customFormat="1"/>
    <row r="29903" s="251" customFormat="1"/>
    <row r="29904" s="251" customFormat="1"/>
    <row r="29905" s="251" customFormat="1"/>
    <row r="29906" s="251" customFormat="1"/>
    <row r="29907" s="251" customFormat="1"/>
    <row r="29908" s="251" customFormat="1"/>
    <row r="29909" s="251" customFormat="1"/>
    <row r="29910" s="251" customFormat="1"/>
    <row r="29911" s="251" customFormat="1"/>
    <row r="29912" s="251" customFormat="1"/>
    <row r="29913" s="251" customFormat="1"/>
    <row r="29914" s="251" customFormat="1"/>
    <row r="29915" s="251" customFormat="1"/>
    <row r="29916" s="251" customFormat="1"/>
    <row r="29917" s="251" customFormat="1"/>
    <row r="29918" s="251" customFormat="1"/>
    <row r="29919" s="251" customFormat="1"/>
    <row r="29920" s="251" customFormat="1"/>
    <row r="29921" s="251" customFormat="1"/>
    <row r="29922" s="251" customFormat="1"/>
    <row r="29923" s="251" customFormat="1"/>
    <row r="29924" s="251" customFormat="1"/>
    <row r="29925" s="251" customFormat="1"/>
    <row r="29926" s="251" customFormat="1"/>
    <row r="29927" s="251" customFormat="1"/>
    <row r="29928" s="251" customFormat="1"/>
    <row r="29929" s="251" customFormat="1"/>
    <row r="29930" s="251" customFormat="1"/>
    <row r="29931" s="251" customFormat="1"/>
    <row r="29932" s="251" customFormat="1"/>
    <row r="29933" s="251" customFormat="1"/>
    <row r="29934" s="251" customFormat="1"/>
    <row r="29935" s="251" customFormat="1"/>
    <row r="29936" s="251" customFormat="1"/>
    <row r="29937" s="251" customFormat="1"/>
    <row r="29938" s="251" customFormat="1"/>
    <row r="29939" s="251" customFormat="1"/>
    <row r="29940" s="251" customFormat="1"/>
    <row r="29941" s="251" customFormat="1"/>
    <row r="29942" s="251" customFormat="1"/>
    <row r="29943" s="251" customFormat="1"/>
    <row r="29944" s="251" customFormat="1"/>
    <row r="29945" s="251" customFormat="1"/>
    <row r="29946" s="251" customFormat="1"/>
    <row r="29947" s="251" customFormat="1"/>
    <row r="29948" s="251" customFormat="1"/>
    <row r="29949" s="251" customFormat="1"/>
    <row r="29950" s="251" customFormat="1"/>
    <row r="29951" s="251" customFormat="1"/>
    <row r="29952" s="251" customFormat="1"/>
    <row r="29953" s="251" customFormat="1"/>
    <row r="29954" s="251" customFormat="1"/>
    <row r="29955" s="251" customFormat="1"/>
    <row r="29956" s="251" customFormat="1"/>
    <row r="29957" s="251" customFormat="1"/>
    <row r="29958" s="251" customFormat="1"/>
    <row r="29959" s="251" customFormat="1"/>
    <row r="29960" s="251" customFormat="1"/>
    <row r="29961" s="251" customFormat="1"/>
    <row r="29962" s="251" customFormat="1"/>
    <row r="29963" s="251" customFormat="1"/>
    <row r="29964" s="251" customFormat="1"/>
    <row r="29965" s="251" customFormat="1"/>
    <row r="29966" s="251" customFormat="1"/>
    <row r="29967" s="251" customFormat="1"/>
    <row r="29968" s="251" customFormat="1"/>
    <row r="29969" s="251" customFormat="1"/>
    <row r="29970" s="251" customFormat="1"/>
    <row r="29971" s="251" customFormat="1"/>
    <row r="29972" s="251" customFormat="1"/>
    <row r="29973" s="251" customFormat="1"/>
    <row r="29974" s="251" customFormat="1"/>
    <row r="29975" s="251" customFormat="1"/>
    <row r="29976" s="251" customFormat="1"/>
    <row r="29977" s="251" customFormat="1"/>
    <row r="29978" s="251" customFormat="1"/>
    <row r="29979" s="251" customFormat="1"/>
    <row r="29980" s="251" customFormat="1"/>
    <row r="29981" s="251" customFormat="1"/>
    <row r="29982" s="251" customFormat="1"/>
    <row r="29983" s="251" customFormat="1"/>
    <row r="29984" s="251" customFormat="1"/>
    <row r="29985" s="251" customFormat="1"/>
    <row r="29986" s="251" customFormat="1"/>
    <row r="29987" s="251" customFormat="1"/>
    <row r="29988" s="251" customFormat="1"/>
    <row r="29989" s="251" customFormat="1"/>
    <row r="29990" s="251" customFormat="1"/>
    <row r="29991" s="251" customFormat="1"/>
    <row r="29992" s="251" customFormat="1"/>
    <row r="29993" s="251" customFormat="1"/>
    <row r="29994" s="251" customFormat="1"/>
    <row r="29995" s="251" customFormat="1"/>
    <row r="29996" s="251" customFormat="1"/>
    <row r="29997" s="251" customFormat="1"/>
    <row r="29998" s="251" customFormat="1"/>
    <row r="29999" s="251" customFormat="1"/>
    <row r="30000" s="251" customFormat="1"/>
    <row r="30001" s="251" customFormat="1"/>
    <row r="30002" s="251" customFormat="1"/>
    <row r="30003" s="251" customFormat="1"/>
    <row r="30004" s="251" customFormat="1"/>
    <row r="30005" s="251" customFormat="1"/>
    <row r="30006" s="251" customFormat="1"/>
    <row r="30007" s="251" customFormat="1"/>
    <row r="30008" s="251" customFormat="1"/>
    <row r="30009" s="251" customFormat="1"/>
    <row r="30010" s="251" customFormat="1"/>
    <row r="30011" s="251" customFormat="1"/>
    <row r="30012" s="251" customFormat="1"/>
    <row r="30013" s="251" customFormat="1"/>
    <row r="30014" s="251" customFormat="1"/>
    <row r="30015" s="251" customFormat="1"/>
    <row r="30016" s="251" customFormat="1"/>
    <row r="30017" s="251" customFormat="1"/>
    <row r="30018" s="251" customFormat="1"/>
    <row r="30019" s="251" customFormat="1"/>
    <row r="30020" s="251" customFormat="1"/>
    <row r="30021" s="251" customFormat="1"/>
    <row r="30022" s="251" customFormat="1"/>
    <row r="30023" s="251" customFormat="1"/>
    <row r="30024" s="251" customFormat="1"/>
    <row r="30025" s="251" customFormat="1"/>
    <row r="30026" s="251" customFormat="1"/>
    <row r="30027" s="251" customFormat="1"/>
    <row r="30028" s="251" customFormat="1"/>
    <row r="30029" s="251" customFormat="1"/>
    <row r="30030" s="251" customFormat="1"/>
    <row r="30031" s="251" customFormat="1"/>
    <row r="30032" s="251" customFormat="1"/>
    <row r="30033" s="251" customFormat="1"/>
    <row r="30034" s="251" customFormat="1"/>
    <row r="30035" s="251" customFormat="1"/>
    <row r="30036" s="251" customFormat="1"/>
    <row r="30037" s="251" customFormat="1"/>
    <row r="30038" s="251" customFormat="1"/>
    <row r="30039" s="251" customFormat="1"/>
    <row r="30040" s="251" customFormat="1"/>
    <row r="30041" s="251" customFormat="1"/>
    <row r="30042" s="251" customFormat="1"/>
    <row r="30043" s="251" customFormat="1"/>
    <row r="30044" s="251" customFormat="1"/>
    <row r="30045" s="251" customFormat="1"/>
    <row r="30046" s="251" customFormat="1"/>
    <row r="30047" s="251" customFormat="1"/>
    <row r="30048" s="251" customFormat="1"/>
    <row r="30049" s="251" customFormat="1"/>
    <row r="30050" s="251" customFormat="1"/>
    <row r="30051" s="251" customFormat="1"/>
    <row r="30052" s="251" customFormat="1"/>
    <row r="30053" s="251" customFormat="1"/>
    <row r="30054" s="251" customFormat="1"/>
    <row r="30055" s="251" customFormat="1"/>
    <row r="30056" s="251" customFormat="1"/>
    <row r="30057" s="251" customFormat="1"/>
    <row r="30058" s="251" customFormat="1"/>
    <row r="30059" s="251" customFormat="1"/>
    <row r="30060" s="251" customFormat="1"/>
    <row r="30061" s="251" customFormat="1"/>
    <row r="30062" s="251" customFormat="1"/>
    <row r="30063" s="251" customFormat="1"/>
    <row r="30064" s="251" customFormat="1"/>
    <row r="30065" s="251" customFormat="1"/>
    <row r="30066" s="251" customFormat="1"/>
    <row r="30067" s="251" customFormat="1"/>
    <row r="30068" s="251" customFormat="1"/>
    <row r="30069" s="251" customFormat="1"/>
    <row r="30070" s="251" customFormat="1"/>
    <row r="30071" s="251" customFormat="1"/>
    <row r="30072" s="251" customFormat="1"/>
    <row r="30073" s="251" customFormat="1"/>
    <row r="30074" s="251" customFormat="1"/>
    <row r="30075" s="251" customFormat="1"/>
    <row r="30076" s="251" customFormat="1"/>
    <row r="30077" s="251" customFormat="1"/>
    <row r="30078" s="251" customFormat="1"/>
    <row r="30079" s="251" customFormat="1"/>
    <row r="30080" s="251" customFormat="1"/>
    <row r="30081" s="251" customFormat="1"/>
    <row r="30082" s="251" customFormat="1"/>
    <row r="30083" s="251" customFormat="1"/>
    <row r="30084" s="251" customFormat="1"/>
    <row r="30085" s="251" customFormat="1"/>
    <row r="30086" s="251" customFormat="1"/>
    <row r="30087" s="251" customFormat="1"/>
    <row r="30088" s="251" customFormat="1"/>
    <row r="30089" s="251" customFormat="1"/>
    <row r="30090" s="251" customFormat="1"/>
    <row r="30091" s="251" customFormat="1"/>
    <row r="30092" s="251" customFormat="1"/>
    <row r="30093" s="251" customFormat="1"/>
    <row r="30094" s="251" customFormat="1"/>
    <row r="30095" s="251" customFormat="1"/>
    <row r="30096" s="251" customFormat="1"/>
    <row r="30097" s="251" customFormat="1"/>
    <row r="30098" s="251" customFormat="1"/>
    <row r="30099" s="251" customFormat="1"/>
    <row r="30100" s="251" customFormat="1"/>
    <row r="30101" s="251" customFormat="1"/>
    <row r="30102" s="251" customFormat="1"/>
    <row r="30103" s="251" customFormat="1"/>
    <row r="30104" s="251" customFormat="1"/>
    <row r="30105" s="251" customFormat="1"/>
    <row r="30106" s="251" customFormat="1"/>
    <row r="30107" s="251" customFormat="1"/>
    <row r="30108" s="251" customFormat="1"/>
    <row r="30109" s="251" customFormat="1"/>
    <row r="30110" s="251" customFormat="1"/>
    <row r="30111" s="251" customFormat="1"/>
    <row r="30112" s="251" customFormat="1"/>
    <row r="30113" s="251" customFormat="1"/>
    <row r="30114" s="251" customFormat="1"/>
    <row r="30115" s="251" customFormat="1"/>
    <row r="30116" s="251" customFormat="1"/>
    <row r="30117" s="251" customFormat="1"/>
    <row r="30118" s="251" customFormat="1"/>
    <row r="30119" s="251" customFormat="1"/>
    <row r="30120" s="251" customFormat="1"/>
    <row r="30121" s="251" customFormat="1"/>
    <row r="30122" s="251" customFormat="1"/>
    <row r="30123" s="251" customFormat="1"/>
    <row r="30124" s="251" customFormat="1"/>
    <row r="30125" s="251" customFormat="1"/>
    <row r="30126" s="251" customFormat="1"/>
    <row r="30127" s="251" customFormat="1"/>
    <row r="30128" s="251" customFormat="1"/>
    <row r="30129" s="251" customFormat="1"/>
    <row r="30130" s="251" customFormat="1"/>
    <row r="30131" s="251" customFormat="1"/>
    <row r="30132" s="251" customFormat="1"/>
    <row r="30133" s="251" customFormat="1"/>
    <row r="30134" s="251" customFormat="1"/>
    <row r="30135" s="251" customFormat="1"/>
    <row r="30136" s="251" customFormat="1"/>
    <row r="30137" s="251" customFormat="1"/>
    <row r="30138" s="251" customFormat="1"/>
    <row r="30139" s="251" customFormat="1"/>
    <row r="30140" s="251" customFormat="1"/>
    <row r="30141" s="251" customFormat="1"/>
    <row r="30142" s="251" customFormat="1"/>
    <row r="30143" s="251" customFormat="1"/>
    <row r="30144" s="251" customFormat="1"/>
    <row r="30145" s="251" customFormat="1"/>
    <row r="30146" s="251" customFormat="1"/>
    <row r="30147" s="251" customFormat="1"/>
    <row r="30148" s="251" customFormat="1"/>
    <row r="30149" s="251" customFormat="1"/>
    <row r="30150" s="251" customFormat="1"/>
    <row r="30151" s="251" customFormat="1"/>
    <row r="30152" s="251" customFormat="1"/>
    <row r="30153" s="251" customFormat="1"/>
    <row r="30154" s="251" customFormat="1"/>
    <row r="30155" s="251" customFormat="1"/>
    <row r="30156" s="251" customFormat="1"/>
    <row r="30157" s="251" customFormat="1"/>
    <row r="30158" s="251" customFormat="1"/>
    <row r="30159" s="251" customFormat="1"/>
    <row r="30160" s="251" customFormat="1"/>
    <row r="30161" s="251" customFormat="1"/>
    <row r="30162" s="251" customFormat="1"/>
    <row r="30163" s="251" customFormat="1"/>
    <row r="30164" s="251" customFormat="1"/>
    <row r="30165" s="251" customFormat="1"/>
    <row r="30166" s="251" customFormat="1"/>
    <row r="30167" s="251" customFormat="1"/>
    <row r="30168" s="251" customFormat="1"/>
    <row r="30169" s="251" customFormat="1"/>
    <row r="30170" s="251" customFormat="1"/>
    <row r="30171" s="251" customFormat="1"/>
    <row r="30172" s="251" customFormat="1"/>
    <row r="30173" s="251" customFormat="1"/>
    <row r="30174" s="251" customFormat="1"/>
    <row r="30175" s="251" customFormat="1"/>
    <row r="30176" s="251" customFormat="1"/>
    <row r="30177" s="251" customFormat="1"/>
    <row r="30178" s="251" customFormat="1"/>
    <row r="30179" s="251" customFormat="1"/>
    <row r="30180" s="251" customFormat="1"/>
    <row r="30181" s="251" customFormat="1"/>
    <row r="30182" s="251" customFormat="1"/>
    <row r="30183" s="251" customFormat="1"/>
    <row r="30184" s="251" customFormat="1"/>
    <row r="30185" s="251" customFormat="1"/>
    <row r="30186" s="251" customFormat="1"/>
    <row r="30187" s="251" customFormat="1"/>
    <row r="30188" s="251" customFormat="1"/>
    <row r="30189" s="251" customFormat="1"/>
    <row r="30190" s="251" customFormat="1"/>
    <row r="30191" s="251" customFormat="1"/>
    <row r="30192" s="251" customFormat="1"/>
    <row r="30193" s="251" customFormat="1"/>
    <row r="30194" s="251" customFormat="1"/>
    <row r="30195" s="251" customFormat="1"/>
    <row r="30196" s="251" customFormat="1"/>
    <row r="30197" s="251" customFormat="1"/>
    <row r="30198" s="251" customFormat="1"/>
    <row r="30199" s="251" customFormat="1"/>
    <row r="30200" s="251" customFormat="1"/>
    <row r="30201" s="251" customFormat="1"/>
    <row r="30202" s="251" customFormat="1"/>
    <row r="30203" s="251" customFormat="1"/>
    <row r="30204" s="251" customFormat="1"/>
    <row r="30205" s="251" customFormat="1"/>
    <row r="30206" s="251" customFormat="1"/>
    <row r="30207" s="251" customFormat="1"/>
    <row r="30208" s="251" customFormat="1"/>
    <row r="30209" s="251" customFormat="1"/>
    <row r="30210" s="251" customFormat="1"/>
    <row r="30211" s="251" customFormat="1"/>
    <row r="30212" s="251" customFormat="1"/>
    <row r="30213" s="251" customFormat="1"/>
    <row r="30214" s="251" customFormat="1"/>
    <row r="30215" s="251" customFormat="1"/>
    <row r="30216" s="251" customFormat="1"/>
    <row r="30217" s="251" customFormat="1"/>
    <row r="30218" s="251" customFormat="1"/>
    <row r="30219" s="251" customFormat="1"/>
    <row r="30220" s="251" customFormat="1"/>
    <row r="30221" s="251" customFormat="1"/>
    <row r="30222" s="251" customFormat="1"/>
    <row r="30223" s="251" customFormat="1"/>
    <row r="30224" s="251" customFormat="1"/>
    <row r="30225" s="251" customFormat="1"/>
    <row r="30226" s="251" customFormat="1"/>
    <row r="30227" s="251" customFormat="1"/>
    <row r="30228" s="251" customFormat="1"/>
    <row r="30229" s="251" customFormat="1"/>
    <row r="30230" s="251" customFormat="1"/>
    <row r="30231" s="251" customFormat="1"/>
    <row r="30232" s="251" customFormat="1"/>
    <row r="30233" s="251" customFormat="1"/>
    <row r="30234" s="251" customFormat="1"/>
    <row r="30235" s="251" customFormat="1"/>
    <row r="30236" s="251" customFormat="1"/>
    <row r="30237" s="251" customFormat="1"/>
    <row r="30238" s="251" customFormat="1"/>
    <row r="30239" s="251" customFormat="1"/>
    <row r="30240" s="251" customFormat="1"/>
    <row r="30241" s="251" customFormat="1"/>
    <row r="30242" s="251" customFormat="1"/>
    <row r="30243" s="251" customFormat="1"/>
    <row r="30244" s="251" customFormat="1"/>
    <row r="30245" s="251" customFormat="1"/>
    <row r="30246" s="251" customFormat="1"/>
    <row r="30247" s="251" customFormat="1"/>
    <row r="30248" s="251" customFormat="1"/>
    <row r="30249" s="251" customFormat="1"/>
    <row r="30250" s="251" customFormat="1"/>
    <row r="30251" s="251" customFormat="1"/>
    <row r="30252" s="251" customFormat="1"/>
    <row r="30253" s="251" customFormat="1"/>
    <row r="30254" s="251" customFormat="1"/>
    <row r="30255" s="251" customFormat="1"/>
    <row r="30256" s="251" customFormat="1"/>
    <row r="30257" s="251" customFormat="1"/>
    <row r="30258" s="251" customFormat="1"/>
    <row r="30259" s="251" customFormat="1"/>
    <row r="30260" s="251" customFormat="1"/>
    <row r="30261" s="251" customFormat="1"/>
    <row r="30262" s="251" customFormat="1"/>
    <row r="30263" s="251" customFormat="1"/>
    <row r="30264" s="251" customFormat="1"/>
    <row r="30265" s="251" customFormat="1"/>
    <row r="30266" s="251" customFormat="1"/>
    <row r="30267" s="251" customFormat="1"/>
    <row r="30268" s="251" customFormat="1"/>
    <row r="30269" s="251" customFormat="1"/>
    <row r="30270" s="251" customFormat="1"/>
    <row r="30271" s="251" customFormat="1"/>
    <row r="30272" s="251" customFormat="1"/>
    <row r="30273" s="251" customFormat="1"/>
    <row r="30274" s="251" customFormat="1"/>
    <row r="30275" s="251" customFormat="1"/>
    <row r="30276" s="251" customFormat="1"/>
    <row r="30277" s="251" customFormat="1"/>
    <row r="30278" s="251" customFormat="1"/>
    <row r="30279" s="251" customFormat="1"/>
    <row r="30280" s="251" customFormat="1"/>
    <row r="30281" s="251" customFormat="1"/>
    <row r="30282" s="251" customFormat="1"/>
    <row r="30283" s="251" customFormat="1"/>
    <row r="30284" s="251" customFormat="1"/>
    <row r="30285" s="251" customFormat="1"/>
    <row r="30286" s="251" customFormat="1"/>
    <row r="30287" s="251" customFormat="1"/>
    <row r="30288" s="251" customFormat="1"/>
    <row r="30289" s="251" customFormat="1"/>
    <row r="30290" s="251" customFormat="1"/>
    <row r="30291" s="251" customFormat="1"/>
    <row r="30292" s="251" customFormat="1"/>
    <row r="30293" s="251" customFormat="1"/>
    <row r="30294" s="251" customFormat="1"/>
    <row r="30295" s="251" customFormat="1"/>
    <row r="30296" s="251" customFormat="1"/>
    <row r="30297" s="251" customFormat="1"/>
    <row r="30298" s="251" customFormat="1"/>
    <row r="30299" s="251" customFormat="1"/>
    <row r="30300" s="251" customFormat="1"/>
    <row r="30301" s="251" customFormat="1"/>
    <row r="30302" s="251" customFormat="1"/>
    <row r="30303" s="251" customFormat="1"/>
    <row r="30304" s="251" customFormat="1"/>
    <row r="30305" s="251" customFormat="1"/>
    <row r="30306" s="251" customFormat="1"/>
    <row r="30307" s="251" customFormat="1"/>
    <row r="30308" s="251" customFormat="1"/>
    <row r="30309" s="251" customFormat="1"/>
    <row r="30310" s="251" customFormat="1"/>
    <row r="30311" s="251" customFormat="1"/>
    <row r="30312" s="251" customFormat="1"/>
    <row r="30313" s="251" customFormat="1"/>
    <row r="30314" s="251" customFormat="1"/>
    <row r="30315" s="251" customFormat="1"/>
    <row r="30316" s="251" customFormat="1"/>
    <row r="30317" s="251" customFormat="1"/>
    <row r="30318" s="251" customFormat="1"/>
    <row r="30319" s="251" customFormat="1"/>
    <row r="30320" s="251" customFormat="1"/>
    <row r="30321" s="251" customFormat="1"/>
    <row r="30322" s="251" customFormat="1"/>
    <row r="30323" s="251" customFormat="1"/>
    <row r="30324" s="251" customFormat="1"/>
    <row r="30325" s="251" customFormat="1"/>
    <row r="30326" s="251" customFormat="1"/>
    <row r="30327" s="251" customFormat="1"/>
    <row r="30328" s="251" customFormat="1"/>
    <row r="30329" s="251" customFormat="1"/>
    <row r="30330" s="251" customFormat="1"/>
    <row r="30331" s="251" customFormat="1"/>
    <row r="30332" s="251" customFormat="1"/>
    <row r="30333" s="251" customFormat="1"/>
    <row r="30334" s="251" customFormat="1"/>
    <row r="30335" s="251" customFormat="1"/>
    <row r="30336" s="251" customFormat="1"/>
    <row r="30337" s="251" customFormat="1"/>
    <row r="30338" s="251" customFormat="1"/>
    <row r="30339" s="251" customFormat="1"/>
    <row r="30340" s="251" customFormat="1"/>
    <row r="30341" s="251" customFormat="1"/>
    <row r="30342" s="251" customFormat="1"/>
    <row r="30343" s="251" customFormat="1"/>
    <row r="30344" s="251" customFormat="1"/>
    <row r="30345" s="251" customFormat="1"/>
    <row r="30346" s="251" customFormat="1"/>
    <row r="30347" s="251" customFormat="1"/>
    <row r="30348" s="251" customFormat="1"/>
    <row r="30349" s="251" customFormat="1"/>
    <row r="30350" s="251" customFormat="1"/>
    <row r="30351" s="251" customFormat="1"/>
    <row r="30352" s="251" customFormat="1"/>
    <row r="30353" s="251" customFormat="1"/>
    <row r="30354" s="251" customFormat="1"/>
    <row r="30355" s="251" customFormat="1"/>
    <row r="30356" s="251" customFormat="1"/>
    <row r="30357" s="251" customFormat="1"/>
    <row r="30358" s="251" customFormat="1"/>
    <row r="30359" s="251" customFormat="1"/>
    <row r="30360" s="251" customFormat="1"/>
    <row r="30361" s="251" customFormat="1"/>
    <row r="30362" s="251" customFormat="1"/>
    <row r="30363" s="251" customFormat="1"/>
    <row r="30364" s="251" customFormat="1"/>
    <row r="30365" s="251" customFormat="1"/>
    <row r="30366" s="251" customFormat="1"/>
    <row r="30367" s="251" customFormat="1"/>
    <row r="30368" s="251" customFormat="1"/>
    <row r="30369" s="251" customFormat="1"/>
    <row r="30370" s="251" customFormat="1"/>
    <row r="30371" s="251" customFormat="1"/>
    <row r="30372" s="251" customFormat="1"/>
    <row r="30373" s="251" customFormat="1"/>
    <row r="30374" s="251" customFormat="1"/>
    <row r="30375" s="251" customFormat="1"/>
    <row r="30376" s="251" customFormat="1"/>
    <row r="30377" s="251" customFormat="1"/>
    <row r="30378" s="251" customFormat="1"/>
    <row r="30379" s="251" customFormat="1"/>
    <row r="30380" s="251" customFormat="1"/>
    <row r="30381" s="251" customFormat="1"/>
    <row r="30382" s="251" customFormat="1"/>
    <row r="30383" s="251" customFormat="1"/>
    <row r="30384" s="251" customFormat="1"/>
    <row r="30385" s="251" customFormat="1"/>
    <row r="30386" s="251" customFormat="1"/>
    <row r="30387" s="251" customFormat="1"/>
    <row r="30388" s="251" customFormat="1"/>
    <row r="30389" s="251" customFormat="1"/>
    <row r="30390" s="251" customFormat="1"/>
    <row r="30391" s="251" customFormat="1"/>
    <row r="30392" s="251" customFormat="1"/>
    <row r="30393" s="251" customFormat="1"/>
    <row r="30394" s="251" customFormat="1"/>
    <row r="30395" s="251" customFormat="1"/>
    <row r="30396" s="251" customFormat="1"/>
    <row r="30397" s="251" customFormat="1"/>
    <row r="30398" s="251" customFormat="1"/>
    <row r="30399" s="251" customFormat="1"/>
    <row r="30400" s="251" customFormat="1"/>
    <row r="30401" s="251" customFormat="1"/>
    <row r="30402" s="251" customFormat="1"/>
    <row r="30403" s="251" customFormat="1"/>
    <row r="30404" s="251" customFormat="1"/>
    <row r="30405" s="251" customFormat="1"/>
    <row r="30406" s="251" customFormat="1"/>
    <row r="30407" s="251" customFormat="1"/>
    <row r="30408" s="251" customFormat="1"/>
    <row r="30409" s="251" customFormat="1"/>
    <row r="30410" s="251" customFormat="1"/>
    <row r="30411" s="251" customFormat="1"/>
    <row r="30412" s="251" customFormat="1"/>
    <row r="30413" s="251" customFormat="1"/>
    <row r="30414" s="251" customFormat="1"/>
    <row r="30415" s="251" customFormat="1"/>
    <row r="30416" s="251" customFormat="1"/>
    <row r="30417" s="251" customFormat="1"/>
    <row r="30418" s="251" customFormat="1"/>
    <row r="30419" s="251" customFormat="1"/>
    <row r="30420" s="251" customFormat="1"/>
    <row r="30421" s="251" customFormat="1"/>
    <row r="30422" s="251" customFormat="1"/>
    <row r="30423" s="251" customFormat="1"/>
    <row r="30424" s="251" customFormat="1"/>
    <row r="30425" s="251" customFormat="1"/>
    <row r="30426" s="251" customFormat="1"/>
    <row r="30427" s="251" customFormat="1"/>
    <row r="30428" s="251" customFormat="1"/>
    <row r="30429" s="251" customFormat="1"/>
    <row r="30430" s="251" customFormat="1"/>
    <row r="30431" s="251" customFormat="1"/>
    <row r="30432" s="251" customFormat="1"/>
    <row r="30433" s="251" customFormat="1"/>
    <row r="30434" s="251" customFormat="1"/>
    <row r="30435" s="251" customFormat="1"/>
    <row r="30436" s="251" customFormat="1"/>
    <row r="30437" s="251" customFormat="1"/>
    <row r="30438" s="251" customFormat="1"/>
    <row r="30439" s="251" customFormat="1"/>
    <row r="30440" s="251" customFormat="1"/>
    <row r="30441" s="251" customFormat="1"/>
    <row r="30442" s="251" customFormat="1"/>
    <row r="30443" s="251" customFormat="1"/>
    <row r="30444" s="251" customFormat="1"/>
    <row r="30445" s="251" customFormat="1"/>
    <row r="30446" s="251" customFormat="1"/>
    <row r="30447" s="251" customFormat="1"/>
    <row r="30448" s="251" customFormat="1"/>
    <row r="30449" s="251" customFormat="1"/>
    <row r="30450" s="251" customFormat="1"/>
    <row r="30451" s="251" customFormat="1"/>
    <row r="30452" s="251" customFormat="1"/>
    <row r="30453" s="251" customFormat="1"/>
    <row r="30454" s="251" customFormat="1"/>
    <row r="30455" s="251" customFormat="1"/>
    <row r="30456" s="251" customFormat="1"/>
    <row r="30457" s="251" customFormat="1"/>
    <row r="30458" s="251" customFormat="1"/>
    <row r="30459" s="251" customFormat="1"/>
    <row r="30460" s="251" customFormat="1"/>
    <row r="30461" s="251" customFormat="1"/>
    <row r="30462" s="251" customFormat="1"/>
    <row r="30463" s="251" customFormat="1"/>
    <row r="30464" s="251" customFormat="1"/>
    <row r="30465" s="251" customFormat="1"/>
    <row r="30466" s="251" customFormat="1"/>
    <row r="30467" s="251" customFormat="1"/>
    <row r="30468" s="251" customFormat="1"/>
    <row r="30469" s="251" customFormat="1"/>
    <row r="30470" s="251" customFormat="1"/>
    <row r="30471" s="251" customFormat="1"/>
    <row r="30472" s="251" customFormat="1"/>
    <row r="30473" s="251" customFormat="1"/>
    <row r="30474" s="251" customFormat="1"/>
    <row r="30475" s="251" customFormat="1"/>
    <row r="30476" s="251" customFormat="1"/>
    <row r="30477" s="251" customFormat="1"/>
    <row r="30478" s="251" customFormat="1"/>
    <row r="30479" s="251" customFormat="1"/>
    <row r="30480" s="251" customFormat="1"/>
    <row r="30481" s="251" customFormat="1"/>
    <row r="30482" s="251" customFormat="1"/>
    <row r="30483" s="251" customFormat="1"/>
    <row r="30484" s="251" customFormat="1"/>
    <row r="30485" s="251" customFormat="1"/>
    <row r="30486" s="251" customFormat="1"/>
    <row r="30487" s="251" customFormat="1"/>
    <row r="30488" s="251" customFormat="1"/>
    <row r="30489" s="251" customFormat="1"/>
    <row r="30490" s="251" customFormat="1"/>
    <row r="30491" s="251" customFormat="1"/>
    <row r="30492" s="251" customFormat="1"/>
    <row r="30493" s="251" customFormat="1"/>
    <row r="30494" s="251" customFormat="1"/>
    <row r="30495" s="251" customFormat="1"/>
    <row r="30496" s="251" customFormat="1"/>
    <row r="30497" s="251" customFormat="1"/>
    <row r="30498" s="251" customFormat="1"/>
    <row r="30499" s="251" customFormat="1"/>
    <row r="30500" s="251" customFormat="1"/>
    <row r="30501" s="251" customFormat="1"/>
    <row r="30502" s="251" customFormat="1"/>
    <row r="30503" s="251" customFormat="1"/>
    <row r="30504" s="251" customFormat="1"/>
    <row r="30505" s="251" customFormat="1"/>
    <row r="30506" s="251" customFormat="1"/>
    <row r="30507" s="251" customFormat="1"/>
    <row r="30508" s="251" customFormat="1"/>
    <row r="30509" s="251" customFormat="1"/>
    <row r="30510" s="251" customFormat="1"/>
    <row r="30511" s="251" customFormat="1"/>
    <row r="30512" s="251" customFormat="1"/>
    <row r="30513" s="251" customFormat="1"/>
    <row r="30514" s="251" customFormat="1"/>
    <row r="30515" s="251" customFormat="1"/>
    <row r="30516" s="251" customFormat="1"/>
    <row r="30517" s="251" customFormat="1"/>
    <row r="30518" s="251" customFormat="1"/>
    <row r="30519" s="251" customFormat="1"/>
    <row r="30520" s="251" customFormat="1"/>
    <row r="30521" s="251" customFormat="1"/>
    <row r="30522" s="251" customFormat="1"/>
    <row r="30523" s="251" customFormat="1"/>
    <row r="30524" s="251" customFormat="1"/>
    <row r="30525" s="251" customFormat="1"/>
    <row r="30526" s="251" customFormat="1"/>
    <row r="30527" s="251" customFormat="1"/>
    <row r="30528" s="251" customFormat="1"/>
    <row r="30529" s="251" customFormat="1"/>
    <row r="30530" s="251" customFormat="1"/>
    <row r="30531" s="251" customFormat="1"/>
    <row r="30532" s="251" customFormat="1"/>
    <row r="30533" s="251" customFormat="1"/>
    <row r="30534" s="251" customFormat="1"/>
    <row r="30535" s="251" customFormat="1"/>
    <row r="30536" s="251" customFormat="1"/>
    <row r="30537" s="251" customFormat="1"/>
    <row r="30538" s="251" customFormat="1"/>
    <row r="30539" s="251" customFormat="1"/>
    <row r="30540" s="251" customFormat="1"/>
    <row r="30541" s="251" customFormat="1"/>
    <row r="30542" s="251" customFormat="1"/>
    <row r="30543" s="251" customFormat="1"/>
    <row r="30544" s="251" customFormat="1"/>
    <row r="30545" s="251" customFormat="1"/>
    <row r="30546" s="251" customFormat="1"/>
    <row r="30547" s="251" customFormat="1"/>
    <row r="30548" s="251" customFormat="1"/>
    <row r="30549" s="251" customFormat="1"/>
    <row r="30550" s="251" customFormat="1"/>
    <row r="30551" s="251" customFormat="1"/>
    <row r="30552" s="251" customFormat="1"/>
    <row r="30553" s="251" customFormat="1"/>
    <row r="30554" s="251" customFormat="1"/>
    <row r="30555" s="251" customFormat="1"/>
    <row r="30556" s="251" customFormat="1"/>
    <row r="30557" s="251" customFormat="1"/>
    <row r="30558" s="251" customFormat="1"/>
    <row r="30559" s="251" customFormat="1"/>
    <row r="30560" s="251" customFormat="1"/>
    <row r="30561" s="251" customFormat="1"/>
    <row r="30562" s="251" customFormat="1"/>
    <row r="30563" s="251" customFormat="1"/>
    <row r="30564" s="251" customFormat="1"/>
    <row r="30565" s="251" customFormat="1"/>
    <row r="30566" s="251" customFormat="1"/>
    <row r="30567" s="251" customFormat="1"/>
    <row r="30568" s="251" customFormat="1"/>
    <row r="30569" s="251" customFormat="1"/>
    <row r="30570" s="251" customFormat="1"/>
    <row r="30571" s="251" customFormat="1"/>
    <row r="30572" s="251" customFormat="1"/>
    <row r="30573" s="251" customFormat="1"/>
    <row r="30574" s="251" customFormat="1"/>
    <row r="30575" s="251" customFormat="1"/>
    <row r="30576" s="251" customFormat="1"/>
    <row r="30577" s="251" customFormat="1"/>
    <row r="30578" s="251" customFormat="1"/>
    <row r="30579" s="251" customFormat="1"/>
    <row r="30580" s="251" customFormat="1"/>
    <row r="30581" s="251" customFormat="1"/>
    <row r="30582" s="251" customFormat="1"/>
    <row r="30583" s="251" customFormat="1"/>
    <row r="30584" s="251" customFormat="1"/>
    <row r="30585" s="251" customFormat="1"/>
    <row r="30586" s="251" customFormat="1"/>
    <row r="30587" s="251" customFormat="1"/>
    <row r="30588" s="251" customFormat="1"/>
    <row r="30589" s="251" customFormat="1"/>
    <row r="30590" s="251" customFormat="1"/>
    <row r="30591" s="251" customFormat="1"/>
    <row r="30592" s="251" customFormat="1"/>
    <row r="30593" s="251" customFormat="1"/>
    <row r="30594" s="251" customFormat="1"/>
    <row r="30595" s="251" customFormat="1"/>
    <row r="30596" s="251" customFormat="1"/>
    <row r="30597" s="251" customFormat="1"/>
    <row r="30598" s="251" customFormat="1"/>
    <row r="30599" s="251" customFormat="1"/>
    <row r="30600" s="251" customFormat="1"/>
    <row r="30601" s="251" customFormat="1"/>
    <row r="30602" s="251" customFormat="1"/>
    <row r="30603" s="251" customFormat="1"/>
    <row r="30604" s="251" customFormat="1"/>
    <row r="30605" s="251" customFormat="1"/>
    <row r="30606" s="251" customFormat="1"/>
    <row r="30607" s="251" customFormat="1"/>
    <row r="30608" s="251" customFormat="1"/>
    <row r="30609" s="251" customFormat="1"/>
    <row r="30610" s="251" customFormat="1"/>
    <row r="30611" s="251" customFormat="1"/>
    <row r="30612" s="251" customFormat="1"/>
    <row r="30613" s="251" customFormat="1"/>
    <row r="30614" s="251" customFormat="1"/>
    <row r="30615" s="251" customFormat="1"/>
    <row r="30616" s="251" customFormat="1"/>
    <row r="30617" s="251" customFormat="1"/>
    <row r="30618" s="251" customFormat="1"/>
    <row r="30619" s="251" customFormat="1"/>
    <row r="30620" s="251" customFormat="1"/>
    <row r="30621" s="251" customFormat="1"/>
    <row r="30622" s="251" customFormat="1"/>
    <row r="30623" s="251" customFormat="1"/>
    <row r="30624" s="251" customFormat="1"/>
    <row r="30625" s="251" customFormat="1"/>
    <row r="30626" s="251" customFormat="1"/>
    <row r="30627" s="251" customFormat="1"/>
    <row r="30628" s="251" customFormat="1"/>
    <row r="30629" s="251" customFormat="1"/>
    <row r="30630" s="251" customFormat="1"/>
    <row r="30631" s="251" customFormat="1"/>
    <row r="30632" s="251" customFormat="1"/>
    <row r="30633" s="251" customFormat="1"/>
    <row r="30634" s="251" customFormat="1"/>
    <row r="30635" s="251" customFormat="1"/>
    <row r="30636" s="251" customFormat="1"/>
    <row r="30637" s="251" customFormat="1"/>
    <row r="30638" s="251" customFormat="1"/>
    <row r="30639" s="251" customFormat="1"/>
    <row r="30640" s="251" customFormat="1"/>
    <row r="30641" s="251" customFormat="1"/>
    <row r="30642" s="251" customFormat="1"/>
    <row r="30643" s="251" customFormat="1"/>
    <row r="30644" s="251" customFormat="1"/>
    <row r="30645" s="251" customFormat="1"/>
    <row r="30646" s="251" customFormat="1"/>
    <row r="30647" s="251" customFormat="1"/>
    <row r="30648" s="251" customFormat="1"/>
    <row r="30649" s="251" customFormat="1"/>
    <row r="30650" s="251" customFormat="1"/>
    <row r="30651" s="251" customFormat="1"/>
    <row r="30652" s="251" customFormat="1"/>
    <row r="30653" s="251" customFormat="1"/>
    <row r="30654" s="251" customFormat="1"/>
    <row r="30655" s="251" customFormat="1"/>
    <row r="30656" s="251" customFormat="1"/>
    <row r="30657" s="251" customFormat="1"/>
    <row r="30658" s="251" customFormat="1"/>
    <row r="30659" s="251" customFormat="1"/>
    <row r="30660" s="251" customFormat="1"/>
    <row r="30661" s="251" customFormat="1"/>
    <row r="30662" s="251" customFormat="1"/>
    <row r="30663" s="251" customFormat="1"/>
    <row r="30664" s="251" customFormat="1"/>
    <row r="30665" s="251" customFormat="1"/>
    <row r="30666" s="251" customFormat="1"/>
    <row r="30667" s="251" customFormat="1"/>
    <row r="30668" s="251" customFormat="1"/>
    <row r="30669" s="251" customFormat="1"/>
    <row r="30670" s="251" customFormat="1"/>
    <row r="30671" s="251" customFormat="1"/>
    <row r="30672" s="251" customFormat="1"/>
    <row r="30673" s="251" customFormat="1"/>
    <row r="30674" s="251" customFormat="1"/>
    <row r="30675" s="251" customFormat="1"/>
    <row r="30676" s="251" customFormat="1"/>
    <row r="30677" s="251" customFormat="1"/>
    <row r="30678" s="251" customFormat="1"/>
    <row r="30679" s="251" customFormat="1"/>
    <row r="30680" s="251" customFormat="1"/>
    <row r="30681" s="251" customFormat="1"/>
    <row r="30682" s="251" customFormat="1"/>
    <row r="30683" s="251" customFormat="1"/>
    <row r="30684" s="251" customFormat="1"/>
    <row r="30685" s="251" customFormat="1"/>
    <row r="30686" s="251" customFormat="1"/>
    <row r="30687" s="251" customFormat="1"/>
    <row r="30688" s="251" customFormat="1"/>
    <row r="30689" s="251" customFormat="1"/>
    <row r="30690" s="251" customFormat="1"/>
    <row r="30691" s="251" customFormat="1"/>
    <row r="30692" s="251" customFormat="1"/>
    <row r="30693" s="251" customFormat="1"/>
    <row r="30694" s="251" customFormat="1"/>
    <row r="30695" s="251" customFormat="1"/>
    <row r="30696" s="251" customFormat="1"/>
    <row r="30697" s="251" customFormat="1"/>
    <row r="30698" s="251" customFormat="1"/>
    <row r="30699" s="251" customFormat="1"/>
    <row r="30700" s="251" customFormat="1"/>
    <row r="30701" s="251" customFormat="1"/>
    <row r="30702" s="251" customFormat="1"/>
    <row r="30703" s="251" customFormat="1"/>
    <row r="30704" s="251" customFormat="1"/>
    <row r="30705" s="251" customFormat="1"/>
    <row r="30706" s="251" customFormat="1"/>
    <row r="30707" s="251" customFormat="1"/>
    <row r="30708" s="251" customFormat="1"/>
    <row r="30709" s="251" customFormat="1"/>
    <row r="30710" s="251" customFormat="1"/>
    <row r="30711" s="251" customFormat="1"/>
    <row r="30712" s="251" customFormat="1"/>
    <row r="30713" s="251" customFormat="1"/>
    <row r="30714" s="251" customFormat="1"/>
    <row r="30715" s="251" customFormat="1"/>
    <row r="30716" s="251" customFormat="1"/>
    <row r="30717" s="251" customFormat="1"/>
    <row r="30718" s="251" customFormat="1"/>
    <row r="30719" s="251" customFormat="1"/>
    <row r="30720" s="251" customFormat="1"/>
    <row r="30721" s="251" customFormat="1"/>
    <row r="30722" s="251" customFormat="1"/>
    <row r="30723" s="251" customFormat="1"/>
    <row r="30724" s="251" customFormat="1"/>
    <row r="30725" s="251" customFormat="1"/>
    <row r="30726" s="251" customFormat="1"/>
    <row r="30727" s="251" customFormat="1"/>
    <row r="30728" s="251" customFormat="1"/>
    <row r="30729" s="251" customFormat="1"/>
    <row r="30730" s="251" customFormat="1"/>
    <row r="30731" s="251" customFormat="1"/>
    <row r="30732" s="251" customFormat="1"/>
    <row r="30733" s="251" customFormat="1"/>
    <row r="30734" s="251" customFormat="1"/>
    <row r="30735" s="251" customFormat="1"/>
    <row r="30736" s="251" customFormat="1"/>
    <row r="30737" s="251" customFormat="1"/>
    <row r="30738" s="251" customFormat="1"/>
    <row r="30739" s="251" customFormat="1"/>
    <row r="30740" s="251" customFormat="1"/>
    <row r="30741" s="251" customFormat="1"/>
    <row r="30742" s="251" customFormat="1"/>
    <row r="30743" s="251" customFormat="1"/>
    <row r="30744" s="251" customFormat="1"/>
    <row r="30745" s="251" customFormat="1"/>
    <row r="30746" s="251" customFormat="1"/>
    <row r="30747" s="251" customFormat="1"/>
    <row r="30748" s="251" customFormat="1"/>
    <row r="30749" s="251" customFormat="1"/>
    <row r="30750" s="251" customFormat="1"/>
    <row r="30751" s="251" customFormat="1"/>
    <row r="30752" s="251" customFormat="1"/>
    <row r="30753" s="251" customFormat="1"/>
    <row r="30754" s="251" customFormat="1"/>
    <row r="30755" s="251" customFormat="1"/>
    <row r="30756" s="251" customFormat="1"/>
    <row r="30757" s="251" customFormat="1"/>
    <row r="30758" s="251" customFormat="1"/>
    <row r="30759" s="251" customFormat="1"/>
    <row r="30760" s="251" customFormat="1"/>
    <row r="30761" s="251" customFormat="1"/>
    <row r="30762" s="251" customFormat="1"/>
    <row r="30763" s="251" customFormat="1"/>
    <row r="30764" s="251" customFormat="1"/>
    <row r="30765" s="251" customFormat="1"/>
    <row r="30766" s="251" customFormat="1"/>
    <row r="30767" s="251" customFormat="1"/>
    <row r="30768" s="251" customFormat="1"/>
    <row r="30769" s="251" customFormat="1"/>
    <row r="30770" s="251" customFormat="1"/>
    <row r="30771" s="251" customFormat="1"/>
    <row r="30772" s="251" customFormat="1"/>
    <row r="30773" s="251" customFormat="1"/>
    <row r="30774" s="251" customFormat="1"/>
    <row r="30775" s="251" customFormat="1"/>
    <row r="30776" s="251" customFormat="1"/>
    <row r="30777" s="251" customFormat="1"/>
    <row r="30778" s="251" customFormat="1"/>
    <row r="30779" s="251" customFormat="1"/>
    <row r="30780" s="251" customFormat="1"/>
    <row r="30781" s="251" customFormat="1"/>
    <row r="30782" s="251" customFormat="1"/>
    <row r="30783" s="251" customFormat="1"/>
    <row r="30784" s="251" customFormat="1"/>
    <row r="30785" s="251" customFormat="1"/>
    <row r="30786" s="251" customFormat="1"/>
    <row r="30787" s="251" customFormat="1"/>
    <row r="30788" s="251" customFormat="1"/>
    <row r="30789" s="251" customFormat="1"/>
    <row r="30790" s="251" customFormat="1"/>
    <row r="30791" s="251" customFormat="1"/>
    <row r="30792" s="251" customFormat="1"/>
    <row r="30793" s="251" customFormat="1"/>
    <row r="30794" s="251" customFormat="1"/>
    <row r="30795" s="251" customFormat="1"/>
    <row r="30796" s="251" customFormat="1"/>
    <row r="30797" s="251" customFormat="1"/>
    <row r="30798" s="251" customFormat="1"/>
    <row r="30799" s="251" customFormat="1"/>
    <row r="30800" s="251" customFormat="1"/>
    <row r="30801" s="251" customFormat="1"/>
    <row r="30802" s="251" customFormat="1"/>
    <row r="30803" s="251" customFormat="1"/>
    <row r="30804" s="251" customFormat="1"/>
    <row r="30805" s="251" customFormat="1"/>
    <row r="30806" s="251" customFormat="1"/>
    <row r="30807" s="251" customFormat="1"/>
    <row r="30808" s="251" customFormat="1"/>
    <row r="30809" s="251" customFormat="1"/>
    <row r="30810" s="251" customFormat="1"/>
    <row r="30811" s="251" customFormat="1"/>
    <row r="30812" s="251" customFormat="1"/>
    <row r="30813" s="251" customFormat="1"/>
    <row r="30814" s="251" customFormat="1"/>
    <row r="30815" s="251" customFormat="1"/>
    <row r="30816" s="251" customFormat="1"/>
    <row r="30817" s="251" customFormat="1"/>
    <row r="30818" s="251" customFormat="1"/>
    <row r="30819" s="251" customFormat="1"/>
    <row r="30820" s="251" customFormat="1"/>
    <row r="30821" s="251" customFormat="1"/>
    <row r="30822" s="251" customFormat="1"/>
    <row r="30823" s="251" customFormat="1"/>
    <row r="30824" s="251" customFormat="1"/>
    <row r="30825" s="251" customFormat="1"/>
    <row r="30826" s="251" customFormat="1"/>
    <row r="30827" s="251" customFormat="1"/>
    <row r="30828" s="251" customFormat="1"/>
    <row r="30829" s="251" customFormat="1"/>
    <row r="30830" s="251" customFormat="1"/>
    <row r="30831" s="251" customFormat="1"/>
    <row r="30832" s="251" customFormat="1"/>
    <row r="30833" s="251" customFormat="1"/>
    <row r="30834" s="251" customFormat="1"/>
    <row r="30835" s="251" customFormat="1"/>
    <row r="30836" s="251" customFormat="1"/>
    <row r="30837" s="251" customFormat="1"/>
    <row r="30838" s="251" customFormat="1"/>
    <row r="30839" s="251" customFormat="1"/>
    <row r="30840" s="251" customFormat="1"/>
    <row r="30841" s="251" customFormat="1"/>
    <row r="30842" s="251" customFormat="1"/>
    <row r="30843" s="251" customFormat="1"/>
    <row r="30844" s="251" customFormat="1"/>
    <row r="30845" s="251" customFormat="1"/>
    <row r="30846" s="251" customFormat="1"/>
    <row r="30847" s="251" customFormat="1"/>
    <row r="30848" s="251" customFormat="1"/>
    <row r="30849" s="251" customFormat="1"/>
    <row r="30850" s="251" customFormat="1"/>
    <row r="30851" s="251" customFormat="1"/>
    <row r="30852" s="251" customFormat="1"/>
    <row r="30853" s="251" customFormat="1"/>
    <row r="30854" s="251" customFormat="1"/>
    <row r="30855" s="251" customFormat="1"/>
    <row r="30856" s="251" customFormat="1"/>
    <row r="30857" s="251" customFormat="1"/>
    <row r="30858" s="251" customFormat="1"/>
    <row r="30859" s="251" customFormat="1"/>
    <row r="30860" s="251" customFormat="1"/>
    <row r="30861" s="251" customFormat="1"/>
    <row r="30862" s="251" customFormat="1"/>
    <row r="30863" s="251" customFormat="1"/>
    <row r="30864" s="251" customFormat="1"/>
    <row r="30865" s="251" customFormat="1"/>
    <row r="30866" s="251" customFormat="1"/>
    <row r="30867" s="251" customFormat="1"/>
    <row r="30868" s="251" customFormat="1"/>
    <row r="30869" s="251" customFormat="1"/>
    <row r="30870" s="251" customFormat="1"/>
    <row r="30871" s="251" customFormat="1"/>
    <row r="30872" s="251" customFormat="1"/>
    <row r="30873" s="251" customFormat="1"/>
    <row r="30874" s="251" customFormat="1"/>
    <row r="30875" s="251" customFormat="1"/>
    <row r="30876" s="251" customFormat="1"/>
    <row r="30877" s="251" customFormat="1"/>
    <row r="30878" s="251" customFormat="1"/>
    <row r="30879" s="251" customFormat="1"/>
    <row r="30880" s="251" customFormat="1"/>
    <row r="30881" s="251" customFormat="1"/>
    <row r="30882" s="251" customFormat="1"/>
    <row r="30883" s="251" customFormat="1"/>
    <row r="30884" s="251" customFormat="1"/>
    <row r="30885" s="251" customFormat="1"/>
    <row r="30886" s="251" customFormat="1"/>
    <row r="30887" s="251" customFormat="1"/>
    <row r="30888" s="251" customFormat="1"/>
    <row r="30889" s="251" customFormat="1"/>
    <row r="30890" s="251" customFormat="1"/>
    <row r="30891" s="251" customFormat="1"/>
    <row r="30892" s="251" customFormat="1"/>
    <row r="30893" s="251" customFormat="1"/>
    <row r="30894" s="251" customFormat="1"/>
    <row r="30895" s="251" customFormat="1"/>
    <row r="30896" s="251" customFormat="1"/>
    <row r="30897" s="251" customFormat="1"/>
    <row r="30898" s="251" customFormat="1"/>
    <row r="30899" s="251" customFormat="1"/>
    <row r="30900" s="251" customFormat="1"/>
    <row r="30901" s="251" customFormat="1"/>
    <row r="30902" s="251" customFormat="1"/>
    <row r="30903" s="251" customFormat="1"/>
    <row r="30904" s="251" customFormat="1"/>
    <row r="30905" s="251" customFormat="1"/>
    <row r="30906" s="251" customFormat="1"/>
    <row r="30907" s="251" customFormat="1"/>
    <row r="30908" s="251" customFormat="1"/>
    <row r="30909" s="251" customFormat="1"/>
    <row r="30910" s="251" customFormat="1"/>
    <row r="30911" s="251" customFormat="1"/>
    <row r="30912" s="251" customFormat="1"/>
    <row r="30913" s="251" customFormat="1"/>
    <row r="30914" s="251" customFormat="1"/>
    <row r="30915" s="251" customFormat="1"/>
    <row r="30916" s="251" customFormat="1"/>
    <row r="30917" s="251" customFormat="1"/>
    <row r="30918" s="251" customFormat="1"/>
    <row r="30919" s="251" customFormat="1"/>
    <row r="30920" s="251" customFormat="1"/>
    <row r="30921" s="251" customFormat="1"/>
    <row r="30922" s="251" customFormat="1"/>
    <row r="30923" s="251" customFormat="1"/>
    <row r="30924" s="251" customFormat="1"/>
    <row r="30925" s="251" customFormat="1"/>
    <row r="30926" s="251" customFormat="1"/>
    <row r="30927" s="251" customFormat="1"/>
    <row r="30928" s="251" customFormat="1"/>
    <row r="30929" s="251" customFormat="1"/>
    <row r="30930" s="251" customFormat="1"/>
    <row r="30931" s="251" customFormat="1"/>
    <row r="30932" s="251" customFormat="1"/>
    <row r="30933" s="251" customFormat="1"/>
    <row r="30934" s="251" customFormat="1"/>
    <row r="30935" s="251" customFormat="1"/>
    <row r="30936" s="251" customFormat="1"/>
    <row r="30937" s="251" customFormat="1"/>
    <row r="30938" s="251" customFormat="1"/>
    <row r="30939" s="251" customFormat="1"/>
    <row r="30940" s="251" customFormat="1"/>
    <row r="30941" s="251" customFormat="1"/>
    <row r="30942" s="251" customFormat="1"/>
    <row r="30943" s="251" customFormat="1"/>
    <row r="30944" s="251" customFormat="1"/>
    <row r="30945" s="251" customFormat="1"/>
    <row r="30946" s="251" customFormat="1"/>
    <row r="30947" s="251" customFormat="1"/>
    <row r="30948" s="251" customFormat="1"/>
    <row r="30949" s="251" customFormat="1"/>
    <row r="30950" s="251" customFormat="1"/>
    <row r="30951" s="251" customFormat="1"/>
    <row r="30952" s="251" customFormat="1"/>
    <row r="30953" s="251" customFormat="1"/>
    <row r="30954" s="251" customFormat="1"/>
    <row r="30955" s="251" customFormat="1"/>
    <row r="30956" s="251" customFormat="1"/>
    <row r="30957" s="251" customFormat="1"/>
    <row r="30958" s="251" customFormat="1"/>
    <row r="30959" s="251" customFormat="1"/>
    <row r="30960" s="251" customFormat="1"/>
    <row r="30961" s="251" customFormat="1"/>
    <row r="30962" s="251" customFormat="1"/>
    <row r="30963" s="251" customFormat="1"/>
    <row r="30964" s="251" customFormat="1"/>
    <row r="30965" s="251" customFormat="1"/>
    <row r="30966" s="251" customFormat="1"/>
    <row r="30967" s="251" customFormat="1"/>
    <row r="30968" s="251" customFormat="1"/>
    <row r="30969" s="251" customFormat="1"/>
    <row r="30970" s="251" customFormat="1"/>
    <row r="30971" s="251" customFormat="1"/>
    <row r="30972" s="251" customFormat="1"/>
    <row r="30973" s="251" customFormat="1"/>
    <row r="30974" s="251" customFormat="1"/>
    <row r="30975" s="251" customFormat="1"/>
    <row r="30976" s="251" customFormat="1"/>
    <row r="30977" s="251" customFormat="1"/>
    <row r="30978" s="251" customFormat="1"/>
    <row r="30979" s="251" customFormat="1"/>
    <row r="30980" s="251" customFormat="1"/>
    <row r="30981" s="251" customFormat="1"/>
    <row r="30982" s="251" customFormat="1"/>
    <row r="30983" s="251" customFormat="1"/>
    <row r="30984" s="251" customFormat="1"/>
    <row r="30985" s="251" customFormat="1"/>
    <row r="30986" s="251" customFormat="1"/>
    <row r="30987" s="251" customFormat="1"/>
    <row r="30988" s="251" customFormat="1"/>
    <row r="30989" s="251" customFormat="1"/>
    <row r="30990" s="251" customFormat="1"/>
    <row r="30991" s="251" customFormat="1"/>
    <row r="30992" s="251" customFormat="1"/>
    <row r="30993" s="251" customFormat="1"/>
    <row r="30994" s="251" customFormat="1"/>
    <row r="30995" s="251" customFormat="1"/>
    <row r="30996" s="251" customFormat="1"/>
    <row r="30997" s="251" customFormat="1"/>
    <row r="30998" s="251" customFormat="1"/>
    <row r="30999" s="251" customFormat="1"/>
    <row r="31000" s="251" customFormat="1"/>
    <row r="31001" s="251" customFormat="1"/>
    <row r="31002" s="251" customFormat="1"/>
    <row r="31003" s="251" customFormat="1"/>
    <row r="31004" s="251" customFormat="1"/>
    <row r="31005" s="251" customFormat="1"/>
    <row r="31006" s="251" customFormat="1"/>
    <row r="31007" s="251" customFormat="1"/>
    <row r="31008" s="251" customFormat="1"/>
    <row r="31009" s="251" customFormat="1"/>
    <row r="31010" s="251" customFormat="1"/>
    <row r="31011" s="251" customFormat="1"/>
    <row r="31012" s="251" customFormat="1"/>
    <row r="31013" s="251" customFormat="1"/>
    <row r="31014" s="251" customFormat="1"/>
    <row r="31015" s="251" customFormat="1"/>
    <row r="31016" s="251" customFormat="1"/>
    <row r="31017" s="251" customFormat="1"/>
    <row r="31018" s="251" customFormat="1"/>
    <row r="31019" s="251" customFormat="1"/>
    <row r="31020" s="251" customFormat="1"/>
    <row r="31021" s="251" customFormat="1"/>
    <row r="31022" s="251" customFormat="1"/>
    <row r="31023" s="251" customFormat="1"/>
    <row r="31024" s="251" customFormat="1"/>
    <row r="31025" s="251" customFormat="1"/>
    <row r="31026" s="251" customFormat="1"/>
    <row r="31027" s="251" customFormat="1"/>
    <row r="31028" s="251" customFormat="1"/>
    <row r="31029" s="251" customFormat="1"/>
    <row r="31030" s="251" customFormat="1"/>
    <row r="31031" s="251" customFormat="1"/>
    <row r="31032" s="251" customFormat="1"/>
    <row r="31033" s="251" customFormat="1"/>
    <row r="31034" s="251" customFormat="1"/>
    <row r="31035" s="251" customFormat="1"/>
    <row r="31036" s="251" customFormat="1"/>
    <row r="31037" s="251" customFormat="1"/>
    <row r="31038" s="251" customFormat="1"/>
    <row r="31039" s="251" customFormat="1"/>
    <row r="31040" s="251" customFormat="1"/>
    <row r="31041" s="251" customFormat="1"/>
    <row r="31042" s="251" customFormat="1"/>
    <row r="31043" s="251" customFormat="1"/>
    <row r="31044" s="251" customFormat="1"/>
    <row r="31045" s="251" customFormat="1"/>
    <row r="31046" s="251" customFormat="1"/>
    <row r="31047" s="251" customFormat="1"/>
    <row r="31048" s="251" customFormat="1"/>
    <row r="31049" s="251" customFormat="1"/>
    <row r="31050" s="251" customFormat="1"/>
    <row r="31051" s="251" customFormat="1"/>
    <row r="31052" s="251" customFormat="1"/>
    <row r="31053" s="251" customFormat="1"/>
    <row r="31054" s="251" customFormat="1"/>
    <row r="31055" s="251" customFormat="1"/>
    <row r="31056" s="251" customFormat="1"/>
    <row r="31057" s="251" customFormat="1"/>
    <row r="31058" s="251" customFormat="1"/>
    <row r="31059" s="251" customFormat="1"/>
    <row r="31060" s="251" customFormat="1"/>
    <row r="31061" s="251" customFormat="1"/>
    <row r="31062" s="251" customFormat="1"/>
    <row r="31063" s="251" customFormat="1"/>
    <row r="31064" s="251" customFormat="1"/>
    <row r="31065" s="251" customFormat="1"/>
    <row r="31066" s="251" customFormat="1"/>
    <row r="31067" s="251" customFormat="1"/>
    <row r="31068" s="251" customFormat="1"/>
    <row r="31069" s="251" customFormat="1"/>
    <row r="31070" s="251" customFormat="1"/>
    <row r="31071" s="251" customFormat="1"/>
    <row r="31072" s="251" customFormat="1"/>
    <row r="31073" s="251" customFormat="1"/>
    <row r="31074" s="251" customFormat="1"/>
    <row r="31075" s="251" customFormat="1"/>
    <row r="31076" s="251" customFormat="1"/>
    <row r="31077" s="251" customFormat="1"/>
    <row r="31078" s="251" customFormat="1"/>
    <row r="31079" s="251" customFormat="1"/>
    <row r="31080" s="251" customFormat="1"/>
    <row r="31081" s="251" customFormat="1"/>
    <row r="31082" s="251" customFormat="1"/>
    <row r="31083" s="251" customFormat="1"/>
    <row r="31084" s="251" customFormat="1"/>
    <row r="31085" s="251" customFormat="1"/>
    <row r="31086" s="251" customFormat="1"/>
    <row r="31087" s="251" customFormat="1"/>
    <row r="31088" s="251" customFormat="1"/>
    <row r="31089" s="251" customFormat="1"/>
    <row r="31090" s="251" customFormat="1"/>
    <row r="31091" s="251" customFormat="1"/>
    <row r="31092" s="251" customFormat="1"/>
    <row r="31093" s="251" customFormat="1"/>
    <row r="31094" s="251" customFormat="1"/>
    <row r="31095" s="251" customFormat="1"/>
    <row r="31096" s="251" customFormat="1"/>
    <row r="31097" s="251" customFormat="1"/>
    <row r="31098" s="251" customFormat="1"/>
    <row r="31099" s="251" customFormat="1"/>
    <row r="31100" s="251" customFormat="1"/>
    <row r="31101" s="251" customFormat="1"/>
    <row r="31102" s="251" customFormat="1"/>
    <row r="31103" s="251" customFormat="1"/>
    <row r="31104" s="251" customFormat="1"/>
    <row r="31105" s="251" customFormat="1"/>
    <row r="31106" s="251" customFormat="1"/>
    <row r="31107" s="251" customFormat="1"/>
    <row r="31108" s="251" customFormat="1"/>
    <row r="31109" s="251" customFormat="1"/>
    <row r="31110" s="251" customFormat="1"/>
    <row r="31111" s="251" customFormat="1"/>
    <row r="31112" s="251" customFormat="1"/>
    <row r="31113" s="251" customFormat="1"/>
    <row r="31114" s="251" customFormat="1"/>
    <row r="31115" s="251" customFormat="1"/>
    <row r="31116" s="251" customFormat="1"/>
    <row r="31117" s="251" customFormat="1"/>
    <row r="31118" s="251" customFormat="1"/>
    <row r="31119" s="251" customFormat="1"/>
    <row r="31120" s="251" customFormat="1"/>
    <row r="31121" s="251" customFormat="1"/>
    <row r="31122" s="251" customFormat="1"/>
    <row r="31123" s="251" customFormat="1"/>
    <row r="31124" s="251" customFormat="1"/>
    <row r="31125" s="251" customFormat="1"/>
    <row r="31126" s="251" customFormat="1"/>
    <row r="31127" s="251" customFormat="1"/>
    <row r="31128" s="251" customFormat="1"/>
    <row r="31129" s="251" customFormat="1"/>
    <row r="31130" s="251" customFormat="1"/>
    <row r="31131" s="251" customFormat="1"/>
    <row r="31132" s="251" customFormat="1"/>
    <row r="31133" s="251" customFormat="1"/>
    <row r="31134" s="251" customFormat="1"/>
    <row r="31135" s="251" customFormat="1"/>
    <row r="31136" s="251" customFormat="1"/>
    <row r="31137" s="251" customFormat="1"/>
    <row r="31138" s="251" customFormat="1"/>
    <row r="31139" s="251" customFormat="1"/>
    <row r="31140" s="251" customFormat="1"/>
    <row r="31141" s="251" customFormat="1"/>
    <row r="31142" s="251" customFormat="1"/>
    <row r="31143" s="251" customFormat="1"/>
    <row r="31144" s="251" customFormat="1"/>
    <row r="31145" s="251" customFormat="1"/>
    <row r="31146" s="251" customFormat="1"/>
    <row r="31147" s="251" customFormat="1"/>
    <row r="31148" s="251" customFormat="1"/>
    <row r="31149" s="251" customFormat="1"/>
    <row r="31150" s="251" customFormat="1"/>
    <row r="31151" s="251" customFormat="1"/>
    <row r="31152" s="251" customFormat="1"/>
    <row r="31153" s="251" customFormat="1"/>
    <row r="31154" s="251" customFormat="1"/>
    <row r="31155" s="251" customFormat="1"/>
    <row r="31156" s="251" customFormat="1"/>
    <row r="31157" s="251" customFormat="1"/>
    <row r="31158" s="251" customFormat="1"/>
    <row r="31159" s="251" customFormat="1"/>
    <row r="31160" s="251" customFormat="1"/>
    <row r="31161" s="251" customFormat="1"/>
    <row r="31162" s="251" customFormat="1"/>
    <row r="31163" s="251" customFormat="1"/>
    <row r="31164" s="251" customFormat="1"/>
    <row r="31165" s="251" customFormat="1"/>
    <row r="31166" s="251" customFormat="1"/>
    <row r="31167" s="251" customFormat="1"/>
    <row r="31168" s="251" customFormat="1"/>
    <row r="31169" s="251" customFormat="1"/>
    <row r="31170" s="251" customFormat="1"/>
    <row r="31171" s="251" customFormat="1"/>
    <row r="31172" s="251" customFormat="1"/>
    <row r="31173" s="251" customFormat="1"/>
    <row r="31174" s="251" customFormat="1"/>
    <row r="31175" s="251" customFormat="1"/>
    <row r="31176" s="251" customFormat="1"/>
    <row r="31177" s="251" customFormat="1"/>
    <row r="31178" s="251" customFormat="1"/>
    <row r="31179" s="251" customFormat="1"/>
    <row r="31180" s="251" customFormat="1"/>
    <row r="31181" s="251" customFormat="1"/>
    <row r="31182" s="251" customFormat="1"/>
    <row r="31183" s="251" customFormat="1"/>
    <row r="31184" s="251" customFormat="1"/>
    <row r="31185" s="251" customFormat="1"/>
    <row r="31186" s="251" customFormat="1"/>
    <row r="31187" s="251" customFormat="1"/>
    <row r="31188" s="251" customFormat="1"/>
    <row r="31189" s="251" customFormat="1"/>
    <row r="31190" s="251" customFormat="1"/>
    <row r="31191" s="251" customFormat="1"/>
    <row r="31192" s="251" customFormat="1"/>
    <row r="31193" s="251" customFormat="1"/>
    <row r="31194" s="251" customFormat="1"/>
    <row r="31195" s="251" customFormat="1"/>
    <row r="31196" s="251" customFormat="1"/>
    <row r="31197" s="251" customFormat="1"/>
    <row r="31198" s="251" customFormat="1"/>
    <row r="31199" s="251" customFormat="1"/>
    <row r="31200" s="251" customFormat="1"/>
    <row r="31201" s="251" customFormat="1"/>
    <row r="31202" s="251" customFormat="1"/>
    <row r="31203" s="251" customFormat="1"/>
    <row r="31204" s="251" customFormat="1"/>
    <row r="31205" s="251" customFormat="1"/>
    <row r="31206" s="251" customFormat="1"/>
    <row r="31207" s="251" customFormat="1"/>
    <row r="31208" s="251" customFormat="1"/>
    <row r="31209" s="251" customFormat="1"/>
    <row r="31210" s="251" customFormat="1"/>
    <row r="31211" s="251" customFormat="1"/>
    <row r="31212" s="251" customFormat="1"/>
    <row r="31213" s="251" customFormat="1"/>
    <row r="31214" s="251" customFormat="1"/>
    <row r="31215" s="251" customFormat="1"/>
    <row r="31216" s="251" customFormat="1"/>
    <row r="31217" s="251" customFormat="1"/>
    <row r="31218" s="251" customFormat="1"/>
    <row r="31219" s="251" customFormat="1"/>
    <row r="31220" s="251" customFormat="1"/>
    <row r="31221" s="251" customFormat="1"/>
    <row r="31222" s="251" customFormat="1"/>
    <row r="31223" s="251" customFormat="1"/>
    <row r="31224" s="251" customFormat="1"/>
    <row r="31225" s="251" customFormat="1"/>
    <row r="31226" s="251" customFormat="1"/>
    <row r="31227" s="251" customFormat="1"/>
    <row r="31228" s="251" customFormat="1"/>
    <row r="31229" s="251" customFormat="1"/>
    <row r="31230" s="251" customFormat="1"/>
    <row r="31231" s="251" customFormat="1"/>
    <row r="31232" s="251" customFormat="1"/>
    <row r="31233" s="251" customFormat="1"/>
    <row r="31234" s="251" customFormat="1"/>
    <row r="31235" s="251" customFormat="1"/>
    <row r="31236" s="251" customFormat="1"/>
    <row r="31237" s="251" customFormat="1"/>
    <row r="31238" s="251" customFormat="1"/>
    <row r="31239" s="251" customFormat="1"/>
    <row r="31240" s="251" customFormat="1"/>
    <row r="31241" s="251" customFormat="1"/>
    <row r="31242" s="251" customFormat="1"/>
    <row r="31243" s="251" customFormat="1"/>
    <row r="31244" s="251" customFormat="1"/>
    <row r="31245" s="251" customFormat="1"/>
    <row r="31246" s="251" customFormat="1"/>
    <row r="31247" s="251" customFormat="1"/>
    <row r="31248" s="251" customFormat="1"/>
    <row r="31249" s="251" customFormat="1"/>
    <row r="31250" s="251" customFormat="1"/>
    <row r="31251" s="251" customFormat="1"/>
    <row r="31252" s="251" customFormat="1"/>
    <row r="31253" s="251" customFormat="1"/>
    <row r="31254" s="251" customFormat="1"/>
    <row r="31255" s="251" customFormat="1"/>
    <row r="31256" s="251" customFormat="1"/>
    <row r="31257" s="251" customFormat="1"/>
    <row r="31258" s="251" customFormat="1"/>
    <row r="31259" s="251" customFormat="1"/>
    <row r="31260" s="251" customFormat="1"/>
    <row r="31261" s="251" customFormat="1"/>
    <row r="31262" s="251" customFormat="1"/>
    <row r="31263" s="251" customFormat="1"/>
    <row r="31264" s="251" customFormat="1"/>
    <row r="31265" s="251" customFormat="1"/>
    <row r="31266" s="251" customFormat="1"/>
    <row r="31267" s="251" customFormat="1"/>
    <row r="31268" s="251" customFormat="1"/>
    <row r="31269" s="251" customFormat="1"/>
    <row r="31270" s="251" customFormat="1"/>
    <row r="31271" s="251" customFormat="1"/>
    <row r="31272" s="251" customFormat="1"/>
    <row r="31273" s="251" customFormat="1"/>
    <row r="31274" s="251" customFormat="1"/>
    <row r="31275" s="251" customFormat="1"/>
    <row r="31276" s="251" customFormat="1"/>
    <row r="31277" s="251" customFormat="1"/>
    <row r="31278" s="251" customFormat="1"/>
    <row r="31279" s="251" customFormat="1"/>
    <row r="31280" s="251" customFormat="1"/>
    <row r="31281" s="251" customFormat="1"/>
    <row r="31282" s="251" customFormat="1"/>
    <row r="31283" s="251" customFormat="1"/>
    <row r="31284" s="251" customFormat="1"/>
    <row r="31285" s="251" customFormat="1"/>
    <row r="31286" s="251" customFormat="1"/>
    <row r="31287" s="251" customFormat="1"/>
    <row r="31288" s="251" customFormat="1"/>
    <row r="31289" s="251" customFormat="1"/>
    <row r="31290" s="251" customFormat="1"/>
    <row r="31291" s="251" customFormat="1"/>
    <row r="31292" s="251" customFormat="1"/>
    <row r="31293" s="251" customFormat="1"/>
    <row r="31294" s="251" customFormat="1"/>
    <row r="31295" s="251" customFormat="1"/>
    <row r="31296" s="251" customFormat="1"/>
    <row r="31297" s="251" customFormat="1"/>
    <row r="31298" s="251" customFormat="1"/>
    <row r="31299" s="251" customFormat="1"/>
    <row r="31300" s="251" customFormat="1"/>
    <row r="31301" s="251" customFormat="1"/>
    <row r="31302" s="251" customFormat="1"/>
    <row r="31303" s="251" customFormat="1"/>
    <row r="31304" s="251" customFormat="1"/>
    <row r="31305" s="251" customFormat="1"/>
    <row r="31306" s="251" customFormat="1"/>
    <row r="31307" s="251" customFormat="1"/>
    <row r="31308" s="251" customFormat="1"/>
    <row r="31309" s="251" customFormat="1"/>
    <row r="31310" s="251" customFormat="1"/>
    <row r="31311" s="251" customFormat="1"/>
    <row r="31312" s="251" customFormat="1"/>
    <row r="31313" s="251" customFormat="1"/>
    <row r="31314" s="251" customFormat="1"/>
    <row r="31315" s="251" customFormat="1"/>
    <row r="31316" s="251" customFormat="1"/>
    <row r="31317" s="251" customFormat="1"/>
    <row r="31318" s="251" customFormat="1"/>
    <row r="31319" s="251" customFormat="1"/>
    <row r="31320" s="251" customFormat="1"/>
    <row r="31321" s="251" customFormat="1"/>
    <row r="31322" s="251" customFormat="1"/>
    <row r="31323" s="251" customFormat="1"/>
    <row r="31324" s="251" customFormat="1"/>
    <row r="31325" s="251" customFormat="1"/>
    <row r="31326" s="251" customFormat="1"/>
    <row r="31327" s="251" customFormat="1"/>
    <row r="31328" s="251" customFormat="1"/>
    <row r="31329" s="251" customFormat="1"/>
    <row r="31330" s="251" customFormat="1"/>
    <row r="31331" s="251" customFormat="1"/>
    <row r="31332" s="251" customFormat="1"/>
    <row r="31333" s="251" customFormat="1"/>
    <row r="31334" s="251" customFormat="1"/>
    <row r="31335" s="251" customFormat="1"/>
    <row r="31336" s="251" customFormat="1"/>
    <row r="31337" s="251" customFormat="1"/>
    <row r="31338" s="251" customFormat="1"/>
    <row r="31339" s="251" customFormat="1"/>
    <row r="31340" s="251" customFormat="1"/>
    <row r="31341" s="251" customFormat="1"/>
    <row r="31342" s="251" customFormat="1"/>
    <row r="31343" s="251" customFormat="1"/>
    <row r="31344" s="251" customFormat="1"/>
    <row r="31345" s="251" customFormat="1"/>
    <row r="31346" s="251" customFormat="1"/>
    <row r="31347" s="251" customFormat="1"/>
    <row r="31348" s="251" customFormat="1"/>
    <row r="31349" s="251" customFormat="1"/>
    <row r="31350" s="251" customFormat="1"/>
    <row r="31351" s="251" customFormat="1"/>
    <row r="31352" s="251" customFormat="1"/>
    <row r="31353" s="251" customFormat="1"/>
    <row r="31354" s="251" customFormat="1"/>
    <row r="31355" s="251" customFormat="1"/>
    <row r="31356" s="251" customFormat="1"/>
    <row r="31357" s="251" customFormat="1"/>
    <row r="31358" s="251" customFormat="1"/>
    <row r="31359" s="251" customFormat="1"/>
    <row r="31360" s="251" customFormat="1"/>
    <row r="31361" s="251" customFormat="1"/>
    <row r="31362" s="251" customFormat="1"/>
    <row r="31363" s="251" customFormat="1"/>
    <row r="31364" s="251" customFormat="1"/>
    <row r="31365" s="251" customFormat="1"/>
    <row r="31366" s="251" customFormat="1"/>
    <row r="31367" s="251" customFormat="1"/>
    <row r="31368" s="251" customFormat="1"/>
    <row r="31369" s="251" customFormat="1"/>
    <row r="31370" s="251" customFormat="1"/>
    <row r="31371" s="251" customFormat="1"/>
    <row r="31372" s="251" customFormat="1"/>
    <row r="31373" s="251" customFormat="1"/>
    <row r="31374" s="251" customFormat="1"/>
    <row r="31375" s="251" customFormat="1"/>
    <row r="31376" s="251" customFormat="1"/>
    <row r="31377" s="251" customFormat="1"/>
    <row r="31378" s="251" customFormat="1"/>
    <row r="31379" s="251" customFormat="1"/>
    <row r="31380" s="251" customFormat="1"/>
    <row r="31381" s="251" customFormat="1"/>
    <row r="31382" s="251" customFormat="1"/>
    <row r="31383" s="251" customFormat="1"/>
    <row r="31384" s="251" customFormat="1"/>
    <row r="31385" s="251" customFormat="1"/>
    <row r="31386" s="251" customFormat="1"/>
    <row r="31387" s="251" customFormat="1"/>
    <row r="31388" s="251" customFormat="1"/>
    <row r="31389" s="251" customFormat="1"/>
    <row r="31390" s="251" customFormat="1"/>
    <row r="31391" s="251" customFormat="1"/>
    <row r="31392" s="251" customFormat="1"/>
    <row r="31393" s="251" customFormat="1"/>
    <row r="31394" s="251" customFormat="1"/>
    <row r="31395" s="251" customFormat="1"/>
    <row r="31396" s="251" customFormat="1"/>
    <row r="31397" s="251" customFormat="1"/>
    <row r="31398" s="251" customFormat="1"/>
    <row r="31399" s="251" customFormat="1"/>
    <row r="31400" s="251" customFormat="1"/>
    <row r="31401" s="251" customFormat="1"/>
    <row r="31402" s="251" customFormat="1"/>
    <row r="31403" s="251" customFormat="1"/>
    <row r="31404" s="251" customFormat="1"/>
    <row r="31405" s="251" customFormat="1"/>
    <row r="31406" s="251" customFormat="1"/>
    <row r="31407" s="251" customFormat="1"/>
    <row r="31408" s="251" customFormat="1"/>
    <row r="31409" s="251" customFormat="1"/>
    <row r="31410" s="251" customFormat="1"/>
    <row r="31411" s="251" customFormat="1"/>
    <row r="31412" s="251" customFormat="1"/>
    <row r="31413" s="251" customFormat="1"/>
    <row r="31414" s="251" customFormat="1"/>
    <row r="31415" s="251" customFormat="1"/>
    <row r="31416" s="251" customFormat="1"/>
    <row r="31417" s="251" customFormat="1"/>
    <row r="31418" s="251" customFormat="1"/>
    <row r="31419" s="251" customFormat="1"/>
    <row r="31420" s="251" customFormat="1"/>
    <row r="31421" s="251" customFormat="1"/>
    <row r="31422" s="251" customFormat="1"/>
    <row r="31423" s="251" customFormat="1"/>
    <row r="31424" s="251" customFormat="1"/>
    <row r="31425" s="251" customFormat="1"/>
    <row r="31426" s="251" customFormat="1"/>
    <row r="31427" s="251" customFormat="1"/>
    <row r="31428" s="251" customFormat="1"/>
    <row r="31429" s="251" customFormat="1"/>
    <row r="31430" s="251" customFormat="1"/>
    <row r="31431" s="251" customFormat="1"/>
    <row r="31432" s="251" customFormat="1"/>
    <row r="31433" s="251" customFormat="1"/>
    <row r="31434" s="251" customFormat="1"/>
    <row r="31435" s="251" customFormat="1"/>
    <row r="31436" s="251" customFormat="1"/>
    <row r="31437" s="251" customFormat="1"/>
    <row r="31438" s="251" customFormat="1"/>
    <row r="31439" s="251" customFormat="1"/>
    <row r="31440" s="251" customFormat="1"/>
    <row r="31441" s="251" customFormat="1"/>
    <row r="31442" s="251" customFormat="1"/>
    <row r="31443" s="251" customFormat="1"/>
    <row r="31444" s="251" customFormat="1"/>
    <row r="31445" s="251" customFormat="1"/>
    <row r="31446" s="251" customFormat="1"/>
    <row r="31447" s="251" customFormat="1"/>
    <row r="31448" s="251" customFormat="1"/>
    <row r="31449" s="251" customFormat="1"/>
    <row r="31450" s="251" customFormat="1"/>
    <row r="31451" s="251" customFormat="1"/>
    <row r="31452" s="251" customFormat="1"/>
    <row r="31453" s="251" customFormat="1"/>
    <row r="31454" s="251" customFormat="1"/>
    <row r="31455" s="251" customFormat="1"/>
    <row r="31456" s="251" customFormat="1"/>
    <row r="31457" s="251" customFormat="1"/>
    <row r="31458" s="251" customFormat="1"/>
    <row r="31459" s="251" customFormat="1"/>
    <row r="31460" s="251" customFormat="1"/>
    <row r="31461" s="251" customFormat="1"/>
    <row r="31462" s="251" customFormat="1"/>
    <row r="31463" s="251" customFormat="1"/>
    <row r="31464" s="251" customFormat="1"/>
    <row r="31465" s="251" customFormat="1"/>
    <row r="31466" s="251" customFormat="1"/>
    <row r="31467" s="251" customFormat="1"/>
    <row r="31468" s="251" customFormat="1"/>
    <row r="31469" s="251" customFormat="1"/>
    <row r="31470" s="251" customFormat="1"/>
    <row r="31471" s="251" customFormat="1"/>
    <row r="31472" s="251" customFormat="1"/>
    <row r="31473" s="251" customFormat="1"/>
    <row r="31474" s="251" customFormat="1"/>
    <row r="31475" s="251" customFormat="1"/>
    <row r="31476" s="251" customFormat="1"/>
    <row r="31477" s="251" customFormat="1"/>
    <row r="31478" s="251" customFormat="1"/>
    <row r="31479" s="251" customFormat="1"/>
    <row r="31480" s="251" customFormat="1"/>
    <row r="31481" s="251" customFormat="1"/>
    <row r="31482" s="251" customFormat="1"/>
    <row r="31483" s="251" customFormat="1"/>
    <row r="31484" s="251" customFormat="1"/>
    <row r="31485" s="251" customFormat="1"/>
    <row r="31486" s="251" customFormat="1"/>
    <row r="31487" s="251" customFormat="1"/>
    <row r="31488" s="251" customFormat="1"/>
    <row r="31489" s="251" customFormat="1"/>
    <row r="31490" s="251" customFormat="1"/>
    <row r="31491" s="251" customFormat="1"/>
    <row r="31492" s="251" customFormat="1"/>
    <row r="31493" s="251" customFormat="1"/>
    <row r="31494" s="251" customFormat="1"/>
    <row r="31495" s="251" customFormat="1"/>
    <row r="31496" s="251" customFormat="1"/>
    <row r="31497" s="251" customFormat="1"/>
    <row r="31498" s="251" customFormat="1"/>
    <row r="31499" s="251" customFormat="1"/>
    <row r="31500" s="251" customFormat="1"/>
    <row r="31501" s="251" customFormat="1"/>
    <row r="31502" s="251" customFormat="1"/>
    <row r="31503" s="251" customFormat="1"/>
    <row r="31504" s="251" customFormat="1"/>
    <row r="31505" s="251" customFormat="1"/>
    <row r="31506" s="251" customFormat="1"/>
    <row r="31507" s="251" customFormat="1"/>
    <row r="31508" s="251" customFormat="1"/>
    <row r="31509" s="251" customFormat="1"/>
    <row r="31510" s="251" customFormat="1"/>
    <row r="31511" s="251" customFormat="1"/>
    <row r="31512" s="251" customFormat="1"/>
    <row r="31513" s="251" customFormat="1"/>
    <row r="31514" s="251" customFormat="1"/>
    <row r="31515" s="251" customFormat="1"/>
    <row r="31516" s="251" customFormat="1"/>
    <row r="31517" s="251" customFormat="1"/>
    <row r="31518" s="251" customFormat="1"/>
    <row r="31519" s="251" customFormat="1"/>
    <row r="31520" s="251" customFormat="1"/>
    <row r="31521" s="251" customFormat="1"/>
    <row r="31522" s="251" customFormat="1"/>
    <row r="31523" s="251" customFormat="1"/>
    <row r="31524" s="251" customFormat="1"/>
    <row r="31525" s="251" customFormat="1"/>
    <row r="31526" s="251" customFormat="1"/>
    <row r="31527" s="251" customFormat="1"/>
    <row r="31528" s="251" customFormat="1"/>
    <row r="31529" s="251" customFormat="1"/>
    <row r="31530" s="251" customFormat="1"/>
    <row r="31531" s="251" customFormat="1"/>
    <row r="31532" s="251" customFormat="1"/>
    <row r="31533" s="251" customFormat="1"/>
    <row r="31534" s="251" customFormat="1"/>
    <row r="31535" s="251" customFormat="1"/>
    <row r="31536" s="251" customFormat="1"/>
    <row r="31537" s="251" customFormat="1"/>
    <row r="31538" s="251" customFormat="1"/>
    <row r="31539" s="251" customFormat="1"/>
    <row r="31540" s="251" customFormat="1"/>
    <row r="31541" s="251" customFormat="1"/>
    <row r="31542" s="251" customFormat="1"/>
    <row r="31543" s="251" customFormat="1"/>
    <row r="31544" s="251" customFormat="1"/>
    <row r="31545" s="251" customFormat="1"/>
    <row r="31546" s="251" customFormat="1"/>
    <row r="31547" s="251" customFormat="1"/>
    <row r="31548" s="251" customFormat="1"/>
    <row r="31549" s="251" customFormat="1"/>
    <row r="31550" s="251" customFormat="1"/>
    <row r="31551" s="251" customFormat="1"/>
    <row r="31552" s="251" customFormat="1"/>
    <row r="31553" s="251" customFormat="1"/>
    <row r="31554" s="251" customFormat="1"/>
    <row r="31555" s="251" customFormat="1"/>
    <row r="31556" s="251" customFormat="1"/>
    <row r="31557" s="251" customFormat="1"/>
    <row r="31558" s="251" customFormat="1"/>
    <row r="31559" s="251" customFormat="1"/>
    <row r="31560" s="251" customFormat="1"/>
    <row r="31561" s="251" customFormat="1"/>
    <row r="31562" s="251" customFormat="1"/>
    <row r="31563" s="251" customFormat="1"/>
    <row r="31564" s="251" customFormat="1"/>
    <row r="31565" s="251" customFormat="1"/>
    <row r="31566" s="251" customFormat="1"/>
    <row r="31567" s="251" customFormat="1"/>
    <row r="31568" s="251" customFormat="1"/>
    <row r="31569" s="251" customFormat="1"/>
    <row r="31570" s="251" customFormat="1"/>
    <row r="31571" s="251" customFormat="1"/>
    <row r="31572" s="251" customFormat="1"/>
    <row r="31573" s="251" customFormat="1"/>
    <row r="31574" s="251" customFormat="1"/>
    <row r="31575" s="251" customFormat="1"/>
    <row r="31576" s="251" customFormat="1"/>
    <row r="31577" s="251" customFormat="1"/>
    <row r="31578" s="251" customFormat="1"/>
    <row r="31579" s="251" customFormat="1"/>
    <row r="31580" s="251" customFormat="1"/>
    <row r="31581" s="251" customFormat="1"/>
    <row r="31582" s="251" customFormat="1"/>
    <row r="31583" s="251" customFormat="1"/>
    <row r="31584" s="251" customFormat="1"/>
    <row r="31585" s="251" customFormat="1"/>
    <row r="31586" s="251" customFormat="1"/>
    <row r="31587" s="251" customFormat="1"/>
    <row r="31588" s="251" customFormat="1"/>
    <row r="31589" s="251" customFormat="1"/>
    <row r="31590" s="251" customFormat="1"/>
    <row r="31591" s="251" customFormat="1"/>
    <row r="31592" s="251" customFormat="1"/>
    <row r="31593" s="251" customFormat="1"/>
    <row r="31594" s="251" customFormat="1"/>
    <row r="31595" s="251" customFormat="1"/>
    <row r="31596" s="251" customFormat="1"/>
    <row r="31597" s="251" customFormat="1"/>
    <row r="31598" s="251" customFormat="1"/>
    <row r="31599" s="251" customFormat="1"/>
    <row r="31600" s="251" customFormat="1"/>
    <row r="31601" s="251" customFormat="1"/>
    <row r="31602" s="251" customFormat="1"/>
    <row r="31603" s="251" customFormat="1"/>
    <row r="31604" s="251" customFormat="1"/>
    <row r="31605" s="251" customFormat="1"/>
    <row r="31606" s="251" customFormat="1"/>
    <row r="31607" s="251" customFormat="1"/>
    <row r="31608" s="251" customFormat="1"/>
    <row r="31609" s="251" customFormat="1"/>
    <row r="31610" s="251" customFormat="1"/>
    <row r="31611" s="251" customFormat="1"/>
    <row r="31612" s="251" customFormat="1"/>
    <row r="31613" s="251" customFormat="1"/>
    <row r="31614" s="251" customFormat="1"/>
    <row r="31615" s="251" customFormat="1"/>
    <row r="31616" s="251" customFormat="1"/>
    <row r="31617" s="251" customFormat="1"/>
    <row r="31618" s="251" customFormat="1"/>
    <row r="31619" s="251" customFormat="1"/>
    <row r="31620" s="251" customFormat="1"/>
    <row r="31621" s="251" customFormat="1"/>
    <row r="31622" s="251" customFormat="1"/>
    <row r="31623" s="251" customFormat="1"/>
    <row r="31624" s="251" customFormat="1"/>
    <row r="31625" s="251" customFormat="1"/>
    <row r="31626" s="251" customFormat="1"/>
    <row r="31627" s="251" customFormat="1"/>
    <row r="31628" s="251" customFormat="1"/>
    <row r="31629" s="251" customFormat="1"/>
    <row r="31630" s="251" customFormat="1"/>
    <row r="31631" s="251" customFormat="1"/>
    <row r="31632" s="251" customFormat="1"/>
    <row r="31633" s="251" customFormat="1"/>
    <row r="31634" s="251" customFormat="1"/>
    <row r="31635" s="251" customFormat="1"/>
    <row r="31636" s="251" customFormat="1"/>
    <row r="31637" s="251" customFormat="1"/>
    <row r="31638" s="251" customFormat="1"/>
    <row r="31639" s="251" customFormat="1"/>
    <row r="31640" s="251" customFormat="1"/>
    <row r="31641" s="251" customFormat="1"/>
    <row r="31642" s="251" customFormat="1"/>
    <row r="31643" s="251" customFormat="1"/>
    <row r="31644" s="251" customFormat="1"/>
    <row r="31645" s="251" customFormat="1"/>
    <row r="31646" s="251" customFormat="1"/>
    <row r="31647" s="251" customFormat="1"/>
    <row r="31648" s="251" customFormat="1"/>
    <row r="31649" s="251" customFormat="1"/>
    <row r="31650" s="251" customFormat="1"/>
    <row r="31651" s="251" customFormat="1"/>
    <row r="31652" s="251" customFormat="1"/>
    <row r="31653" s="251" customFormat="1"/>
    <row r="31654" s="251" customFormat="1"/>
    <row r="31655" s="251" customFormat="1"/>
    <row r="31656" s="251" customFormat="1"/>
    <row r="31657" s="251" customFormat="1"/>
    <row r="31658" s="251" customFormat="1"/>
    <row r="31659" s="251" customFormat="1"/>
    <row r="31660" s="251" customFormat="1"/>
    <row r="31661" s="251" customFormat="1"/>
    <row r="31662" s="251" customFormat="1"/>
    <row r="31663" s="251" customFormat="1"/>
    <row r="31664" s="251" customFormat="1"/>
    <row r="31665" s="251" customFormat="1"/>
    <row r="31666" s="251" customFormat="1"/>
    <row r="31667" s="251" customFormat="1"/>
    <row r="31668" s="251" customFormat="1"/>
    <row r="31669" s="251" customFormat="1"/>
    <row r="31670" s="251" customFormat="1"/>
    <row r="31671" s="251" customFormat="1"/>
    <row r="31672" s="251" customFormat="1"/>
    <row r="31673" s="251" customFormat="1"/>
    <row r="31674" s="251" customFormat="1"/>
    <row r="31675" s="251" customFormat="1"/>
    <row r="31676" s="251" customFormat="1"/>
    <row r="31677" s="251" customFormat="1"/>
    <row r="31678" s="251" customFormat="1"/>
    <row r="31679" s="251" customFormat="1"/>
    <row r="31680" s="251" customFormat="1"/>
    <row r="31681" s="251" customFormat="1"/>
    <row r="31682" s="251" customFormat="1"/>
    <row r="31683" s="251" customFormat="1"/>
    <row r="31684" s="251" customFormat="1"/>
    <row r="31685" s="251" customFormat="1"/>
    <row r="31686" s="251" customFormat="1"/>
    <row r="31687" s="251" customFormat="1"/>
    <row r="31688" s="251" customFormat="1"/>
    <row r="31689" s="251" customFormat="1"/>
    <row r="31690" s="251" customFormat="1"/>
    <row r="31691" s="251" customFormat="1"/>
    <row r="31692" s="251" customFormat="1"/>
    <row r="31693" s="251" customFormat="1"/>
    <row r="31694" s="251" customFormat="1"/>
    <row r="31695" s="251" customFormat="1"/>
    <row r="31696" s="251" customFormat="1"/>
    <row r="31697" s="251" customFormat="1"/>
    <row r="31698" s="251" customFormat="1"/>
    <row r="31699" s="251" customFormat="1"/>
    <row r="31700" s="251" customFormat="1"/>
    <row r="31701" s="251" customFormat="1"/>
    <row r="31702" s="251" customFormat="1"/>
    <row r="31703" s="251" customFormat="1"/>
    <row r="31704" s="251" customFormat="1"/>
    <row r="31705" s="251" customFormat="1"/>
    <row r="31706" s="251" customFormat="1"/>
    <row r="31707" s="251" customFormat="1"/>
    <row r="31708" s="251" customFormat="1"/>
    <row r="31709" s="251" customFormat="1"/>
    <row r="31710" s="251" customFormat="1"/>
    <row r="31711" s="251" customFormat="1"/>
    <row r="31712" s="251" customFormat="1"/>
    <row r="31713" s="251" customFormat="1"/>
    <row r="31714" s="251" customFormat="1"/>
    <row r="31715" s="251" customFormat="1"/>
    <row r="31716" s="251" customFormat="1"/>
    <row r="31717" s="251" customFormat="1"/>
    <row r="31718" s="251" customFormat="1"/>
    <row r="31719" s="251" customFormat="1"/>
    <row r="31720" s="251" customFormat="1"/>
    <row r="31721" s="251" customFormat="1"/>
    <row r="31722" s="251" customFormat="1"/>
    <row r="31723" s="251" customFormat="1"/>
    <row r="31724" s="251" customFormat="1"/>
    <row r="31725" s="251" customFormat="1"/>
    <row r="31726" s="251" customFormat="1"/>
    <row r="31727" s="251" customFormat="1"/>
    <row r="31728" s="251" customFormat="1"/>
    <row r="31729" s="251" customFormat="1"/>
    <row r="31730" s="251" customFormat="1"/>
    <row r="31731" s="251" customFormat="1"/>
    <row r="31732" s="251" customFormat="1"/>
    <row r="31733" s="251" customFormat="1"/>
    <row r="31734" s="251" customFormat="1"/>
    <row r="31735" s="251" customFormat="1"/>
    <row r="31736" s="251" customFormat="1"/>
    <row r="31737" s="251" customFormat="1"/>
    <row r="31738" s="251" customFormat="1"/>
    <row r="31739" s="251" customFormat="1"/>
    <row r="31740" s="251" customFormat="1"/>
    <row r="31741" s="251" customFormat="1"/>
    <row r="31742" s="251" customFormat="1"/>
    <row r="31743" s="251" customFormat="1"/>
    <row r="31744" s="251" customFormat="1"/>
    <row r="31745" s="251" customFormat="1"/>
    <row r="31746" s="251" customFormat="1"/>
    <row r="31747" s="251" customFormat="1"/>
    <row r="31748" s="251" customFormat="1"/>
    <row r="31749" s="251" customFormat="1"/>
    <row r="31750" s="251" customFormat="1"/>
    <row r="31751" s="251" customFormat="1"/>
    <row r="31752" s="251" customFormat="1"/>
    <row r="31753" s="251" customFormat="1"/>
    <row r="31754" s="251" customFormat="1"/>
    <row r="31755" s="251" customFormat="1"/>
    <row r="31756" s="251" customFormat="1"/>
    <row r="31757" s="251" customFormat="1"/>
    <row r="31758" s="251" customFormat="1"/>
    <row r="31759" s="251" customFormat="1"/>
    <row r="31760" s="251" customFormat="1"/>
    <row r="31761" s="251" customFormat="1"/>
    <row r="31762" s="251" customFormat="1"/>
    <row r="31763" s="251" customFormat="1"/>
    <row r="31764" s="251" customFormat="1"/>
    <row r="31765" s="251" customFormat="1"/>
    <row r="31766" s="251" customFormat="1"/>
    <row r="31767" s="251" customFormat="1"/>
    <row r="31768" s="251" customFormat="1"/>
    <row r="31769" s="251" customFormat="1"/>
    <row r="31770" s="251" customFormat="1"/>
    <row r="31771" s="251" customFormat="1"/>
    <row r="31772" s="251" customFormat="1"/>
    <row r="31773" s="251" customFormat="1"/>
    <row r="31774" s="251" customFormat="1"/>
    <row r="31775" s="251" customFormat="1"/>
    <row r="31776" s="251" customFormat="1"/>
    <row r="31777" s="251" customFormat="1"/>
    <row r="31778" s="251" customFormat="1"/>
    <row r="31779" s="251" customFormat="1"/>
    <row r="31780" s="251" customFormat="1"/>
    <row r="31781" s="251" customFormat="1"/>
    <row r="31782" s="251" customFormat="1"/>
    <row r="31783" s="251" customFormat="1"/>
    <row r="31784" s="251" customFormat="1"/>
    <row r="31785" s="251" customFormat="1"/>
    <row r="31786" s="251" customFormat="1"/>
    <row r="31787" s="251" customFormat="1"/>
    <row r="31788" s="251" customFormat="1"/>
    <row r="31789" s="251" customFormat="1"/>
    <row r="31790" s="251" customFormat="1"/>
    <row r="31791" s="251" customFormat="1"/>
    <row r="31792" s="251" customFormat="1"/>
    <row r="31793" s="251" customFormat="1"/>
    <row r="31794" s="251" customFormat="1"/>
    <row r="31795" s="251" customFormat="1"/>
    <row r="31796" s="251" customFormat="1"/>
    <row r="31797" s="251" customFormat="1"/>
    <row r="31798" s="251" customFormat="1"/>
    <row r="31799" s="251" customFormat="1"/>
    <row r="31800" s="251" customFormat="1"/>
    <row r="31801" s="251" customFormat="1"/>
    <row r="31802" s="251" customFormat="1"/>
    <row r="31803" s="251" customFormat="1"/>
    <row r="31804" s="251" customFormat="1"/>
    <row r="31805" s="251" customFormat="1"/>
    <row r="31806" s="251" customFormat="1"/>
    <row r="31807" s="251" customFormat="1"/>
    <row r="31808" s="251" customFormat="1"/>
    <row r="31809" s="251" customFormat="1"/>
    <row r="31810" s="251" customFormat="1"/>
    <row r="31811" s="251" customFormat="1"/>
    <row r="31812" s="251" customFormat="1"/>
    <row r="31813" s="251" customFormat="1"/>
    <row r="31814" s="251" customFormat="1"/>
    <row r="31815" s="251" customFormat="1"/>
    <row r="31816" s="251" customFormat="1"/>
    <row r="31817" s="251" customFormat="1"/>
    <row r="31818" s="251" customFormat="1"/>
    <row r="31819" s="251" customFormat="1"/>
    <row r="31820" s="251" customFormat="1"/>
    <row r="31821" s="251" customFormat="1"/>
    <row r="31822" s="251" customFormat="1"/>
    <row r="31823" s="251" customFormat="1"/>
    <row r="31824" s="251" customFormat="1"/>
    <row r="31825" s="251" customFormat="1"/>
    <row r="31826" s="251" customFormat="1"/>
    <row r="31827" s="251" customFormat="1"/>
    <row r="31828" s="251" customFormat="1"/>
    <row r="31829" s="251" customFormat="1"/>
    <row r="31830" s="251" customFormat="1"/>
    <row r="31831" s="251" customFormat="1"/>
    <row r="31832" s="251" customFormat="1"/>
    <row r="31833" s="251" customFormat="1"/>
    <row r="31834" s="251" customFormat="1"/>
    <row r="31835" s="251" customFormat="1"/>
    <row r="31836" s="251" customFormat="1"/>
    <row r="31837" s="251" customFormat="1"/>
    <row r="31838" s="251" customFormat="1"/>
    <row r="31839" s="251" customFormat="1"/>
    <row r="31840" s="251" customFormat="1"/>
    <row r="31841" s="251" customFormat="1"/>
    <row r="31842" s="251" customFormat="1"/>
    <row r="31843" s="251" customFormat="1"/>
    <row r="31844" s="251" customFormat="1"/>
    <row r="31845" s="251" customFormat="1"/>
    <row r="31846" s="251" customFormat="1"/>
    <row r="31847" s="251" customFormat="1"/>
    <row r="31848" s="251" customFormat="1"/>
    <row r="31849" s="251" customFormat="1"/>
    <row r="31850" s="251" customFormat="1"/>
    <row r="31851" s="251" customFormat="1"/>
    <row r="31852" s="251" customFormat="1"/>
    <row r="31853" s="251" customFormat="1"/>
    <row r="31854" s="251" customFormat="1"/>
    <row r="31855" s="251" customFormat="1"/>
    <row r="31856" s="251" customFormat="1"/>
    <row r="31857" s="251" customFormat="1"/>
    <row r="31858" s="251" customFormat="1"/>
    <row r="31859" s="251" customFormat="1"/>
    <row r="31860" s="251" customFormat="1"/>
    <row r="31861" s="251" customFormat="1"/>
    <row r="31862" s="251" customFormat="1"/>
    <row r="31863" s="251" customFormat="1"/>
    <row r="31864" s="251" customFormat="1"/>
    <row r="31865" s="251" customFormat="1"/>
    <row r="31866" s="251" customFormat="1"/>
    <row r="31867" s="251" customFormat="1"/>
    <row r="31868" s="251" customFormat="1"/>
    <row r="31869" s="251" customFormat="1"/>
    <row r="31870" s="251" customFormat="1"/>
    <row r="31871" s="251" customFormat="1"/>
    <row r="31872" s="251" customFormat="1"/>
    <row r="31873" s="251" customFormat="1"/>
    <row r="31874" s="251" customFormat="1"/>
    <row r="31875" s="251" customFormat="1"/>
    <row r="31876" s="251" customFormat="1"/>
    <row r="31877" s="251" customFormat="1"/>
    <row r="31878" s="251" customFormat="1"/>
    <row r="31879" s="251" customFormat="1"/>
    <row r="31880" s="251" customFormat="1"/>
    <row r="31881" s="251" customFormat="1"/>
    <row r="31882" s="251" customFormat="1"/>
    <row r="31883" s="251" customFormat="1"/>
    <row r="31884" s="251" customFormat="1"/>
    <row r="31885" s="251" customFormat="1"/>
    <row r="31886" s="251" customFormat="1"/>
    <row r="31887" s="251" customFormat="1"/>
    <row r="31888" s="251" customFormat="1"/>
    <row r="31889" s="251" customFormat="1"/>
    <row r="31890" s="251" customFormat="1"/>
    <row r="31891" s="251" customFormat="1"/>
    <row r="31892" s="251" customFormat="1"/>
    <row r="31893" s="251" customFormat="1"/>
    <row r="31894" s="251" customFormat="1"/>
    <row r="31895" s="251" customFormat="1"/>
    <row r="31896" s="251" customFormat="1"/>
    <row r="31897" s="251" customFormat="1"/>
    <row r="31898" s="251" customFormat="1"/>
    <row r="31899" s="251" customFormat="1"/>
    <row r="31900" s="251" customFormat="1"/>
    <row r="31901" s="251" customFormat="1"/>
    <row r="31902" s="251" customFormat="1"/>
    <row r="31903" s="251" customFormat="1"/>
    <row r="31904" s="251" customFormat="1"/>
    <row r="31905" s="251" customFormat="1"/>
    <row r="31906" s="251" customFormat="1"/>
    <row r="31907" s="251" customFormat="1"/>
    <row r="31908" s="251" customFormat="1"/>
    <row r="31909" s="251" customFormat="1"/>
    <row r="31910" s="251" customFormat="1"/>
    <row r="31911" s="251" customFormat="1"/>
    <row r="31912" s="251" customFormat="1"/>
    <row r="31913" s="251" customFormat="1"/>
    <row r="31914" s="251" customFormat="1"/>
    <row r="31915" s="251" customFormat="1"/>
    <row r="31916" s="251" customFormat="1"/>
    <row r="31917" s="251" customFormat="1"/>
    <row r="31918" s="251" customFormat="1"/>
    <row r="31919" s="251" customFormat="1"/>
    <row r="31920" s="251" customFormat="1"/>
    <row r="31921" s="251" customFormat="1"/>
    <row r="31922" s="251" customFormat="1"/>
    <row r="31923" s="251" customFormat="1"/>
    <row r="31924" s="251" customFormat="1"/>
    <row r="31925" s="251" customFormat="1"/>
    <row r="31926" s="251" customFormat="1"/>
    <row r="31927" s="251" customFormat="1"/>
    <row r="31928" s="251" customFormat="1"/>
    <row r="31929" s="251" customFormat="1"/>
    <row r="31930" s="251" customFormat="1"/>
    <row r="31931" s="251" customFormat="1"/>
    <row r="31932" s="251" customFormat="1"/>
    <row r="31933" s="251" customFormat="1"/>
    <row r="31934" s="251" customFormat="1"/>
    <row r="31935" s="251" customFormat="1"/>
    <row r="31936" s="251" customFormat="1"/>
    <row r="31937" s="251" customFormat="1"/>
    <row r="31938" s="251" customFormat="1"/>
    <row r="31939" s="251" customFormat="1"/>
    <row r="31940" s="251" customFormat="1"/>
    <row r="31941" s="251" customFormat="1"/>
    <row r="31942" s="251" customFormat="1"/>
    <row r="31943" s="251" customFormat="1"/>
    <row r="31944" s="251" customFormat="1"/>
    <row r="31945" s="251" customFormat="1"/>
    <row r="31946" s="251" customFormat="1"/>
    <row r="31947" s="251" customFormat="1"/>
    <row r="31948" s="251" customFormat="1"/>
    <row r="31949" s="251" customFormat="1"/>
    <row r="31950" s="251" customFormat="1"/>
    <row r="31951" s="251" customFormat="1"/>
    <row r="31952" s="251" customFormat="1"/>
    <row r="31953" s="251" customFormat="1"/>
    <row r="31954" s="251" customFormat="1"/>
    <row r="31955" s="251" customFormat="1"/>
    <row r="31956" s="251" customFormat="1"/>
    <row r="31957" s="251" customFormat="1"/>
    <row r="31958" s="251" customFormat="1"/>
    <row r="31959" s="251" customFormat="1"/>
    <row r="31960" s="251" customFormat="1"/>
    <row r="31961" s="251" customFormat="1"/>
    <row r="31962" s="251" customFormat="1"/>
    <row r="31963" s="251" customFormat="1"/>
    <row r="31964" s="251" customFormat="1"/>
    <row r="31965" s="251" customFormat="1"/>
    <row r="31966" s="251" customFormat="1"/>
    <row r="31967" s="251" customFormat="1"/>
    <row r="31968" s="251" customFormat="1"/>
    <row r="31969" s="251" customFormat="1"/>
    <row r="31970" s="251" customFormat="1"/>
    <row r="31971" s="251" customFormat="1"/>
    <row r="31972" s="251" customFormat="1"/>
    <row r="31973" s="251" customFormat="1"/>
    <row r="31974" s="251" customFormat="1"/>
    <row r="31975" s="251" customFormat="1"/>
    <row r="31976" s="251" customFormat="1"/>
    <row r="31977" s="251" customFormat="1"/>
    <row r="31978" s="251" customFormat="1"/>
    <row r="31979" s="251" customFormat="1"/>
    <row r="31980" s="251" customFormat="1"/>
    <row r="31981" s="251" customFormat="1"/>
    <row r="31982" s="251" customFormat="1"/>
    <row r="31983" s="251" customFormat="1"/>
    <row r="31984" s="251" customFormat="1"/>
    <row r="31985" s="251" customFormat="1"/>
    <row r="31986" s="251" customFormat="1"/>
    <row r="31987" s="251" customFormat="1"/>
    <row r="31988" s="251" customFormat="1"/>
    <row r="31989" s="251" customFormat="1"/>
    <row r="31990" s="251" customFormat="1"/>
    <row r="31991" s="251" customFormat="1"/>
    <row r="31992" s="251" customFormat="1"/>
    <row r="31993" s="251" customFormat="1"/>
    <row r="31994" s="251" customFormat="1"/>
    <row r="31995" s="251" customFormat="1"/>
    <row r="31996" s="251" customFormat="1"/>
    <row r="31997" s="251" customFormat="1"/>
    <row r="31998" s="251" customFormat="1"/>
    <row r="31999" s="251" customFormat="1"/>
    <row r="32000" s="251" customFormat="1"/>
    <row r="32001" s="251" customFormat="1"/>
    <row r="32002" s="251" customFormat="1"/>
    <row r="32003" s="251" customFormat="1"/>
    <row r="32004" s="251" customFormat="1"/>
    <row r="32005" s="251" customFormat="1"/>
    <row r="32006" s="251" customFormat="1"/>
    <row r="32007" s="251" customFormat="1"/>
    <row r="32008" s="251" customFormat="1"/>
    <row r="32009" s="251" customFormat="1"/>
    <row r="32010" s="251" customFormat="1"/>
    <row r="32011" s="251" customFormat="1"/>
    <row r="32012" s="251" customFormat="1"/>
    <row r="32013" s="251" customFormat="1"/>
    <row r="32014" s="251" customFormat="1"/>
    <row r="32015" s="251" customFormat="1"/>
    <row r="32016" s="251" customFormat="1"/>
    <row r="32017" s="251" customFormat="1"/>
    <row r="32018" s="251" customFormat="1"/>
    <row r="32019" s="251" customFormat="1"/>
    <row r="32020" s="251" customFormat="1"/>
    <row r="32021" s="251" customFormat="1"/>
    <row r="32022" s="251" customFormat="1"/>
    <row r="32023" s="251" customFormat="1"/>
    <row r="32024" s="251" customFormat="1"/>
    <row r="32025" s="251" customFormat="1"/>
    <row r="32026" s="251" customFormat="1"/>
    <row r="32027" s="251" customFormat="1"/>
    <row r="32028" s="251" customFormat="1"/>
    <row r="32029" s="251" customFormat="1"/>
    <row r="32030" s="251" customFormat="1"/>
    <row r="32031" s="251" customFormat="1"/>
    <row r="32032" s="251" customFormat="1"/>
    <row r="32033" s="251" customFormat="1"/>
    <row r="32034" s="251" customFormat="1"/>
    <row r="32035" s="251" customFormat="1"/>
    <row r="32036" s="251" customFormat="1"/>
    <row r="32037" s="251" customFormat="1"/>
    <row r="32038" s="251" customFormat="1"/>
    <row r="32039" s="251" customFormat="1"/>
    <row r="32040" s="251" customFormat="1"/>
    <row r="32041" s="251" customFormat="1"/>
    <row r="32042" s="251" customFormat="1"/>
    <row r="32043" s="251" customFormat="1"/>
    <row r="32044" s="251" customFormat="1"/>
    <row r="32045" s="251" customFormat="1"/>
    <row r="32046" s="251" customFormat="1"/>
    <row r="32047" s="251" customFormat="1"/>
    <row r="32048" s="251" customFormat="1"/>
    <row r="32049" s="251" customFormat="1"/>
    <row r="32050" s="251" customFormat="1"/>
    <row r="32051" s="251" customFormat="1"/>
    <row r="32052" s="251" customFormat="1"/>
    <row r="32053" s="251" customFormat="1"/>
    <row r="32054" s="251" customFormat="1"/>
    <row r="32055" s="251" customFormat="1"/>
    <row r="32056" s="251" customFormat="1"/>
    <row r="32057" s="251" customFormat="1"/>
    <row r="32058" s="251" customFormat="1"/>
    <row r="32059" s="251" customFormat="1"/>
    <row r="32060" s="251" customFormat="1"/>
    <row r="32061" s="251" customFormat="1"/>
    <row r="32062" s="251" customFormat="1"/>
    <row r="32063" s="251" customFormat="1"/>
    <row r="32064" s="251" customFormat="1"/>
    <row r="32065" s="251" customFormat="1"/>
    <row r="32066" s="251" customFormat="1"/>
    <row r="32067" s="251" customFormat="1"/>
    <row r="32068" s="251" customFormat="1"/>
    <row r="32069" s="251" customFormat="1"/>
    <row r="32070" s="251" customFormat="1"/>
    <row r="32071" s="251" customFormat="1"/>
    <row r="32072" s="251" customFormat="1"/>
    <row r="32073" s="251" customFormat="1"/>
    <row r="32074" s="251" customFormat="1"/>
    <row r="32075" s="251" customFormat="1"/>
    <row r="32076" s="251" customFormat="1"/>
    <row r="32077" s="251" customFormat="1"/>
    <row r="32078" s="251" customFormat="1"/>
    <row r="32079" s="251" customFormat="1"/>
    <row r="32080" s="251" customFormat="1"/>
    <row r="32081" s="251" customFormat="1"/>
    <row r="32082" s="251" customFormat="1"/>
    <row r="32083" s="251" customFormat="1"/>
    <row r="32084" s="251" customFormat="1"/>
    <row r="32085" s="251" customFormat="1"/>
    <row r="32086" s="251" customFormat="1"/>
    <row r="32087" s="251" customFormat="1"/>
    <row r="32088" s="251" customFormat="1"/>
    <row r="32089" s="251" customFormat="1"/>
    <row r="32090" s="251" customFormat="1"/>
    <row r="32091" s="251" customFormat="1"/>
    <row r="32092" s="251" customFormat="1"/>
    <row r="32093" s="251" customFormat="1"/>
    <row r="32094" s="251" customFormat="1"/>
    <row r="32095" s="251" customFormat="1"/>
    <row r="32096" s="251" customFormat="1"/>
    <row r="32097" s="251" customFormat="1"/>
    <row r="32098" s="251" customFormat="1"/>
    <row r="32099" s="251" customFormat="1"/>
    <row r="32100" s="251" customFormat="1"/>
    <row r="32101" s="251" customFormat="1"/>
    <row r="32102" s="251" customFormat="1"/>
    <row r="32103" s="251" customFormat="1"/>
    <row r="32104" s="251" customFormat="1"/>
    <row r="32105" s="251" customFormat="1"/>
    <row r="32106" s="251" customFormat="1"/>
    <row r="32107" s="251" customFormat="1"/>
    <row r="32108" s="251" customFormat="1"/>
    <row r="32109" s="251" customFormat="1"/>
    <row r="32110" s="251" customFormat="1"/>
    <row r="32111" s="251" customFormat="1"/>
    <row r="32112" s="251" customFormat="1"/>
    <row r="32113" s="251" customFormat="1"/>
    <row r="32114" s="251" customFormat="1"/>
    <row r="32115" s="251" customFormat="1"/>
    <row r="32116" s="251" customFormat="1"/>
    <row r="32117" s="251" customFormat="1"/>
    <row r="32118" s="251" customFormat="1"/>
    <row r="32119" s="251" customFormat="1"/>
    <row r="32120" s="251" customFormat="1"/>
    <row r="32121" s="251" customFormat="1"/>
    <row r="32122" s="251" customFormat="1"/>
    <row r="32123" s="251" customFormat="1"/>
    <row r="32124" s="251" customFormat="1"/>
    <row r="32125" s="251" customFormat="1"/>
    <row r="32126" s="251" customFormat="1"/>
    <row r="32127" s="251" customFormat="1"/>
    <row r="32128" s="251" customFormat="1"/>
    <row r="32129" s="251" customFormat="1"/>
    <row r="32130" s="251" customFormat="1"/>
    <row r="32131" s="251" customFormat="1"/>
    <row r="32132" s="251" customFormat="1"/>
    <row r="32133" s="251" customFormat="1"/>
    <row r="32134" s="251" customFormat="1"/>
    <row r="32135" s="251" customFormat="1"/>
    <row r="32136" s="251" customFormat="1"/>
    <row r="32137" s="251" customFormat="1"/>
    <row r="32138" s="251" customFormat="1"/>
    <row r="32139" s="251" customFormat="1"/>
    <row r="32140" s="251" customFormat="1"/>
    <row r="32141" s="251" customFormat="1"/>
    <row r="32142" s="251" customFormat="1"/>
    <row r="32143" s="251" customFormat="1"/>
    <row r="32144" s="251" customFormat="1"/>
    <row r="32145" s="251" customFormat="1"/>
    <row r="32146" s="251" customFormat="1"/>
    <row r="32147" s="251" customFormat="1"/>
    <row r="32148" s="251" customFormat="1"/>
    <row r="32149" s="251" customFormat="1"/>
    <row r="32150" s="251" customFormat="1"/>
    <row r="32151" s="251" customFormat="1"/>
    <row r="32152" s="251" customFormat="1"/>
    <row r="32153" s="251" customFormat="1"/>
    <row r="32154" s="251" customFormat="1"/>
    <row r="32155" s="251" customFormat="1"/>
    <row r="32156" s="251" customFormat="1"/>
    <row r="32157" s="251" customFormat="1"/>
    <row r="32158" s="251" customFormat="1"/>
    <row r="32159" s="251" customFormat="1"/>
    <row r="32160" s="251" customFormat="1"/>
    <row r="32161" s="251" customFormat="1"/>
    <row r="32162" s="251" customFormat="1"/>
    <row r="32163" s="251" customFormat="1"/>
    <row r="32164" s="251" customFormat="1"/>
    <row r="32165" s="251" customFormat="1"/>
    <row r="32166" s="251" customFormat="1"/>
    <row r="32167" s="251" customFormat="1"/>
    <row r="32168" s="251" customFormat="1"/>
    <row r="32169" s="251" customFormat="1"/>
    <row r="32170" s="251" customFormat="1"/>
    <row r="32171" s="251" customFormat="1"/>
    <row r="32172" s="251" customFormat="1"/>
    <row r="32173" s="251" customFormat="1"/>
    <row r="32174" s="251" customFormat="1"/>
    <row r="32175" s="251" customFormat="1"/>
    <row r="32176" s="251" customFormat="1"/>
    <row r="32177" s="251" customFormat="1"/>
    <row r="32178" s="251" customFormat="1"/>
    <row r="32179" s="251" customFormat="1"/>
    <row r="32180" s="251" customFormat="1"/>
    <row r="32181" s="251" customFormat="1"/>
    <row r="32182" s="251" customFormat="1"/>
    <row r="32183" s="251" customFormat="1"/>
    <row r="32184" s="251" customFormat="1"/>
    <row r="32185" s="251" customFormat="1"/>
    <row r="32186" s="251" customFormat="1"/>
    <row r="32187" s="251" customFormat="1"/>
    <row r="32188" s="251" customFormat="1"/>
    <row r="32189" s="251" customFormat="1"/>
    <row r="32190" s="251" customFormat="1"/>
    <row r="32191" s="251" customFormat="1"/>
    <row r="32192" s="251" customFormat="1"/>
    <row r="32193" s="251" customFormat="1"/>
    <row r="32194" s="251" customFormat="1"/>
    <row r="32195" s="251" customFormat="1"/>
    <row r="32196" s="251" customFormat="1"/>
    <row r="32197" s="251" customFormat="1"/>
    <row r="32198" s="251" customFormat="1"/>
    <row r="32199" s="251" customFormat="1"/>
    <row r="32200" s="251" customFormat="1"/>
    <row r="32201" s="251" customFormat="1"/>
    <row r="32202" s="251" customFormat="1"/>
    <row r="32203" s="251" customFormat="1"/>
    <row r="32204" s="251" customFormat="1"/>
    <row r="32205" s="251" customFormat="1"/>
    <row r="32206" s="251" customFormat="1"/>
    <row r="32207" s="251" customFormat="1"/>
    <row r="32208" s="251" customFormat="1"/>
    <row r="32209" s="251" customFormat="1"/>
    <row r="32210" s="251" customFormat="1"/>
    <row r="32211" s="251" customFormat="1"/>
    <row r="32212" s="251" customFormat="1"/>
    <row r="32213" s="251" customFormat="1"/>
    <row r="32214" s="251" customFormat="1"/>
    <row r="32215" s="251" customFormat="1"/>
    <row r="32216" s="251" customFormat="1"/>
    <row r="32217" s="251" customFormat="1"/>
    <row r="32218" s="251" customFormat="1"/>
    <row r="32219" s="251" customFormat="1"/>
    <row r="32220" s="251" customFormat="1"/>
    <row r="32221" s="251" customFormat="1"/>
    <row r="32222" s="251" customFormat="1"/>
    <row r="32223" s="251" customFormat="1"/>
    <row r="32224" s="251" customFormat="1"/>
    <row r="32225" s="251" customFormat="1"/>
    <row r="32226" s="251" customFormat="1"/>
    <row r="32227" s="251" customFormat="1"/>
    <row r="32228" s="251" customFormat="1"/>
    <row r="32229" s="251" customFormat="1"/>
    <row r="32230" s="251" customFormat="1"/>
    <row r="32231" s="251" customFormat="1"/>
    <row r="32232" s="251" customFormat="1"/>
    <row r="32233" s="251" customFormat="1"/>
    <row r="32234" s="251" customFormat="1"/>
    <row r="32235" s="251" customFormat="1"/>
    <row r="32236" s="251" customFormat="1"/>
    <row r="32237" s="251" customFormat="1"/>
    <row r="32238" s="251" customFormat="1"/>
    <row r="32239" s="251" customFormat="1"/>
    <row r="32240" s="251" customFormat="1"/>
    <row r="32241" s="251" customFormat="1"/>
    <row r="32242" s="251" customFormat="1"/>
    <row r="32243" s="251" customFormat="1"/>
    <row r="32244" s="251" customFormat="1"/>
    <row r="32245" s="251" customFormat="1"/>
    <row r="32246" s="251" customFormat="1"/>
    <row r="32247" s="251" customFormat="1"/>
    <row r="32248" s="251" customFormat="1"/>
    <row r="32249" s="251" customFormat="1"/>
    <row r="32250" s="251" customFormat="1"/>
    <row r="32251" s="251" customFormat="1"/>
    <row r="32252" s="251" customFormat="1"/>
    <row r="32253" s="251" customFormat="1"/>
    <row r="32254" s="251" customFormat="1"/>
    <row r="32255" s="251" customFormat="1"/>
    <row r="32256" s="251" customFormat="1"/>
    <row r="32257" s="251" customFormat="1"/>
    <row r="32258" s="251" customFormat="1"/>
    <row r="32259" s="251" customFormat="1"/>
    <row r="32260" s="251" customFormat="1"/>
    <row r="32261" s="251" customFormat="1"/>
    <row r="32262" s="251" customFormat="1"/>
    <row r="32263" s="251" customFormat="1"/>
    <row r="32264" s="251" customFormat="1"/>
    <row r="32265" s="251" customFormat="1"/>
    <row r="32266" s="251" customFormat="1"/>
    <row r="32267" s="251" customFormat="1"/>
    <row r="32268" s="251" customFormat="1"/>
    <row r="32269" s="251" customFormat="1"/>
    <row r="32270" s="251" customFormat="1"/>
    <row r="32271" s="251" customFormat="1"/>
    <row r="32272" s="251" customFormat="1"/>
    <row r="32273" s="251" customFormat="1"/>
    <row r="32274" s="251" customFormat="1"/>
    <row r="32275" s="251" customFormat="1"/>
    <row r="32276" s="251" customFormat="1"/>
    <row r="32277" s="251" customFormat="1"/>
    <row r="32278" s="251" customFormat="1"/>
    <row r="32279" s="251" customFormat="1"/>
    <row r="32280" s="251" customFormat="1"/>
    <row r="32281" s="251" customFormat="1"/>
    <row r="32282" s="251" customFormat="1"/>
    <row r="32283" s="251" customFormat="1"/>
    <row r="32284" s="251" customFormat="1"/>
    <row r="32285" s="251" customFormat="1"/>
    <row r="32286" s="251" customFormat="1"/>
    <row r="32287" s="251" customFormat="1"/>
    <row r="32288" s="251" customFormat="1"/>
    <row r="32289" s="251" customFormat="1"/>
    <row r="32290" s="251" customFormat="1"/>
    <row r="32291" s="251" customFormat="1"/>
    <row r="32292" s="251" customFormat="1"/>
    <row r="32293" s="251" customFormat="1"/>
    <row r="32294" s="251" customFormat="1"/>
    <row r="32295" s="251" customFormat="1"/>
    <row r="32296" s="251" customFormat="1"/>
    <row r="32297" s="251" customFormat="1"/>
    <row r="32298" s="251" customFormat="1"/>
    <row r="32299" s="251" customFormat="1"/>
    <row r="32300" s="251" customFormat="1"/>
    <row r="32301" s="251" customFormat="1"/>
    <row r="32302" s="251" customFormat="1"/>
    <row r="32303" s="251" customFormat="1"/>
    <row r="32304" s="251" customFormat="1"/>
    <row r="32305" s="251" customFormat="1"/>
    <row r="32306" s="251" customFormat="1"/>
    <row r="32307" s="251" customFormat="1"/>
    <row r="32308" s="251" customFormat="1"/>
    <row r="32309" s="251" customFormat="1"/>
    <row r="32310" s="251" customFormat="1"/>
    <row r="32311" s="251" customFormat="1"/>
    <row r="32312" s="251" customFormat="1"/>
    <row r="32313" s="251" customFormat="1"/>
    <row r="32314" s="251" customFormat="1"/>
    <row r="32315" s="251" customFormat="1"/>
    <row r="32316" s="251" customFormat="1"/>
    <row r="32317" s="251" customFormat="1"/>
    <row r="32318" s="251" customFormat="1"/>
    <row r="32319" s="251" customFormat="1"/>
    <row r="32320" s="251" customFormat="1"/>
    <row r="32321" s="251" customFormat="1"/>
    <row r="32322" s="251" customFormat="1"/>
    <row r="32323" s="251" customFormat="1"/>
    <row r="32324" s="251" customFormat="1"/>
    <row r="32325" s="251" customFormat="1"/>
    <row r="32326" s="251" customFormat="1"/>
    <row r="32327" s="251" customFormat="1"/>
    <row r="32328" s="251" customFormat="1"/>
    <row r="32329" s="251" customFormat="1"/>
    <row r="32330" s="251" customFormat="1"/>
    <row r="32331" s="251" customFormat="1"/>
    <row r="32332" s="251" customFormat="1"/>
    <row r="32333" s="251" customFormat="1"/>
    <row r="32334" s="251" customFormat="1"/>
    <row r="32335" s="251" customFormat="1"/>
    <row r="32336" s="251" customFormat="1"/>
    <row r="32337" s="251" customFormat="1"/>
    <row r="32338" s="251" customFormat="1"/>
    <row r="32339" s="251" customFormat="1"/>
    <row r="32340" s="251" customFormat="1"/>
    <row r="32341" s="251" customFormat="1"/>
    <row r="32342" s="251" customFormat="1"/>
    <row r="32343" s="251" customFormat="1"/>
    <row r="32344" s="251" customFormat="1"/>
    <row r="32345" s="251" customFormat="1"/>
    <row r="32346" s="251" customFormat="1"/>
    <row r="32347" s="251" customFormat="1"/>
    <row r="32348" s="251" customFormat="1"/>
    <row r="32349" s="251" customFormat="1"/>
    <row r="32350" s="251" customFormat="1"/>
    <row r="32351" s="251" customFormat="1"/>
    <row r="32352" s="251" customFormat="1"/>
    <row r="32353" s="251" customFormat="1"/>
    <row r="32354" s="251" customFormat="1"/>
    <row r="32355" s="251" customFormat="1"/>
    <row r="32356" s="251" customFormat="1"/>
    <row r="32357" s="251" customFormat="1"/>
    <row r="32358" s="251" customFormat="1"/>
    <row r="32359" s="251" customFormat="1"/>
    <row r="32360" s="251" customFormat="1"/>
    <row r="32361" s="251" customFormat="1"/>
    <row r="32362" s="251" customFormat="1"/>
    <row r="32363" s="251" customFormat="1"/>
    <row r="32364" s="251" customFormat="1"/>
    <row r="32365" s="251" customFormat="1"/>
    <row r="32366" s="251" customFormat="1"/>
    <row r="32367" s="251" customFormat="1"/>
    <row r="32368" s="251" customFormat="1"/>
    <row r="32369" s="251" customFormat="1"/>
    <row r="32370" s="251" customFormat="1"/>
    <row r="32371" s="251" customFormat="1"/>
    <row r="32372" s="251" customFormat="1"/>
    <row r="32373" s="251" customFormat="1"/>
    <row r="32374" s="251" customFormat="1"/>
    <row r="32375" s="251" customFormat="1"/>
    <row r="32376" s="251" customFormat="1"/>
    <row r="32377" s="251" customFormat="1"/>
    <row r="32378" s="251" customFormat="1"/>
    <row r="32379" s="251" customFormat="1"/>
    <row r="32380" s="251" customFormat="1"/>
    <row r="32381" s="251" customFormat="1"/>
    <row r="32382" s="251" customFormat="1"/>
    <row r="32383" s="251" customFormat="1"/>
    <row r="32384" s="251" customFormat="1"/>
    <row r="32385" s="251" customFormat="1"/>
    <row r="32386" s="251" customFormat="1"/>
    <row r="32387" s="251" customFormat="1"/>
    <row r="32388" s="251" customFormat="1"/>
    <row r="32389" s="251" customFormat="1"/>
    <row r="32390" s="251" customFormat="1"/>
    <row r="32391" s="251" customFormat="1"/>
    <row r="32392" s="251" customFormat="1"/>
    <row r="32393" s="251" customFormat="1"/>
    <row r="32394" s="251" customFormat="1"/>
    <row r="32395" s="251" customFormat="1"/>
    <row r="32396" s="251" customFormat="1"/>
    <row r="32397" s="251" customFormat="1"/>
    <row r="32398" s="251" customFormat="1"/>
    <row r="32399" s="251" customFormat="1"/>
    <row r="32400" s="251" customFormat="1"/>
    <row r="32401" s="251" customFormat="1"/>
    <row r="32402" s="251" customFormat="1"/>
    <row r="32403" s="251" customFormat="1"/>
    <row r="32404" s="251" customFormat="1"/>
    <row r="32405" s="251" customFormat="1"/>
    <row r="32406" s="251" customFormat="1"/>
    <row r="32407" s="251" customFormat="1"/>
    <row r="32408" s="251" customFormat="1"/>
    <row r="32409" s="251" customFormat="1"/>
    <row r="32410" s="251" customFormat="1"/>
    <row r="32411" s="251" customFormat="1"/>
    <row r="32412" s="251" customFormat="1"/>
    <row r="32413" s="251" customFormat="1"/>
    <row r="32414" s="251" customFormat="1"/>
    <row r="32415" s="251" customFormat="1"/>
    <row r="32416" s="251" customFormat="1"/>
    <row r="32417" s="251" customFormat="1"/>
    <row r="32418" s="251" customFormat="1"/>
    <row r="32419" s="251" customFormat="1"/>
    <row r="32420" s="251" customFormat="1"/>
    <row r="32421" s="251" customFormat="1"/>
    <row r="32422" s="251" customFormat="1"/>
    <row r="32423" s="251" customFormat="1"/>
    <row r="32424" s="251" customFormat="1"/>
    <row r="32425" s="251" customFormat="1"/>
    <row r="32426" s="251" customFormat="1"/>
    <row r="32427" s="251" customFormat="1"/>
    <row r="32428" s="251" customFormat="1"/>
    <row r="32429" s="251" customFormat="1"/>
    <row r="32430" s="251" customFormat="1"/>
    <row r="32431" s="251" customFormat="1"/>
    <row r="32432" s="251" customFormat="1"/>
    <row r="32433" s="251" customFormat="1"/>
    <row r="32434" s="251" customFormat="1"/>
    <row r="32435" s="251" customFormat="1"/>
    <row r="32436" s="251" customFormat="1"/>
    <row r="32437" s="251" customFormat="1"/>
    <row r="32438" s="251" customFormat="1"/>
    <row r="32439" s="251" customFormat="1"/>
    <row r="32440" s="251" customFormat="1"/>
    <row r="32441" s="251" customFormat="1"/>
    <row r="32442" s="251" customFormat="1"/>
    <row r="32443" s="251" customFormat="1"/>
    <row r="32444" s="251" customFormat="1"/>
    <row r="32445" s="251" customFormat="1"/>
    <row r="32446" s="251" customFormat="1"/>
    <row r="32447" s="251" customFormat="1"/>
    <row r="32448" s="251" customFormat="1"/>
    <row r="32449" s="251" customFormat="1"/>
    <row r="32450" s="251" customFormat="1"/>
    <row r="32451" s="251" customFormat="1"/>
    <row r="32452" s="251" customFormat="1"/>
    <row r="32453" s="251" customFormat="1"/>
    <row r="32454" s="251" customFormat="1"/>
    <row r="32455" s="251" customFormat="1"/>
    <row r="32456" s="251" customFormat="1"/>
    <row r="32457" s="251" customFormat="1"/>
    <row r="32458" s="251" customFormat="1"/>
    <row r="32459" s="251" customFormat="1"/>
    <row r="32460" s="251" customFormat="1"/>
    <row r="32461" s="251" customFormat="1"/>
    <row r="32462" s="251" customFormat="1"/>
    <row r="32463" s="251" customFormat="1"/>
    <row r="32464" s="251" customFormat="1"/>
    <row r="32465" s="251" customFormat="1"/>
    <row r="32466" s="251" customFormat="1"/>
    <row r="32467" s="251" customFormat="1"/>
    <row r="32468" s="251" customFormat="1"/>
    <row r="32469" s="251" customFormat="1"/>
    <row r="32470" s="251" customFormat="1"/>
    <row r="32471" s="251" customFormat="1"/>
    <row r="32472" s="251" customFormat="1"/>
    <row r="32473" s="251" customFormat="1"/>
    <row r="32474" s="251" customFormat="1"/>
    <row r="32475" s="251" customFormat="1"/>
    <row r="32476" s="251" customFormat="1"/>
    <row r="32477" s="251" customFormat="1"/>
    <row r="32478" s="251" customFormat="1"/>
    <row r="32479" s="251" customFormat="1"/>
    <row r="32480" s="251" customFormat="1"/>
    <row r="32481" s="251" customFormat="1"/>
    <row r="32482" s="251" customFormat="1"/>
    <row r="32483" s="251" customFormat="1"/>
    <row r="32484" s="251" customFormat="1"/>
    <row r="32485" s="251" customFormat="1"/>
    <row r="32486" s="251" customFormat="1"/>
    <row r="32487" s="251" customFormat="1"/>
    <row r="32488" s="251" customFormat="1"/>
    <row r="32489" s="251" customFormat="1"/>
    <row r="32490" s="251" customFormat="1"/>
    <row r="32491" s="251" customFormat="1"/>
    <row r="32492" s="251" customFormat="1"/>
    <row r="32493" s="251" customFormat="1"/>
    <row r="32494" s="251" customFormat="1"/>
    <row r="32495" s="251" customFormat="1"/>
    <row r="32496" s="251" customFormat="1"/>
    <row r="32497" s="251" customFormat="1"/>
    <row r="32498" s="251" customFormat="1"/>
    <row r="32499" s="251" customFormat="1"/>
    <row r="32500" s="251" customFormat="1"/>
    <row r="32501" s="251" customFormat="1"/>
    <row r="32502" s="251" customFormat="1"/>
    <row r="32503" s="251" customFormat="1"/>
    <row r="32504" s="251" customFormat="1"/>
    <row r="32505" s="251" customFormat="1"/>
    <row r="32506" s="251" customFormat="1"/>
    <row r="32507" s="251" customFormat="1"/>
    <row r="32508" s="251" customFormat="1"/>
    <row r="32509" s="251" customFormat="1"/>
    <row r="32510" s="251" customFormat="1"/>
    <row r="32511" s="251" customFormat="1"/>
    <row r="32512" s="251" customFormat="1"/>
    <row r="32513" s="251" customFormat="1"/>
    <row r="32514" s="251" customFormat="1"/>
    <row r="32515" s="251" customFormat="1"/>
    <row r="32516" s="251" customFormat="1"/>
    <row r="32517" s="251" customFormat="1"/>
    <row r="32518" s="251" customFormat="1"/>
    <row r="32519" s="251" customFormat="1"/>
    <row r="32520" s="251" customFormat="1"/>
    <row r="32521" s="251" customFormat="1"/>
    <row r="32522" s="251" customFormat="1"/>
    <row r="32523" s="251" customFormat="1"/>
    <row r="32524" s="251" customFormat="1"/>
    <row r="32525" s="251" customFormat="1"/>
    <row r="32526" s="251" customFormat="1"/>
    <row r="32527" s="251" customFormat="1"/>
    <row r="32528" s="251" customFormat="1"/>
    <row r="32529" s="251" customFormat="1"/>
    <row r="32530" s="251" customFormat="1"/>
    <row r="32531" s="251" customFormat="1"/>
    <row r="32532" s="251" customFormat="1"/>
    <row r="32533" s="251" customFormat="1"/>
    <row r="32534" s="251" customFormat="1"/>
    <row r="32535" s="251" customFormat="1"/>
    <row r="32536" s="251" customFormat="1"/>
    <row r="32537" s="251" customFormat="1"/>
    <row r="32538" s="251" customFormat="1"/>
    <row r="32539" s="251" customFormat="1"/>
    <row r="32540" s="251" customFormat="1"/>
    <row r="32541" s="251" customFormat="1"/>
    <row r="32542" s="251" customFormat="1"/>
    <row r="32543" s="251" customFormat="1"/>
    <row r="32544" s="251" customFormat="1"/>
    <row r="32545" s="251" customFormat="1"/>
    <row r="32546" s="251" customFormat="1"/>
    <row r="32547" s="251" customFormat="1"/>
    <row r="32548" s="251" customFormat="1"/>
    <row r="32549" s="251" customFormat="1"/>
    <row r="32550" s="251" customFormat="1"/>
    <row r="32551" s="251" customFormat="1"/>
    <row r="32552" s="251" customFormat="1"/>
    <row r="32553" s="251" customFormat="1"/>
    <row r="32554" s="251" customFormat="1"/>
    <row r="32555" s="251" customFormat="1"/>
    <row r="32556" s="251" customFormat="1"/>
    <row r="32557" s="251" customFormat="1"/>
    <row r="32558" s="251" customFormat="1"/>
    <row r="32559" s="251" customFormat="1"/>
    <row r="32560" s="251" customFormat="1"/>
    <row r="32561" s="251" customFormat="1"/>
    <row r="32562" s="251" customFormat="1"/>
    <row r="32563" s="251" customFormat="1"/>
    <row r="32564" s="251" customFormat="1"/>
    <row r="32565" s="251" customFormat="1"/>
    <row r="32566" s="251" customFormat="1"/>
    <row r="32567" s="251" customFormat="1"/>
    <row r="32568" s="251" customFormat="1"/>
    <row r="32569" s="251" customFormat="1"/>
    <row r="32570" s="251" customFormat="1"/>
    <row r="32571" s="251" customFormat="1"/>
    <row r="32572" s="251" customFormat="1"/>
    <row r="32573" s="251" customFormat="1"/>
    <row r="32574" s="251" customFormat="1"/>
    <row r="32575" s="251" customFormat="1"/>
    <row r="32576" s="251" customFormat="1"/>
    <row r="32577" s="251" customFormat="1"/>
    <row r="32578" s="251" customFormat="1"/>
    <row r="32579" s="251" customFormat="1"/>
    <row r="32580" s="251" customFormat="1"/>
    <row r="32581" s="251" customFormat="1"/>
    <row r="32582" s="251" customFormat="1"/>
    <row r="32583" s="251" customFormat="1"/>
    <row r="32584" s="251" customFormat="1"/>
    <row r="32585" s="251" customFormat="1"/>
    <row r="32586" s="251" customFormat="1"/>
    <row r="32587" s="251" customFormat="1"/>
    <row r="32588" s="251" customFormat="1"/>
    <row r="32589" s="251" customFormat="1"/>
    <row r="32590" s="251" customFormat="1"/>
    <row r="32591" s="251" customFormat="1"/>
    <row r="32592" s="251" customFormat="1"/>
    <row r="32593" s="251" customFormat="1"/>
    <row r="32594" s="251" customFormat="1"/>
    <row r="32595" s="251" customFormat="1"/>
    <row r="32596" s="251" customFormat="1"/>
    <row r="32597" s="251" customFormat="1"/>
    <row r="32598" s="251" customFormat="1"/>
    <row r="32599" s="251" customFormat="1"/>
    <row r="32600" s="251" customFormat="1"/>
    <row r="32601" s="251" customFormat="1"/>
    <row r="32602" s="251" customFormat="1"/>
    <row r="32603" s="251" customFormat="1"/>
    <row r="32604" s="251" customFormat="1"/>
    <row r="32605" s="251" customFormat="1"/>
    <row r="32606" s="251" customFormat="1"/>
    <row r="32607" s="251" customFormat="1"/>
    <row r="32608" s="251" customFormat="1"/>
    <row r="32609" s="251" customFormat="1"/>
    <row r="32610" s="251" customFormat="1"/>
    <row r="32611" s="251" customFormat="1"/>
    <row r="32612" s="251" customFormat="1"/>
    <row r="32613" s="251" customFormat="1"/>
    <row r="32614" s="251" customFormat="1"/>
    <row r="32615" s="251" customFormat="1"/>
    <row r="32616" s="251" customFormat="1"/>
    <row r="32617" s="251" customFormat="1"/>
    <row r="32618" s="251" customFormat="1"/>
    <row r="32619" s="251" customFormat="1"/>
    <row r="32620" s="251" customFormat="1"/>
    <row r="32621" s="251" customFormat="1"/>
    <row r="32622" s="251" customFormat="1"/>
    <row r="32623" s="251" customFormat="1"/>
    <row r="32624" s="251" customFormat="1"/>
    <row r="32625" s="251" customFormat="1"/>
    <row r="32626" s="251" customFormat="1"/>
    <row r="32627" s="251" customFormat="1"/>
    <row r="32628" s="251" customFormat="1"/>
    <row r="32629" s="251" customFormat="1"/>
    <row r="32630" s="251" customFormat="1"/>
    <row r="32631" s="251" customFormat="1"/>
    <row r="32632" s="251" customFormat="1"/>
    <row r="32633" s="251" customFormat="1"/>
    <row r="32634" s="251" customFormat="1"/>
    <row r="32635" s="251" customFormat="1"/>
    <row r="32636" s="251" customFormat="1"/>
    <row r="32637" s="251" customFormat="1"/>
    <row r="32638" s="251" customFormat="1"/>
    <row r="32639" s="251" customFormat="1"/>
    <row r="32640" s="251" customFormat="1"/>
    <row r="32641" s="251" customFormat="1"/>
    <row r="32642" s="251" customFormat="1"/>
    <row r="32643" s="251" customFormat="1"/>
    <row r="32644" s="251" customFormat="1"/>
    <row r="32645" s="251" customFormat="1"/>
    <row r="32646" s="251" customFormat="1"/>
    <row r="32647" s="251" customFormat="1"/>
    <row r="32648" s="251" customFormat="1"/>
    <row r="32649" s="251" customFormat="1"/>
    <row r="32650" s="251" customFormat="1"/>
    <row r="32651" s="251" customFormat="1"/>
    <row r="32652" s="251" customFormat="1"/>
    <row r="32653" s="251" customFormat="1"/>
    <row r="32654" s="251" customFormat="1"/>
    <row r="32655" s="251" customFormat="1"/>
    <row r="32656" s="251" customFormat="1"/>
    <row r="32657" s="251" customFormat="1"/>
    <row r="32658" s="251" customFormat="1"/>
    <row r="32659" s="251" customFormat="1"/>
    <row r="32660" s="251" customFormat="1"/>
    <row r="32661" s="251" customFormat="1"/>
    <row r="32662" s="251" customFormat="1"/>
    <row r="32663" s="251" customFormat="1"/>
    <row r="32664" s="251" customFormat="1"/>
    <row r="32665" s="251" customFormat="1"/>
    <row r="32666" s="251" customFormat="1"/>
    <row r="32667" s="251" customFormat="1"/>
    <row r="32668" s="251" customFormat="1"/>
    <row r="32669" s="251" customFormat="1"/>
    <row r="32670" s="251" customFormat="1"/>
    <row r="32671" s="251" customFormat="1"/>
    <row r="32672" s="251" customFormat="1"/>
    <row r="32673" s="251" customFormat="1"/>
    <row r="32674" s="251" customFormat="1"/>
    <row r="32675" s="251" customFormat="1"/>
    <row r="32676" s="251" customFormat="1"/>
    <row r="32677" s="251" customFormat="1"/>
    <row r="32678" s="251" customFormat="1"/>
    <row r="32679" s="251" customFormat="1"/>
    <row r="32680" s="251" customFormat="1"/>
    <row r="32681" s="251" customFormat="1"/>
    <row r="32682" s="251" customFormat="1"/>
    <row r="32683" s="251" customFormat="1"/>
    <row r="32684" s="251" customFormat="1"/>
    <row r="32685" s="251" customFormat="1"/>
    <row r="32686" s="251" customFormat="1"/>
    <row r="32687" s="251" customFormat="1"/>
    <row r="32688" s="251" customFormat="1"/>
    <row r="32689" s="251" customFormat="1"/>
    <row r="32690" s="251" customFormat="1"/>
    <row r="32691" s="251" customFormat="1"/>
    <row r="32692" s="251" customFormat="1"/>
    <row r="32693" s="251" customFormat="1"/>
    <row r="32694" s="251" customFormat="1"/>
    <row r="32695" s="251" customFormat="1"/>
    <row r="32696" s="251" customFormat="1"/>
    <row r="32697" s="251" customFormat="1"/>
    <row r="32698" s="251" customFormat="1"/>
    <row r="32699" s="251" customFormat="1"/>
    <row r="32700" s="251" customFormat="1"/>
    <row r="32701" s="251" customFormat="1"/>
    <row r="32702" s="251" customFormat="1"/>
    <row r="32703" s="251" customFormat="1"/>
    <row r="32704" s="251" customFormat="1"/>
    <row r="32705" s="251" customFormat="1"/>
    <row r="32706" s="251" customFormat="1"/>
    <row r="32707" s="251" customFormat="1"/>
    <row r="32708" s="251" customFormat="1"/>
    <row r="32709" s="251" customFormat="1"/>
    <row r="32710" s="251" customFormat="1"/>
    <row r="32711" s="251" customFormat="1"/>
    <row r="32712" s="251" customFormat="1"/>
    <row r="32713" s="251" customFormat="1"/>
    <row r="32714" s="251" customFormat="1"/>
    <row r="32715" s="251" customFormat="1"/>
    <row r="32716" s="251" customFormat="1"/>
    <row r="32717" s="251" customFormat="1"/>
    <row r="32718" s="251" customFormat="1"/>
    <row r="32719" s="251" customFormat="1"/>
    <row r="32720" s="251" customFormat="1"/>
    <row r="32721" s="251" customFormat="1"/>
    <row r="32722" s="251" customFormat="1"/>
    <row r="32723" s="251" customFormat="1"/>
    <row r="32724" s="251" customFormat="1"/>
    <row r="32725" s="251" customFormat="1"/>
    <row r="32726" s="251" customFormat="1"/>
    <row r="32727" s="251" customFormat="1"/>
    <row r="32728" s="251" customFormat="1"/>
    <row r="32729" s="251" customFormat="1"/>
    <row r="32730" s="251" customFormat="1"/>
    <row r="32731" s="251" customFormat="1"/>
    <row r="32732" s="251" customFormat="1"/>
    <row r="32733" s="251" customFormat="1"/>
    <row r="32734" s="251" customFormat="1"/>
    <row r="32735" s="251" customFormat="1"/>
    <row r="32736" s="251" customFormat="1"/>
    <row r="32737" s="251" customFormat="1"/>
    <row r="32738" s="251" customFormat="1"/>
    <row r="32739" s="251" customFormat="1"/>
    <row r="32740" s="251" customFormat="1"/>
    <row r="32741" s="251" customFormat="1"/>
    <row r="32742" s="251" customFormat="1"/>
    <row r="32743" s="251" customFormat="1"/>
    <row r="32744" s="251" customFormat="1"/>
    <row r="32745" s="251" customFormat="1"/>
    <row r="32746" s="251" customFormat="1"/>
    <row r="32747" s="251" customFormat="1"/>
    <row r="32748" s="251" customFormat="1"/>
    <row r="32749" s="251" customFormat="1"/>
    <row r="32750" s="251" customFormat="1"/>
    <row r="32751" s="251" customFormat="1"/>
    <row r="32752" s="251" customFormat="1"/>
    <row r="32753" s="251" customFormat="1"/>
    <row r="32754" s="251" customFormat="1"/>
    <row r="32755" s="251" customFormat="1"/>
    <row r="32756" s="251" customFormat="1"/>
    <row r="32757" s="251" customFormat="1"/>
    <row r="32758" s="251" customFormat="1"/>
    <row r="32759" s="251" customFormat="1"/>
    <row r="32760" s="251" customFormat="1"/>
    <row r="32761" s="251" customFormat="1"/>
    <row r="32762" s="251" customFormat="1"/>
    <row r="32763" s="251" customFormat="1"/>
    <row r="32764" s="251" customFormat="1"/>
    <row r="32765" s="251" customFormat="1"/>
    <row r="32766" s="251" customFormat="1"/>
    <row r="32767" s="251" customFormat="1"/>
    <row r="32768" s="251" customFormat="1"/>
    <row r="32769" s="251" customFormat="1"/>
    <row r="32770" s="251" customFormat="1"/>
    <row r="32771" s="251" customFormat="1"/>
    <row r="32772" s="251" customFormat="1"/>
    <row r="32773" s="251" customFormat="1"/>
    <row r="32774" s="251" customFormat="1"/>
    <row r="32775" s="251" customFormat="1"/>
    <row r="32776" s="251" customFormat="1"/>
    <row r="32777" s="251" customFormat="1"/>
    <row r="32778" s="251" customFormat="1"/>
    <row r="32779" s="251" customFormat="1"/>
    <row r="32780" s="251" customFormat="1"/>
    <row r="32781" s="251" customFormat="1"/>
    <row r="32782" s="251" customFormat="1"/>
    <row r="32783" s="251" customFormat="1"/>
    <row r="32784" s="251" customFormat="1"/>
    <row r="32785" s="251" customFormat="1"/>
    <row r="32786" s="251" customFormat="1"/>
    <row r="32787" s="251" customFormat="1"/>
    <row r="32788" s="251" customFormat="1"/>
    <row r="32789" s="251" customFormat="1"/>
    <row r="32790" s="251" customFormat="1"/>
    <row r="32791" s="251" customFormat="1"/>
    <row r="32792" s="251" customFormat="1"/>
    <row r="32793" s="251" customFormat="1"/>
    <row r="32794" s="251" customFormat="1"/>
    <row r="32795" s="251" customFormat="1"/>
    <row r="32796" s="251" customFormat="1"/>
    <row r="32797" s="251" customFormat="1"/>
    <row r="32798" s="251" customFormat="1"/>
    <row r="32799" s="251" customFormat="1"/>
    <row r="32800" s="251" customFormat="1"/>
    <row r="32801" s="251" customFormat="1"/>
    <row r="32802" s="251" customFormat="1"/>
    <row r="32803" s="251" customFormat="1"/>
    <row r="32804" s="251" customFormat="1"/>
    <row r="32805" s="251" customFormat="1"/>
    <row r="32806" s="251" customFormat="1"/>
    <row r="32807" s="251" customFormat="1"/>
    <row r="32808" s="251" customFormat="1"/>
    <row r="32809" s="251" customFormat="1"/>
    <row r="32810" s="251" customFormat="1"/>
    <row r="32811" s="251" customFormat="1"/>
    <row r="32812" s="251" customFormat="1"/>
    <row r="32813" s="251" customFormat="1"/>
    <row r="32814" s="251" customFormat="1"/>
    <row r="32815" s="251" customFormat="1"/>
    <row r="32816" s="251" customFormat="1"/>
    <row r="32817" s="251" customFormat="1"/>
    <row r="32818" s="251" customFormat="1"/>
    <row r="32819" s="251" customFormat="1"/>
    <row r="32820" s="251" customFormat="1"/>
    <row r="32821" s="251" customFormat="1"/>
    <row r="32822" s="251" customFormat="1"/>
    <row r="32823" s="251" customFormat="1"/>
    <row r="32824" s="251" customFormat="1"/>
    <row r="32825" s="251" customFormat="1"/>
    <row r="32826" s="251" customFormat="1"/>
    <row r="32827" s="251" customFormat="1"/>
    <row r="32828" s="251" customFormat="1"/>
    <row r="32829" s="251" customFormat="1"/>
    <row r="32830" s="251" customFormat="1"/>
    <row r="32831" s="251" customFormat="1"/>
    <row r="32832" s="251" customFormat="1"/>
    <row r="32833" s="251" customFormat="1"/>
    <row r="32834" s="251" customFormat="1"/>
    <row r="32835" s="251" customFormat="1"/>
    <row r="32836" s="251" customFormat="1"/>
    <row r="32837" s="251" customFormat="1"/>
    <row r="32838" s="251" customFormat="1"/>
    <row r="32839" s="251" customFormat="1"/>
    <row r="32840" s="251" customFormat="1"/>
    <row r="32841" s="251" customFormat="1"/>
    <row r="32842" s="251" customFormat="1"/>
    <row r="32843" s="251" customFormat="1"/>
    <row r="32844" s="251" customFormat="1"/>
    <row r="32845" s="251" customFormat="1"/>
    <row r="32846" s="251" customFormat="1"/>
    <row r="32847" s="251" customFormat="1"/>
    <row r="32848" s="251" customFormat="1"/>
    <row r="32849" s="251" customFormat="1"/>
    <row r="32850" s="251" customFormat="1"/>
    <row r="32851" s="251" customFormat="1"/>
    <row r="32852" s="251" customFormat="1"/>
    <row r="32853" s="251" customFormat="1"/>
    <row r="32854" s="251" customFormat="1"/>
    <row r="32855" s="251" customFormat="1"/>
    <row r="32856" s="251" customFormat="1"/>
    <row r="32857" s="251" customFormat="1"/>
    <row r="32858" s="251" customFormat="1"/>
    <row r="32859" s="251" customFormat="1"/>
    <row r="32860" s="251" customFormat="1"/>
    <row r="32861" s="251" customFormat="1"/>
    <row r="32862" s="251" customFormat="1"/>
    <row r="32863" s="251" customFormat="1"/>
    <row r="32864" s="251" customFormat="1"/>
    <row r="32865" s="251" customFormat="1"/>
    <row r="32866" s="251" customFormat="1"/>
    <row r="32867" s="251" customFormat="1"/>
    <row r="32868" s="251" customFormat="1"/>
    <row r="32869" s="251" customFormat="1"/>
    <row r="32870" s="251" customFormat="1"/>
    <row r="32871" s="251" customFormat="1"/>
    <row r="32872" s="251" customFormat="1"/>
    <row r="32873" s="251" customFormat="1"/>
    <row r="32874" s="251" customFormat="1"/>
    <row r="32875" s="251" customFormat="1"/>
    <row r="32876" s="251" customFormat="1"/>
    <row r="32877" s="251" customFormat="1"/>
    <row r="32878" s="251" customFormat="1"/>
    <row r="32879" s="251" customFormat="1"/>
    <row r="32880" s="251" customFormat="1"/>
    <row r="32881" s="251" customFormat="1"/>
    <row r="32882" s="251" customFormat="1"/>
    <row r="32883" s="251" customFormat="1"/>
    <row r="32884" s="251" customFormat="1"/>
    <row r="32885" s="251" customFormat="1"/>
    <row r="32886" s="251" customFormat="1"/>
    <row r="32887" s="251" customFormat="1"/>
    <row r="32888" s="251" customFormat="1"/>
    <row r="32889" s="251" customFormat="1"/>
    <row r="32890" s="251" customFormat="1"/>
    <row r="32891" s="251" customFormat="1"/>
    <row r="32892" s="251" customFormat="1"/>
    <row r="32893" s="251" customFormat="1"/>
    <row r="32894" s="251" customFormat="1"/>
    <row r="32895" s="251" customFormat="1"/>
    <row r="32896" s="251" customFormat="1"/>
    <row r="32897" s="251" customFormat="1"/>
    <row r="32898" s="251" customFormat="1"/>
    <row r="32899" s="251" customFormat="1"/>
    <row r="32900" s="251" customFormat="1"/>
    <row r="32901" s="251" customFormat="1"/>
    <row r="32902" s="251" customFormat="1"/>
    <row r="32903" s="251" customFormat="1"/>
    <row r="32904" s="251" customFormat="1"/>
    <row r="32905" s="251" customFormat="1"/>
    <row r="32906" s="251" customFormat="1"/>
    <row r="32907" s="251" customFormat="1"/>
    <row r="32908" s="251" customFormat="1"/>
    <row r="32909" s="251" customFormat="1"/>
    <row r="32910" s="251" customFormat="1"/>
    <row r="32911" s="251" customFormat="1"/>
    <row r="32912" s="251" customFormat="1"/>
    <row r="32913" s="251" customFormat="1"/>
    <row r="32914" s="251" customFormat="1"/>
    <row r="32915" s="251" customFormat="1"/>
    <row r="32916" s="251" customFormat="1"/>
    <row r="32917" s="251" customFormat="1"/>
    <row r="32918" s="251" customFormat="1"/>
    <row r="32919" s="251" customFormat="1"/>
    <row r="32920" s="251" customFormat="1"/>
    <row r="32921" s="251" customFormat="1"/>
    <row r="32922" s="251" customFormat="1"/>
    <row r="32923" s="251" customFormat="1"/>
    <row r="32924" s="251" customFormat="1"/>
    <row r="32925" s="251" customFormat="1"/>
    <row r="32926" s="251" customFormat="1"/>
    <row r="32927" s="251" customFormat="1"/>
    <row r="32928" s="251" customFormat="1"/>
    <row r="32929" s="251" customFormat="1"/>
    <row r="32930" s="251" customFormat="1"/>
    <row r="32931" s="251" customFormat="1"/>
    <row r="32932" s="251" customFormat="1"/>
    <row r="32933" s="251" customFormat="1"/>
    <row r="32934" s="251" customFormat="1"/>
    <row r="32935" s="251" customFormat="1"/>
    <row r="32936" s="251" customFormat="1"/>
    <row r="32937" s="251" customFormat="1"/>
    <row r="32938" s="251" customFormat="1"/>
    <row r="32939" s="251" customFormat="1"/>
    <row r="32940" s="251" customFormat="1"/>
    <row r="32941" s="251" customFormat="1"/>
    <row r="32942" s="251" customFormat="1"/>
    <row r="32943" s="251" customFormat="1"/>
    <row r="32944" s="251" customFormat="1"/>
    <row r="32945" s="251" customFormat="1"/>
    <row r="32946" s="251" customFormat="1"/>
    <row r="32947" s="251" customFormat="1"/>
    <row r="32948" s="251" customFormat="1"/>
    <row r="32949" s="251" customFormat="1"/>
    <row r="32950" s="251" customFormat="1"/>
    <row r="32951" s="251" customFormat="1"/>
    <row r="32952" s="251" customFormat="1"/>
    <row r="32953" s="251" customFormat="1"/>
    <row r="32954" s="251" customFormat="1"/>
    <row r="32955" s="251" customFormat="1"/>
    <row r="32956" s="251" customFormat="1"/>
    <row r="32957" s="251" customFormat="1"/>
    <row r="32958" s="251" customFormat="1"/>
    <row r="32959" s="251" customFormat="1"/>
    <row r="32960" s="251" customFormat="1"/>
    <row r="32961" s="251" customFormat="1"/>
    <row r="32962" s="251" customFormat="1"/>
    <row r="32963" s="251" customFormat="1"/>
    <row r="32964" s="251" customFormat="1"/>
    <row r="32965" s="251" customFormat="1"/>
    <row r="32966" s="251" customFormat="1"/>
    <row r="32967" s="251" customFormat="1"/>
    <row r="32968" s="251" customFormat="1"/>
    <row r="32969" s="251" customFormat="1"/>
    <row r="32970" s="251" customFormat="1"/>
    <row r="32971" s="251" customFormat="1"/>
    <row r="32972" s="251" customFormat="1"/>
    <row r="32973" s="251" customFormat="1"/>
    <row r="32974" s="251" customFormat="1"/>
    <row r="32975" s="251" customFormat="1"/>
    <row r="32976" s="251" customFormat="1"/>
    <row r="32977" s="251" customFormat="1"/>
    <row r="32978" s="251" customFormat="1"/>
    <row r="32979" s="251" customFormat="1"/>
    <row r="32980" s="251" customFormat="1"/>
    <row r="32981" s="251" customFormat="1"/>
    <row r="32982" s="251" customFormat="1"/>
    <row r="32983" s="251" customFormat="1"/>
    <row r="32984" s="251" customFormat="1"/>
    <row r="32985" s="251" customFormat="1"/>
    <row r="32986" s="251" customFormat="1"/>
    <row r="32987" s="251" customFormat="1"/>
    <row r="32988" s="251" customFormat="1"/>
    <row r="32989" s="251" customFormat="1"/>
    <row r="32990" s="251" customFormat="1"/>
    <row r="32991" s="251" customFormat="1"/>
    <row r="32992" s="251" customFormat="1"/>
    <row r="32993" s="251" customFormat="1"/>
    <row r="32994" s="251" customFormat="1"/>
    <row r="32995" s="251" customFormat="1"/>
    <row r="32996" s="251" customFormat="1"/>
    <row r="32997" s="251" customFormat="1"/>
    <row r="32998" s="251" customFormat="1"/>
    <row r="32999" s="251" customFormat="1"/>
    <row r="33000" s="251" customFormat="1"/>
    <row r="33001" s="251" customFormat="1"/>
    <row r="33002" s="251" customFormat="1"/>
    <row r="33003" s="251" customFormat="1"/>
    <row r="33004" s="251" customFormat="1"/>
    <row r="33005" s="251" customFormat="1"/>
    <row r="33006" s="251" customFormat="1"/>
    <row r="33007" s="251" customFormat="1"/>
    <row r="33008" s="251" customFormat="1"/>
    <row r="33009" s="251" customFormat="1"/>
    <row r="33010" s="251" customFormat="1"/>
    <row r="33011" s="251" customFormat="1"/>
    <row r="33012" s="251" customFormat="1"/>
    <row r="33013" s="251" customFormat="1"/>
    <row r="33014" s="251" customFormat="1"/>
    <row r="33015" s="251" customFormat="1"/>
    <row r="33016" s="251" customFormat="1"/>
    <row r="33017" s="251" customFormat="1"/>
    <row r="33018" s="251" customFormat="1"/>
    <row r="33019" s="251" customFormat="1"/>
    <row r="33020" s="251" customFormat="1"/>
    <row r="33021" s="251" customFormat="1"/>
    <row r="33022" s="251" customFormat="1"/>
    <row r="33023" s="251" customFormat="1"/>
    <row r="33024" s="251" customFormat="1"/>
    <row r="33025" s="251" customFormat="1"/>
    <row r="33026" s="251" customFormat="1"/>
    <row r="33027" s="251" customFormat="1"/>
    <row r="33028" s="251" customFormat="1"/>
    <row r="33029" s="251" customFormat="1"/>
    <row r="33030" s="251" customFormat="1"/>
    <row r="33031" s="251" customFormat="1"/>
    <row r="33032" s="251" customFormat="1"/>
    <row r="33033" s="251" customFormat="1"/>
    <row r="33034" s="251" customFormat="1"/>
    <row r="33035" s="251" customFormat="1"/>
    <row r="33036" s="251" customFormat="1"/>
    <row r="33037" s="251" customFormat="1"/>
    <row r="33038" s="251" customFormat="1"/>
    <row r="33039" s="251" customFormat="1"/>
    <row r="33040" s="251" customFormat="1"/>
    <row r="33041" s="251" customFormat="1"/>
    <row r="33042" s="251" customFormat="1"/>
    <row r="33043" s="251" customFormat="1"/>
    <row r="33044" s="251" customFormat="1"/>
    <row r="33045" s="251" customFormat="1"/>
    <row r="33046" s="251" customFormat="1"/>
    <row r="33047" s="251" customFormat="1"/>
    <row r="33048" s="251" customFormat="1"/>
    <row r="33049" s="251" customFormat="1"/>
    <row r="33050" s="251" customFormat="1"/>
    <row r="33051" s="251" customFormat="1"/>
    <row r="33052" s="251" customFormat="1"/>
    <row r="33053" s="251" customFormat="1"/>
    <row r="33054" s="251" customFormat="1"/>
    <row r="33055" s="251" customFormat="1"/>
    <row r="33056" s="251" customFormat="1"/>
    <row r="33057" s="251" customFormat="1"/>
    <row r="33058" s="251" customFormat="1"/>
    <row r="33059" s="251" customFormat="1"/>
    <row r="33060" s="251" customFormat="1"/>
    <row r="33061" s="251" customFormat="1"/>
    <row r="33062" s="251" customFormat="1"/>
    <row r="33063" s="251" customFormat="1"/>
    <row r="33064" s="251" customFormat="1"/>
    <row r="33065" s="251" customFormat="1"/>
    <row r="33066" s="251" customFormat="1"/>
    <row r="33067" s="251" customFormat="1"/>
    <row r="33068" s="251" customFormat="1"/>
    <row r="33069" s="251" customFormat="1"/>
    <row r="33070" s="251" customFormat="1"/>
    <row r="33071" s="251" customFormat="1"/>
    <row r="33072" s="251" customFormat="1"/>
    <row r="33073" s="251" customFormat="1"/>
    <row r="33074" s="251" customFormat="1"/>
    <row r="33075" s="251" customFormat="1"/>
    <row r="33076" s="251" customFormat="1"/>
    <row r="33077" s="251" customFormat="1"/>
    <row r="33078" s="251" customFormat="1"/>
    <row r="33079" s="251" customFormat="1"/>
    <row r="33080" s="251" customFormat="1"/>
    <row r="33081" s="251" customFormat="1"/>
    <row r="33082" s="251" customFormat="1"/>
    <row r="33083" s="251" customFormat="1"/>
    <row r="33084" s="251" customFormat="1"/>
    <row r="33085" s="251" customFormat="1"/>
    <row r="33086" s="251" customFormat="1"/>
    <row r="33087" s="251" customFormat="1"/>
    <row r="33088" s="251" customFormat="1"/>
    <row r="33089" s="251" customFormat="1"/>
    <row r="33090" s="251" customFormat="1"/>
    <row r="33091" s="251" customFormat="1"/>
    <row r="33092" s="251" customFormat="1"/>
    <row r="33093" s="251" customFormat="1"/>
    <row r="33094" s="251" customFormat="1"/>
    <row r="33095" s="251" customFormat="1"/>
    <row r="33096" s="251" customFormat="1"/>
    <row r="33097" s="251" customFormat="1"/>
    <row r="33098" s="251" customFormat="1"/>
    <row r="33099" s="251" customFormat="1"/>
    <row r="33100" s="251" customFormat="1"/>
    <row r="33101" s="251" customFormat="1"/>
    <row r="33102" s="251" customFormat="1"/>
    <row r="33103" s="251" customFormat="1"/>
    <row r="33104" s="251" customFormat="1"/>
    <row r="33105" s="251" customFormat="1"/>
    <row r="33106" s="251" customFormat="1"/>
    <row r="33107" s="251" customFormat="1"/>
    <row r="33108" s="251" customFormat="1"/>
    <row r="33109" s="251" customFormat="1"/>
    <row r="33110" s="251" customFormat="1"/>
    <row r="33111" s="251" customFormat="1"/>
    <row r="33112" s="251" customFormat="1"/>
    <row r="33113" s="251" customFormat="1"/>
    <row r="33114" s="251" customFormat="1"/>
    <row r="33115" s="251" customFormat="1"/>
    <row r="33116" s="251" customFormat="1"/>
    <row r="33117" s="251" customFormat="1"/>
    <row r="33118" s="251" customFormat="1"/>
    <row r="33119" s="251" customFormat="1"/>
    <row r="33120" s="251" customFormat="1"/>
    <row r="33121" s="251" customFormat="1"/>
    <row r="33122" s="251" customFormat="1"/>
    <row r="33123" s="251" customFormat="1"/>
    <row r="33124" s="251" customFormat="1"/>
    <row r="33125" s="251" customFormat="1"/>
    <row r="33126" s="251" customFormat="1"/>
    <row r="33127" s="251" customFormat="1"/>
    <row r="33128" s="251" customFormat="1"/>
    <row r="33129" s="251" customFormat="1"/>
    <row r="33130" s="251" customFormat="1"/>
    <row r="33131" s="251" customFormat="1"/>
    <row r="33132" s="251" customFormat="1"/>
    <row r="33133" s="251" customFormat="1"/>
    <row r="33134" s="251" customFormat="1"/>
    <row r="33135" s="251" customFormat="1"/>
    <row r="33136" s="251" customFormat="1"/>
    <row r="33137" s="251" customFormat="1"/>
    <row r="33138" s="251" customFormat="1"/>
    <row r="33139" s="251" customFormat="1"/>
    <row r="33140" s="251" customFormat="1"/>
    <row r="33141" s="251" customFormat="1"/>
    <row r="33142" s="251" customFormat="1"/>
    <row r="33143" s="251" customFormat="1"/>
    <row r="33144" s="251" customFormat="1"/>
    <row r="33145" s="251" customFormat="1"/>
    <row r="33146" s="251" customFormat="1"/>
    <row r="33147" s="251" customFormat="1"/>
    <row r="33148" s="251" customFormat="1"/>
    <row r="33149" s="251" customFormat="1"/>
    <row r="33150" s="251" customFormat="1"/>
    <row r="33151" s="251" customFormat="1"/>
    <row r="33152" s="251" customFormat="1"/>
    <row r="33153" s="251" customFormat="1"/>
    <row r="33154" s="251" customFormat="1"/>
    <row r="33155" s="251" customFormat="1"/>
    <row r="33156" s="251" customFormat="1"/>
    <row r="33157" s="251" customFormat="1"/>
    <row r="33158" s="251" customFormat="1"/>
    <row r="33159" s="251" customFormat="1"/>
    <row r="33160" s="251" customFormat="1"/>
    <row r="33161" s="251" customFormat="1"/>
    <row r="33162" s="251" customFormat="1"/>
    <row r="33163" s="251" customFormat="1"/>
    <row r="33164" s="251" customFormat="1"/>
    <row r="33165" s="251" customFormat="1"/>
    <row r="33166" s="251" customFormat="1"/>
    <row r="33167" s="251" customFormat="1"/>
    <row r="33168" s="251" customFormat="1"/>
    <row r="33169" s="251" customFormat="1"/>
    <row r="33170" s="251" customFormat="1"/>
    <row r="33171" s="251" customFormat="1"/>
    <row r="33172" s="251" customFormat="1"/>
    <row r="33173" s="251" customFormat="1"/>
    <row r="33174" s="251" customFormat="1"/>
    <row r="33175" s="251" customFormat="1"/>
    <row r="33176" s="251" customFormat="1"/>
    <row r="33177" s="251" customFormat="1"/>
    <row r="33178" s="251" customFormat="1"/>
    <row r="33179" s="251" customFormat="1"/>
    <row r="33180" s="251" customFormat="1"/>
    <row r="33181" s="251" customFormat="1"/>
    <row r="33182" s="251" customFormat="1"/>
    <row r="33183" s="251" customFormat="1"/>
    <row r="33184" s="251" customFormat="1"/>
    <row r="33185" s="251" customFormat="1"/>
    <row r="33186" s="251" customFormat="1"/>
    <row r="33187" s="251" customFormat="1"/>
    <row r="33188" s="251" customFormat="1"/>
    <row r="33189" s="251" customFormat="1"/>
    <row r="33190" s="251" customFormat="1"/>
    <row r="33191" s="251" customFormat="1"/>
    <row r="33192" s="251" customFormat="1"/>
    <row r="33193" s="251" customFormat="1"/>
    <row r="33194" s="251" customFormat="1"/>
    <row r="33195" s="251" customFormat="1"/>
    <row r="33196" s="251" customFormat="1"/>
    <row r="33197" s="251" customFormat="1"/>
    <row r="33198" s="251" customFormat="1"/>
    <row r="33199" s="251" customFormat="1"/>
    <row r="33200" s="251" customFormat="1"/>
    <row r="33201" s="251" customFormat="1"/>
    <row r="33202" s="251" customFormat="1"/>
    <row r="33203" s="251" customFormat="1"/>
    <row r="33204" s="251" customFormat="1"/>
    <row r="33205" s="251" customFormat="1"/>
    <row r="33206" s="251" customFormat="1"/>
    <row r="33207" s="251" customFormat="1"/>
    <row r="33208" s="251" customFormat="1"/>
    <row r="33209" s="251" customFormat="1"/>
    <row r="33210" s="251" customFormat="1"/>
    <row r="33211" s="251" customFormat="1"/>
    <row r="33212" s="251" customFormat="1"/>
    <row r="33213" s="251" customFormat="1"/>
    <row r="33214" s="251" customFormat="1"/>
    <row r="33215" s="251" customFormat="1"/>
    <row r="33216" s="251" customFormat="1"/>
    <row r="33217" s="251" customFormat="1"/>
    <row r="33218" s="251" customFormat="1"/>
    <row r="33219" s="251" customFormat="1"/>
    <row r="33220" s="251" customFormat="1"/>
    <row r="33221" s="251" customFormat="1"/>
    <row r="33222" s="251" customFormat="1"/>
    <row r="33223" s="251" customFormat="1"/>
    <row r="33224" s="251" customFormat="1"/>
    <row r="33225" s="251" customFormat="1"/>
    <row r="33226" s="251" customFormat="1"/>
    <row r="33227" s="251" customFormat="1"/>
    <row r="33228" s="251" customFormat="1"/>
    <row r="33229" s="251" customFormat="1"/>
    <row r="33230" s="251" customFormat="1"/>
    <row r="33231" s="251" customFormat="1"/>
    <row r="33232" s="251" customFormat="1"/>
    <row r="33233" s="251" customFormat="1"/>
    <row r="33234" s="251" customFormat="1"/>
    <row r="33235" s="251" customFormat="1"/>
    <row r="33236" s="251" customFormat="1"/>
    <row r="33237" s="251" customFormat="1"/>
    <row r="33238" s="251" customFormat="1"/>
    <row r="33239" s="251" customFormat="1"/>
    <row r="33240" s="251" customFormat="1"/>
    <row r="33241" s="251" customFormat="1"/>
    <row r="33242" s="251" customFormat="1"/>
    <row r="33243" s="251" customFormat="1"/>
    <row r="33244" s="251" customFormat="1"/>
    <row r="33245" s="251" customFormat="1"/>
    <row r="33246" s="251" customFormat="1"/>
    <row r="33247" s="251" customFormat="1"/>
    <row r="33248" s="251" customFormat="1"/>
    <row r="33249" s="251" customFormat="1"/>
    <row r="33250" s="251" customFormat="1"/>
    <row r="33251" s="251" customFormat="1"/>
    <row r="33252" s="251" customFormat="1"/>
    <row r="33253" s="251" customFormat="1"/>
    <row r="33254" s="251" customFormat="1"/>
    <row r="33255" s="251" customFormat="1"/>
    <row r="33256" s="251" customFormat="1"/>
    <row r="33257" s="251" customFormat="1"/>
    <row r="33258" s="251" customFormat="1"/>
    <row r="33259" s="251" customFormat="1"/>
    <row r="33260" s="251" customFormat="1"/>
    <row r="33261" s="251" customFormat="1"/>
    <row r="33262" s="251" customFormat="1"/>
    <row r="33263" s="251" customFormat="1"/>
    <row r="33264" s="251" customFormat="1"/>
    <row r="33265" s="251" customFormat="1"/>
    <row r="33266" s="251" customFormat="1"/>
    <row r="33267" s="251" customFormat="1"/>
    <row r="33268" s="251" customFormat="1"/>
    <row r="33269" s="251" customFormat="1"/>
    <row r="33270" s="251" customFormat="1"/>
    <row r="33271" s="251" customFormat="1"/>
    <row r="33272" s="251" customFormat="1"/>
    <row r="33273" s="251" customFormat="1"/>
    <row r="33274" s="251" customFormat="1"/>
    <row r="33275" s="251" customFormat="1"/>
    <row r="33276" s="251" customFormat="1"/>
    <row r="33277" s="251" customFormat="1"/>
    <row r="33278" s="251" customFormat="1"/>
    <row r="33279" s="251" customFormat="1"/>
    <row r="33280" s="251" customFormat="1"/>
    <row r="33281" s="251" customFormat="1"/>
    <row r="33282" s="251" customFormat="1"/>
    <row r="33283" s="251" customFormat="1"/>
    <row r="33284" s="251" customFormat="1"/>
    <row r="33285" s="251" customFormat="1"/>
    <row r="33286" s="251" customFormat="1"/>
    <row r="33287" s="251" customFormat="1"/>
    <row r="33288" s="251" customFormat="1"/>
    <row r="33289" s="251" customFormat="1"/>
    <row r="33290" s="251" customFormat="1"/>
    <row r="33291" s="251" customFormat="1"/>
    <row r="33292" s="251" customFormat="1"/>
    <row r="33293" s="251" customFormat="1"/>
    <row r="33294" s="251" customFormat="1"/>
    <row r="33295" s="251" customFormat="1"/>
    <row r="33296" s="251" customFormat="1"/>
    <row r="33297" s="251" customFormat="1"/>
    <row r="33298" s="251" customFormat="1"/>
    <row r="33299" s="251" customFormat="1"/>
    <row r="33300" s="251" customFormat="1"/>
    <row r="33301" s="251" customFormat="1"/>
    <row r="33302" s="251" customFormat="1"/>
    <row r="33303" s="251" customFormat="1"/>
    <row r="33304" s="251" customFormat="1"/>
    <row r="33305" s="251" customFormat="1"/>
    <row r="33306" s="251" customFormat="1"/>
    <row r="33307" s="251" customFormat="1"/>
    <row r="33308" s="251" customFormat="1"/>
    <row r="33309" s="251" customFormat="1"/>
    <row r="33310" s="251" customFormat="1"/>
    <row r="33311" s="251" customFormat="1"/>
    <row r="33312" s="251" customFormat="1"/>
    <row r="33313" s="251" customFormat="1"/>
    <row r="33314" s="251" customFormat="1"/>
    <row r="33315" s="251" customFormat="1"/>
    <row r="33316" s="251" customFormat="1"/>
    <row r="33317" s="251" customFormat="1"/>
    <row r="33318" s="251" customFormat="1"/>
    <row r="33319" s="251" customFormat="1"/>
    <row r="33320" s="251" customFormat="1"/>
    <row r="33321" s="251" customFormat="1"/>
    <row r="33322" s="251" customFormat="1"/>
    <row r="33323" s="251" customFormat="1"/>
    <row r="33324" s="251" customFormat="1"/>
    <row r="33325" s="251" customFormat="1"/>
    <row r="33326" s="251" customFormat="1"/>
    <row r="33327" s="251" customFormat="1"/>
    <row r="33328" s="251" customFormat="1"/>
    <row r="33329" s="251" customFormat="1"/>
    <row r="33330" s="251" customFormat="1"/>
    <row r="33331" s="251" customFormat="1"/>
    <row r="33332" s="251" customFormat="1"/>
    <row r="33333" s="251" customFormat="1"/>
    <row r="33334" s="251" customFormat="1"/>
    <row r="33335" s="251" customFormat="1"/>
    <row r="33336" s="251" customFormat="1"/>
    <row r="33337" s="251" customFormat="1"/>
    <row r="33338" s="251" customFormat="1"/>
    <row r="33339" s="251" customFormat="1"/>
    <row r="33340" s="251" customFormat="1"/>
    <row r="33341" s="251" customFormat="1"/>
    <row r="33342" s="251" customFormat="1"/>
    <row r="33343" s="251" customFormat="1"/>
    <row r="33344" s="251" customFormat="1"/>
    <row r="33345" s="251" customFormat="1"/>
    <row r="33346" s="251" customFormat="1"/>
    <row r="33347" s="251" customFormat="1"/>
    <row r="33348" s="251" customFormat="1"/>
    <row r="33349" s="251" customFormat="1"/>
    <row r="33350" s="251" customFormat="1"/>
    <row r="33351" s="251" customFormat="1"/>
    <row r="33352" s="251" customFormat="1"/>
    <row r="33353" s="251" customFormat="1"/>
    <row r="33354" s="251" customFormat="1"/>
    <row r="33355" s="251" customFormat="1"/>
    <row r="33356" s="251" customFormat="1"/>
    <row r="33357" s="251" customFormat="1"/>
    <row r="33358" s="251" customFormat="1"/>
    <row r="33359" s="251" customFormat="1"/>
    <row r="33360" s="251" customFormat="1"/>
    <row r="33361" s="251" customFormat="1"/>
    <row r="33362" s="251" customFormat="1"/>
    <row r="33363" s="251" customFormat="1"/>
    <row r="33364" s="251" customFormat="1"/>
    <row r="33365" s="251" customFormat="1"/>
    <row r="33366" s="251" customFormat="1"/>
    <row r="33367" s="251" customFormat="1"/>
    <row r="33368" s="251" customFormat="1"/>
    <row r="33369" s="251" customFormat="1"/>
    <row r="33370" s="251" customFormat="1"/>
    <row r="33371" s="251" customFormat="1"/>
    <row r="33372" s="251" customFormat="1"/>
    <row r="33373" s="251" customFormat="1"/>
    <row r="33374" s="251" customFormat="1"/>
    <row r="33375" s="251" customFormat="1"/>
    <row r="33376" s="251" customFormat="1"/>
    <row r="33377" s="251" customFormat="1"/>
    <row r="33378" s="251" customFormat="1"/>
    <row r="33379" s="251" customFormat="1"/>
    <row r="33380" s="251" customFormat="1"/>
    <row r="33381" s="251" customFormat="1"/>
    <row r="33382" s="251" customFormat="1"/>
    <row r="33383" s="251" customFormat="1"/>
    <row r="33384" s="251" customFormat="1"/>
    <row r="33385" s="251" customFormat="1"/>
    <row r="33386" s="251" customFormat="1"/>
    <row r="33387" s="251" customFormat="1"/>
    <row r="33388" s="251" customFormat="1"/>
    <row r="33389" s="251" customFormat="1"/>
    <row r="33390" s="251" customFormat="1"/>
    <row r="33391" s="251" customFormat="1"/>
    <row r="33392" s="251" customFormat="1"/>
    <row r="33393" s="251" customFormat="1"/>
    <row r="33394" s="251" customFormat="1"/>
    <row r="33395" s="251" customFormat="1"/>
    <row r="33396" s="251" customFormat="1"/>
    <row r="33397" s="251" customFormat="1"/>
    <row r="33398" s="251" customFormat="1"/>
    <row r="33399" s="251" customFormat="1"/>
    <row r="33400" s="251" customFormat="1"/>
    <row r="33401" s="251" customFormat="1"/>
    <row r="33402" s="251" customFormat="1"/>
    <row r="33403" s="251" customFormat="1"/>
    <row r="33404" s="251" customFormat="1"/>
    <row r="33405" s="251" customFormat="1"/>
    <row r="33406" s="251" customFormat="1"/>
    <row r="33407" s="251" customFormat="1"/>
    <row r="33408" s="251" customFormat="1"/>
    <row r="33409" s="251" customFormat="1"/>
    <row r="33410" s="251" customFormat="1"/>
    <row r="33411" s="251" customFormat="1"/>
    <row r="33412" s="251" customFormat="1"/>
    <row r="33413" s="251" customFormat="1"/>
    <row r="33414" s="251" customFormat="1"/>
    <row r="33415" s="251" customFormat="1"/>
    <row r="33416" s="251" customFormat="1"/>
    <row r="33417" s="251" customFormat="1"/>
    <row r="33418" s="251" customFormat="1"/>
    <row r="33419" s="251" customFormat="1"/>
    <row r="33420" s="251" customFormat="1"/>
    <row r="33421" s="251" customFormat="1"/>
    <row r="33422" s="251" customFormat="1"/>
    <row r="33423" s="251" customFormat="1"/>
    <row r="33424" s="251" customFormat="1"/>
    <row r="33425" s="251" customFormat="1"/>
    <row r="33426" s="251" customFormat="1"/>
    <row r="33427" s="251" customFormat="1"/>
    <row r="33428" s="251" customFormat="1"/>
    <row r="33429" s="251" customFormat="1"/>
    <row r="33430" s="251" customFormat="1"/>
    <row r="33431" s="251" customFormat="1"/>
    <row r="33432" s="251" customFormat="1"/>
    <row r="33433" s="251" customFormat="1"/>
    <row r="33434" s="251" customFormat="1"/>
    <row r="33435" s="251" customFormat="1"/>
    <row r="33436" s="251" customFormat="1"/>
    <row r="33437" s="251" customFormat="1"/>
    <row r="33438" s="251" customFormat="1"/>
    <row r="33439" s="251" customFormat="1"/>
    <row r="33440" s="251" customFormat="1"/>
    <row r="33441" s="251" customFormat="1"/>
    <row r="33442" s="251" customFormat="1"/>
    <row r="33443" s="251" customFormat="1"/>
    <row r="33444" s="251" customFormat="1"/>
    <row r="33445" s="251" customFormat="1"/>
    <row r="33446" s="251" customFormat="1"/>
    <row r="33447" s="251" customFormat="1"/>
    <row r="33448" s="251" customFormat="1"/>
    <row r="33449" s="251" customFormat="1"/>
    <row r="33450" s="251" customFormat="1"/>
    <row r="33451" s="251" customFormat="1"/>
    <row r="33452" s="251" customFormat="1"/>
    <row r="33453" s="251" customFormat="1"/>
    <row r="33454" s="251" customFormat="1"/>
    <row r="33455" s="251" customFormat="1"/>
    <row r="33456" s="251" customFormat="1"/>
    <row r="33457" s="251" customFormat="1"/>
    <row r="33458" s="251" customFormat="1"/>
    <row r="33459" s="251" customFormat="1"/>
    <row r="33460" s="251" customFormat="1"/>
    <row r="33461" s="251" customFormat="1"/>
    <row r="33462" s="251" customFormat="1"/>
    <row r="33463" s="251" customFormat="1"/>
    <row r="33464" s="251" customFormat="1"/>
    <row r="33465" s="251" customFormat="1"/>
    <row r="33466" s="251" customFormat="1"/>
    <row r="33467" s="251" customFormat="1"/>
    <row r="33468" s="251" customFormat="1"/>
    <row r="33469" s="251" customFormat="1"/>
    <row r="33470" s="251" customFormat="1"/>
    <row r="33471" s="251" customFormat="1"/>
    <row r="33472" s="251" customFormat="1"/>
    <row r="33473" s="251" customFormat="1"/>
    <row r="33474" s="251" customFormat="1"/>
    <row r="33475" s="251" customFormat="1"/>
    <row r="33476" s="251" customFormat="1"/>
    <row r="33477" s="251" customFormat="1"/>
    <row r="33478" s="251" customFormat="1"/>
    <row r="33479" s="251" customFormat="1"/>
    <row r="33480" s="251" customFormat="1"/>
    <row r="33481" s="251" customFormat="1"/>
    <row r="33482" s="251" customFormat="1"/>
    <row r="33483" s="251" customFormat="1"/>
    <row r="33484" s="251" customFormat="1"/>
    <row r="33485" s="251" customFormat="1"/>
    <row r="33486" s="251" customFormat="1"/>
    <row r="33487" s="251" customFormat="1"/>
    <row r="33488" s="251" customFormat="1"/>
    <row r="33489" s="251" customFormat="1"/>
    <row r="33490" s="251" customFormat="1"/>
    <row r="33491" s="251" customFormat="1"/>
    <row r="33492" s="251" customFormat="1"/>
    <row r="33493" s="251" customFormat="1"/>
    <row r="33494" s="251" customFormat="1"/>
    <row r="33495" s="251" customFormat="1"/>
    <row r="33496" s="251" customFormat="1"/>
    <row r="33497" s="251" customFormat="1"/>
    <row r="33498" s="251" customFormat="1"/>
    <row r="33499" s="251" customFormat="1"/>
    <row r="33500" s="251" customFormat="1"/>
    <row r="33501" s="251" customFormat="1"/>
    <row r="33502" s="251" customFormat="1"/>
    <row r="33503" s="251" customFormat="1"/>
    <row r="33504" s="251" customFormat="1"/>
    <row r="33505" s="251" customFormat="1"/>
    <row r="33506" s="251" customFormat="1"/>
    <row r="33507" s="251" customFormat="1"/>
    <row r="33508" s="251" customFormat="1"/>
    <row r="33509" s="251" customFormat="1"/>
    <row r="33510" s="251" customFormat="1"/>
    <row r="33511" s="251" customFormat="1"/>
    <row r="33512" s="251" customFormat="1"/>
    <row r="33513" s="251" customFormat="1"/>
    <row r="33514" s="251" customFormat="1"/>
    <row r="33515" s="251" customFormat="1"/>
    <row r="33516" s="251" customFormat="1"/>
    <row r="33517" s="251" customFormat="1"/>
    <row r="33518" s="251" customFormat="1"/>
    <row r="33519" s="251" customFormat="1"/>
    <row r="33520" s="251" customFormat="1"/>
    <row r="33521" s="251" customFormat="1"/>
    <row r="33522" s="251" customFormat="1"/>
    <row r="33523" s="251" customFormat="1"/>
    <row r="33524" s="251" customFormat="1"/>
    <row r="33525" s="251" customFormat="1"/>
    <row r="33526" s="251" customFormat="1"/>
    <row r="33527" s="251" customFormat="1"/>
    <row r="33528" s="251" customFormat="1"/>
    <row r="33529" s="251" customFormat="1"/>
    <row r="33530" s="251" customFormat="1"/>
    <row r="33531" s="251" customFormat="1"/>
    <row r="33532" s="251" customFormat="1"/>
    <row r="33533" s="251" customFormat="1"/>
    <row r="33534" s="251" customFormat="1"/>
    <row r="33535" s="251" customFormat="1"/>
    <row r="33536" s="251" customFormat="1"/>
    <row r="33537" s="251" customFormat="1"/>
    <row r="33538" s="251" customFormat="1"/>
    <row r="33539" s="251" customFormat="1"/>
    <row r="33540" s="251" customFormat="1"/>
    <row r="33541" s="251" customFormat="1"/>
    <row r="33542" s="251" customFormat="1"/>
    <row r="33543" s="251" customFormat="1"/>
    <row r="33544" s="251" customFormat="1"/>
    <row r="33545" s="251" customFormat="1"/>
    <row r="33546" s="251" customFormat="1"/>
    <row r="33547" s="251" customFormat="1"/>
    <row r="33548" s="251" customFormat="1"/>
    <row r="33549" s="251" customFormat="1"/>
    <row r="33550" s="251" customFormat="1"/>
    <row r="33551" s="251" customFormat="1"/>
    <row r="33552" s="251" customFormat="1"/>
    <row r="33553" s="251" customFormat="1"/>
    <row r="33554" s="251" customFormat="1"/>
    <row r="33555" s="251" customFormat="1"/>
    <row r="33556" s="251" customFormat="1"/>
    <row r="33557" s="251" customFormat="1"/>
    <row r="33558" s="251" customFormat="1"/>
    <row r="33559" s="251" customFormat="1"/>
    <row r="33560" s="251" customFormat="1"/>
    <row r="33561" s="251" customFormat="1"/>
    <row r="33562" s="251" customFormat="1"/>
    <row r="33563" s="251" customFormat="1"/>
    <row r="33564" s="251" customFormat="1"/>
    <row r="33565" s="251" customFormat="1"/>
    <row r="33566" s="251" customFormat="1"/>
    <row r="33567" s="251" customFormat="1"/>
    <row r="33568" s="251" customFormat="1"/>
    <row r="33569" s="251" customFormat="1"/>
    <row r="33570" s="251" customFormat="1"/>
    <row r="33571" s="251" customFormat="1"/>
    <row r="33572" s="251" customFormat="1"/>
    <row r="33573" s="251" customFormat="1"/>
    <row r="33574" s="251" customFormat="1"/>
    <row r="33575" s="251" customFormat="1"/>
    <row r="33576" s="251" customFormat="1"/>
    <row r="33577" s="251" customFormat="1"/>
    <row r="33578" s="251" customFormat="1"/>
    <row r="33579" s="251" customFormat="1"/>
    <row r="33580" s="251" customFormat="1"/>
    <row r="33581" s="251" customFormat="1"/>
    <row r="33582" s="251" customFormat="1"/>
    <row r="33583" s="251" customFormat="1"/>
    <row r="33584" s="251" customFormat="1"/>
    <row r="33585" s="251" customFormat="1"/>
    <row r="33586" s="251" customFormat="1"/>
    <row r="33587" s="251" customFormat="1"/>
    <row r="33588" s="251" customFormat="1"/>
    <row r="33589" s="251" customFormat="1"/>
    <row r="33590" s="251" customFormat="1"/>
    <row r="33591" s="251" customFormat="1"/>
    <row r="33592" s="251" customFormat="1"/>
    <row r="33593" s="251" customFormat="1"/>
    <row r="33594" s="251" customFormat="1"/>
    <row r="33595" s="251" customFormat="1"/>
    <row r="33596" s="251" customFormat="1"/>
    <row r="33597" s="251" customFormat="1"/>
    <row r="33598" s="251" customFormat="1"/>
    <row r="33599" s="251" customFormat="1"/>
    <row r="33600" s="251" customFormat="1"/>
    <row r="33601" s="251" customFormat="1"/>
    <row r="33602" s="251" customFormat="1"/>
    <row r="33603" s="251" customFormat="1"/>
    <row r="33604" s="251" customFormat="1"/>
    <row r="33605" s="251" customFormat="1"/>
    <row r="33606" s="251" customFormat="1"/>
    <row r="33607" s="251" customFormat="1"/>
    <row r="33608" s="251" customFormat="1"/>
    <row r="33609" s="251" customFormat="1"/>
    <row r="33610" s="251" customFormat="1"/>
    <row r="33611" s="251" customFormat="1"/>
    <row r="33612" s="251" customFormat="1"/>
    <row r="33613" s="251" customFormat="1"/>
    <row r="33614" s="251" customFormat="1"/>
    <row r="33615" s="251" customFormat="1"/>
    <row r="33616" s="251" customFormat="1"/>
    <row r="33617" s="251" customFormat="1"/>
    <row r="33618" s="251" customFormat="1"/>
    <row r="33619" s="251" customFormat="1"/>
    <row r="33620" s="251" customFormat="1"/>
    <row r="33621" s="251" customFormat="1"/>
    <row r="33622" s="251" customFormat="1"/>
    <row r="33623" s="251" customFormat="1"/>
    <row r="33624" s="251" customFormat="1"/>
    <row r="33625" s="251" customFormat="1"/>
    <row r="33626" s="251" customFormat="1"/>
    <row r="33627" s="251" customFormat="1"/>
    <row r="33628" s="251" customFormat="1"/>
    <row r="33629" s="251" customFormat="1"/>
    <row r="33630" s="251" customFormat="1"/>
    <row r="33631" s="251" customFormat="1"/>
    <row r="33632" s="251" customFormat="1"/>
    <row r="33633" s="251" customFormat="1"/>
    <row r="33634" s="251" customFormat="1"/>
    <row r="33635" s="251" customFormat="1"/>
    <row r="33636" s="251" customFormat="1"/>
    <row r="33637" s="251" customFormat="1"/>
    <row r="33638" s="251" customFormat="1"/>
    <row r="33639" s="251" customFormat="1"/>
    <row r="33640" s="251" customFormat="1"/>
    <row r="33641" s="251" customFormat="1"/>
    <row r="33642" s="251" customFormat="1"/>
    <row r="33643" s="251" customFormat="1"/>
    <row r="33644" s="251" customFormat="1"/>
    <row r="33645" s="251" customFormat="1"/>
    <row r="33646" s="251" customFormat="1"/>
    <row r="33647" s="251" customFormat="1"/>
    <row r="33648" s="251" customFormat="1"/>
    <row r="33649" s="251" customFormat="1"/>
    <row r="33650" s="251" customFormat="1"/>
    <row r="33651" s="251" customFormat="1"/>
    <row r="33652" s="251" customFormat="1"/>
    <row r="33653" s="251" customFormat="1"/>
    <row r="33654" s="251" customFormat="1"/>
    <row r="33655" s="251" customFormat="1"/>
    <row r="33656" s="251" customFormat="1"/>
    <row r="33657" s="251" customFormat="1"/>
    <row r="33658" s="251" customFormat="1"/>
    <row r="33659" s="251" customFormat="1"/>
    <row r="33660" s="251" customFormat="1"/>
    <row r="33661" s="251" customFormat="1"/>
    <row r="33662" s="251" customFormat="1"/>
    <row r="33663" s="251" customFormat="1"/>
    <row r="33664" s="251" customFormat="1"/>
    <row r="33665" s="251" customFormat="1"/>
    <row r="33666" s="251" customFormat="1"/>
    <row r="33667" s="251" customFormat="1"/>
    <row r="33668" s="251" customFormat="1"/>
    <row r="33669" s="251" customFormat="1"/>
    <row r="33670" s="251" customFormat="1"/>
    <row r="33671" s="251" customFormat="1"/>
    <row r="33672" s="251" customFormat="1"/>
    <row r="33673" s="251" customFormat="1"/>
    <row r="33674" s="251" customFormat="1"/>
    <row r="33675" s="251" customFormat="1"/>
    <row r="33676" s="251" customFormat="1"/>
    <row r="33677" s="251" customFormat="1"/>
    <row r="33678" s="251" customFormat="1"/>
    <row r="33679" s="251" customFormat="1"/>
    <row r="33680" s="251" customFormat="1"/>
    <row r="33681" s="251" customFormat="1"/>
    <row r="33682" s="251" customFormat="1"/>
    <row r="33683" s="251" customFormat="1"/>
    <row r="33684" s="251" customFormat="1"/>
    <row r="33685" s="251" customFormat="1"/>
    <row r="33686" s="251" customFormat="1"/>
    <row r="33687" s="251" customFormat="1"/>
    <row r="33688" s="251" customFormat="1"/>
    <row r="33689" s="251" customFormat="1"/>
    <row r="33690" s="251" customFormat="1"/>
    <row r="33691" s="251" customFormat="1"/>
    <row r="33692" s="251" customFormat="1"/>
    <row r="33693" s="251" customFormat="1"/>
    <row r="33694" s="251" customFormat="1"/>
    <row r="33695" s="251" customFormat="1"/>
    <row r="33696" s="251" customFormat="1"/>
    <row r="33697" s="251" customFormat="1"/>
    <row r="33698" s="251" customFormat="1"/>
    <row r="33699" s="251" customFormat="1"/>
    <row r="33700" s="251" customFormat="1"/>
    <row r="33701" s="251" customFormat="1"/>
    <row r="33702" s="251" customFormat="1"/>
    <row r="33703" s="251" customFormat="1"/>
    <row r="33704" s="251" customFormat="1"/>
    <row r="33705" s="251" customFormat="1"/>
    <row r="33706" s="251" customFormat="1"/>
    <row r="33707" s="251" customFormat="1"/>
    <row r="33708" s="251" customFormat="1"/>
    <row r="33709" s="251" customFormat="1"/>
    <row r="33710" s="251" customFormat="1"/>
    <row r="33711" s="251" customFormat="1"/>
    <row r="33712" s="251" customFormat="1"/>
    <row r="33713" s="251" customFormat="1"/>
    <row r="33714" s="251" customFormat="1"/>
    <row r="33715" s="251" customFormat="1"/>
    <row r="33716" s="251" customFormat="1"/>
    <row r="33717" s="251" customFormat="1"/>
    <row r="33718" s="251" customFormat="1"/>
    <row r="33719" s="251" customFormat="1"/>
    <row r="33720" s="251" customFormat="1"/>
    <row r="33721" s="251" customFormat="1"/>
    <row r="33722" s="251" customFormat="1"/>
    <row r="33723" s="251" customFormat="1"/>
    <row r="33724" s="251" customFormat="1"/>
    <row r="33725" s="251" customFormat="1"/>
    <row r="33726" s="251" customFormat="1"/>
    <row r="33727" s="251" customFormat="1"/>
    <row r="33728" s="251" customFormat="1"/>
    <row r="33729" s="251" customFormat="1"/>
    <row r="33730" s="251" customFormat="1"/>
    <row r="33731" s="251" customFormat="1"/>
    <row r="33732" s="251" customFormat="1"/>
    <row r="33733" s="251" customFormat="1"/>
    <row r="33734" s="251" customFormat="1"/>
    <row r="33735" s="251" customFormat="1"/>
    <row r="33736" s="251" customFormat="1"/>
    <row r="33737" s="251" customFormat="1"/>
    <row r="33738" s="251" customFormat="1"/>
    <row r="33739" s="251" customFormat="1"/>
    <row r="33740" s="251" customFormat="1"/>
    <row r="33741" s="251" customFormat="1"/>
    <row r="33742" s="251" customFormat="1"/>
    <row r="33743" s="251" customFormat="1"/>
    <row r="33744" s="251" customFormat="1"/>
    <row r="33745" s="251" customFormat="1"/>
    <row r="33746" s="251" customFormat="1"/>
    <row r="33747" s="251" customFormat="1"/>
    <row r="33748" s="251" customFormat="1"/>
    <row r="33749" s="251" customFormat="1"/>
    <row r="33750" s="251" customFormat="1"/>
    <row r="33751" s="251" customFormat="1"/>
    <row r="33752" s="251" customFormat="1"/>
    <row r="33753" s="251" customFormat="1"/>
    <row r="33754" s="251" customFormat="1"/>
    <row r="33755" s="251" customFormat="1"/>
    <row r="33756" s="251" customFormat="1"/>
    <row r="33757" s="251" customFormat="1"/>
    <row r="33758" s="251" customFormat="1"/>
    <row r="33759" s="251" customFormat="1"/>
    <row r="33760" s="251" customFormat="1"/>
    <row r="33761" s="251" customFormat="1"/>
    <row r="33762" s="251" customFormat="1"/>
    <row r="33763" s="251" customFormat="1"/>
    <row r="33764" s="251" customFormat="1"/>
    <row r="33765" s="251" customFormat="1"/>
    <row r="33766" s="251" customFormat="1"/>
    <row r="33767" s="251" customFormat="1"/>
    <row r="33768" s="251" customFormat="1"/>
    <row r="33769" s="251" customFormat="1"/>
    <row r="33770" s="251" customFormat="1"/>
    <row r="33771" s="251" customFormat="1"/>
    <row r="33772" s="251" customFormat="1"/>
    <row r="33773" s="251" customFormat="1"/>
    <row r="33774" s="251" customFormat="1"/>
    <row r="33775" s="251" customFormat="1"/>
    <row r="33776" s="251" customFormat="1"/>
    <row r="33777" s="251" customFormat="1"/>
    <row r="33778" s="251" customFormat="1"/>
    <row r="33779" s="251" customFormat="1"/>
    <row r="33780" s="251" customFormat="1"/>
    <row r="33781" s="251" customFormat="1"/>
    <row r="33782" s="251" customFormat="1"/>
    <row r="33783" s="251" customFormat="1"/>
    <row r="33784" s="251" customFormat="1"/>
    <row r="33785" s="251" customFormat="1"/>
    <row r="33786" s="251" customFormat="1"/>
    <row r="33787" s="251" customFormat="1"/>
    <row r="33788" s="251" customFormat="1"/>
    <row r="33789" s="251" customFormat="1"/>
    <row r="33790" s="251" customFormat="1"/>
    <row r="33791" s="251" customFormat="1"/>
    <row r="33792" s="251" customFormat="1"/>
    <row r="33793" s="251" customFormat="1"/>
    <row r="33794" s="251" customFormat="1"/>
    <row r="33795" s="251" customFormat="1"/>
    <row r="33796" s="251" customFormat="1"/>
    <row r="33797" s="251" customFormat="1"/>
    <row r="33798" s="251" customFormat="1"/>
    <row r="33799" s="251" customFormat="1"/>
    <row r="33800" s="251" customFormat="1"/>
    <row r="33801" s="251" customFormat="1"/>
    <row r="33802" s="251" customFormat="1"/>
    <row r="33803" s="251" customFormat="1"/>
    <row r="33804" s="251" customFormat="1"/>
    <row r="33805" s="251" customFormat="1"/>
    <row r="33806" s="251" customFormat="1"/>
    <row r="33807" s="251" customFormat="1"/>
    <row r="33808" s="251" customFormat="1"/>
    <row r="33809" s="251" customFormat="1"/>
    <row r="33810" s="251" customFormat="1"/>
    <row r="33811" s="251" customFormat="1"/>
    <row r="33812" s="251" customFormat="1"/>
    <row r="33813" s="251" customFormat="1"/>
    <row r="33814" s="251" customFormat="1"/>
    <row r="33815" s="251" customFormat="1"/>
    <row r="33816" s="251" customFormat="1"/>
    <row r="33817" s="251" customFormat="1"/>
    <row r="33818" s="251" customFormat="1"/>
    <row r="33819" s="251" customFormat="1"/>
    <row r="33820" s="251" customFormat="1"/>
    <row r="33821" s="251" customFormat="1"/>
    <row r="33822" s="251" customFormat="1"/>
    <row r="33823" s="251" customFormat="1"/>
    <row r="33824" s="251" customFormat="1"/>
    <row r="33825" s="251" customFormat="1"/>
    <row r="33826" s="251" customFormat="1"/>
    <row r="33827" s="251" customFormat="1"/>
    <row r="33828" s="251" customFormat="1"/>
    <row r="33829" s="251" customFormat="1"/>
    <row r="33830" s="251" customFormat="1"/>
    <row r="33831" s="251" customFormat="1"/>
    <row r="33832" s="251" customFormat="1"/>
    <row r="33833" s="251" customFormat="1"/>
    <row r="33834" s="251" customFormat="1"/>
    <row r="33835" s="251" customFormat="1"/>
    <row r="33836" s="251" customFormat="1"/>
    <row r="33837" s="251" customFormat="1"/>
    <row r="33838" s="251" customFormat="1"/>
    <row r="33839" s="251" customFormat="1"/>
    <row r="33840" s="251" customFormat="1"/>
    <row r="33841" s="251" customFormat="1"/>
    <row r="33842" s="251" customFormat="1"/>
    <row r="33843" s="251" customFormat="1"/>
    <row r="33844" s="251" customFormat="1"/>
    <row r="33845" s="251" customFormat="1"/>
    <row r="33846" s="251" customFormat="1"/>
    <row r="33847" s="251" customFormat="1"/>
    <row r="33848" s="251" customFormat="1"/>
    <row r="33849" s="251" customFormat="1"/>
    <row r="33850" s="251" customFormat="1"/>
    <row r="33851" s="251" customFormat="1"/>
    <row r="33852" s="251" customFormat="1"/>
    <row r="33853" s="251" customFormat="1"/>
    <row r="33854" s="251" customFormat="1"/>
    <row r="33855" s="251" customFormat="1"/>
    <row r="33856" s="251" customFormat="1"/>
    <row r="33857" s="251" customFormat="1"/>
    <row r="33858" s="251" customFormat="1"/>
    <row r="33859" s="251" customFormat="1"/>
    <row r="33860" s="251" customFormat="1"/>
    <row r="33861" s="251" customFormat="1"/>
    <row r="33862" s="251" customFormat="1"/>
    <row r="33863" s="251" customFormat="1"/>
    <row r="33864" s="251" customFormat="1"/>
    <row r="33865" s="251" customFormat="1"/>
    <row r="33866" s="251" customFormat="1"/>
    <row r="33867" s="251" customFormat="1"/>
    <row r="33868" s="251" customFormat="1"/>
    <row r="33869" s="251" customFormat="1"/>
    <row r="33870" s="251" customFormat="1"/>
    <row r="33871" s="251" customFormat="1"/>
    <row r="33872" s="251" customFormat="1"/>
    <row r="33873" s="251" customFormat="1"/>
    <row r="33874" s="251" customFormat="1"/>
    <row r="33875" s="251" customFormat="1"/>
    <row r="33876" s="251" customFormat="1"/>
    <row r="33877" s="251" customFormat="1"/>
    <row r="33878" s="251" customFormat="1"/>
    <row r="33879" s="251" customFormat="1"/>
    <row r="33880" s="251" customFormat="1"/>
    <row r="33881" s="251" customFormat="1"/>
    <row r="33882" s="251" customFormat="1"/>
    <row r="33883" s="251" customFormat="1"/>
    <row r="33884" s="251" customFormat="1"/>
    <row r="33885" s="251" customFormat="1"/>
    <row r="33886" s="251" customFormat="1"/>
    <row r="33887" s="251" customFormat="1"/>
    <row r="33888" s="251" customFormat="1"/>
    <row r="33889" s="251" customFormat="1"/>
    <row r="33890" s="251" customFormat="1"/>
    <row r="33891" s="251" customFormat="1"/>
    <row r="33892" s="251" customFormat="1"/>
    <row r="33893" s="251" customFormat="1"/>
    <row r="33894" s="251" customFormat="1"/>
    <row r="33895" s="251" customFormat="1"/>
    <row r="33896" s="251" customFormat="1"/>
    <row r="33897" s="251" customFormat="1"/>
    <row r="33898" s="251" customFormat="1"/>
    <row r="33899" s="251" customFormat="1"/>
    <row r="33900" s="251" customFormat="1"/>
    <row r="33901" s="251" customFormat="1"/>
    <row r="33902" s="251" customFormat="1"/>
    <row r="33903" s="251" customFormat="1"/>
    <row r="33904" s="251" customFormat="1"/>
    <row r="33905" s="251" customFormat="1"/>
    <row r="33906" s="251" customFormat="1"/>
    <row r="33907" s="251" customFormat="1"/>
    <row r="33908" s="251" customFormat="1"/>
    <row r="33909" s="251" customFormat="1"/>
    <row r="33910" s="251" customFormat="1"/>
    <row r="33911" s="251" customFormat="1"/>
    <row r="33912" s="251" customFormat="1"/>
    <row r="33913" s="251" customFormat="1"/>
    <row r="33914" s="251" customFormat="1"/>
    <row r="33915" s="251" customFormat="1"/>
    <row r="33916" s="251" customFormat="1"/>
    <row r="33917" s="251" customFormat="1"/>
    <row r="33918" s="251" customFormat="1"/>
    <row r="33919" s="251" customFormat="1"/>
    <row r="33920" s="251" customFormat="1"/>
    <row r="33921" s="251" customFormat="1"/>
    <row r="33922" s="251" customFormat="1"/>
    <row r="33923" s="251" customFormat="1"/>
    <row r="33924" s="251" customFormat="1"/>
    <row r="33925" s="251" customFormat="1"/>
    <row r="33926" s="251" customFormat="1"/>
    <row r="33927" s="251" customFormat="1"/>
    <row r="33928" s="251" customFormat="1"/>
    <row r="33929" s="251" customFormat="1"/>
    <row r="33930" s="251" customFormat="1"/>
    <row r="33931" s="251" customFormat="1"/>
    <row r="33932" s="251" customFormat="1"/>
    <row r="33933" s="251" customFormat="1"/>
    <row r="33934" s="251" customFormat="1"/>
    <row r="33935" s="251" customFormat="1"/>
    <row r="33936" s="251" customFormat="1"/>
    <row r="33937" s="251" customFormat="1"/>
    <row r="33938" s="251" customFormat="1"/>
    <row r="33939" s="251" customFormat="1"/>
    <row r="33940" s="251" customFormat="1"/>
    <row r="33941" s="251" customFormat="1"/>
    <row r="33942" s="251" customFormat="1"/>
    <row r="33943" s="251" customFormat="1"/>
    <row r="33944" s="251" customFormat="1"/>
    <row r="33945" s="251" customFormat="1"/>
    <row r="33946" s="251" customFormat="1"/>
    <row r="33947" s="251" customFormat="1"/>
    <row r="33948" s="251" customFormat="1"/>
    <row r="33949" s="251" customFormat="1"/>
    <row r="33950" s="251" customFormat="1"/>
    <row r="33951" s="251" customFormat="1"/>
    <row r="33952" s="251" customFormat="1"/>
    <row r="33953" s="251" customFormat="1"/>
    <row r="33954" s="251" customFormat="1"/>
    <row r="33955" s="251" customFormat="1"/>
    <row r="33956" s="251" customFormat="1"/>
    <row r="33957" s="251" customFormat="1"/>
    <row r="33958" s="251" customFormat="1"/>
    <row r="33959" s="251" customFormat="1"/>
    <row r="33960" s="251" customFormat="1"/>
    <row r="33961" s="251" customFormat="1"/>
    <row r="33962" s="251" customFormat="1"/>
    <row r="33963" s="251" customFormat="1"/>
    <row r="33964" s="251" customFormat="1"/>
    <row r="33965" s="251" customFormat="1"/>
    <row r="33966" s="251" customFormat="1"/>
    <row r="33967" s="251" customFormat="1"/>
    <row r="33968" s="251" customFormat="1"/>
    <row r="33969" s="251" customFormat="1"/>
    <row r="33970" s="251" customFormat="1"/>
    <row r="33971" s="251" customFormat="1"/>
    <row r="33972" s="251" customFormat="1"/>
    <row r="33973" s="251" customFormat="1"/>
    <row r="33974" s="251" customFormat="1"/>
    <row r="33975" s="251" customFormat="1"/>
    <row r="33976" s="251" customFormat="1"/>
    <row r="33977" s="251" customFormat="1"/>
    <row r="33978" s="251" customFormat="1"/>
    <row r="33979" s="251" customFormat="1"/>
    <row r="33980" s="251" customFormat="1"/>
    <row r="33981" s="251" customFormat="1"/>
    <row r="33982" s="251" customFormat="1"/>
    <row r="33983" s="251" customFormat="1"/>
    <row r="33984" s="251" customFormat="1"/>
    <row r="33985" s="251" customFormat="1"/>
    <row r="33986" s="251" customFormat="1"/>
    <row r="33987" s="251" customFormat="1"/>
    <row r="33988" s="251" customFormat="1"/>
    <row r="33989" s="251" customFormat="1"/>
    <row r="33990" s="251" customFormat="1"/>
    <row r="33991" s="251" customFormat="1"/>
    <row r="33992" s="251" customFormat="1"/>
    <row r="33993" s="251" customFormat="1"/>
    <row r="33994" s="251" customFormat="1"/>
    <row r="33995" s="251" customFormat="1"/>
    <row r="33996" s="251" customFormat="1"/>
    <row r="33997" s="251" customFormat="1"/>
    <row r="33998" s="251" customFormat="1"/>
    <row r="33999" s="251" customFormat="1"/>
    <row r="34000" s="251" customFormat="1"/>
    <row r="34001" s="251" customFormat="1"/>
    <row r="34002" s="251" customFormat="1"/>
    <row r="34003" s="251" customFormat="1"/>
    <row r="34004" s="251" customFormat="1"/>
    <row r="34005" s="251" customFormat="1"/>
    <row r="34006" s="251" customFormat="1"/>
    <row r="34007" s="251" customFormat="1"/>
    <row r="34008" s="251" customFormat="1"/>
    <row r="34009" s="251" customFormat="1"/>
    <row r="34010" s="251" customFormat="1"/>
    <row r="34011" s="251" customFormat="1"/>
    <row r="34012" s="251" customFormat="1"/>
    <row r="34013" s="251" customFormat="1"/>
    <row r="34014" s="251" customFormat="1"/>
    <row r="34015" s="251" customFormat="1"/>
    <row r="34016" s="251" customFormat="1"/>
    <row r="34017" s="251" customFormat="1"/>
    <row r="34018" s="251" customFormat="1"/>
    <row r="34019" s="251" customFormat="1"/>
    <row r="34020" s="251" customFormat="1"/>
    <row r="34021" s="251" customFormat="1"/>
    <row r="34022" s="251" customFormat="1"/>
    <row r="34023" s="251" customFormat="1"/>
    <row r="34024" s="251" customFormat="1"/>
    <row r="34025" s="251" customFormat="1"/>
    <row r="34026" s="251" customFormat="1"/>
    <row r="34027" s="251" customFormat="1"/>
    <row r="34028" s="251" customFormat="1"/>
    <row r="34029" s="251" customFormat="1"/>
    <row r="34030" s="251" customFormat="1"/>
    <row r="34031" s="251" customFormat="1"/>
    <row r="34032" s="251" customFormat="1"/>
    <row r="34033" s="251" customFormat="1"/>
    <row r="34034" s="251" customFormat="1"/>
    <row r="34035" s="251" customFormat="1"/>
    <row r="34036" s="251" customFormat="1"/>
    <row r="34037" s="251" customFormat="1"/>
    <row r="34038" s="251" customFormat="1"/>
    <row r="34039" s="251" customFormat="1"/>
    <row r="34040" s="251" customFormat="1"/>
    <row r="34041" s="251" customFormat="1"/>
    <row r="34042" s="251" customFormat="1"/>
    <row r="34043" s="251" customFormat="1"/>
    <row r="34044" s="251" customFormat="1"/>
    <row r="34045" s="251" customFormat="1"/>
    <row r="34046" s="251" customFormat="1"/>
    <row r="34047" s="251" customFormat="1"/>
    <row r="34048" s="251" customFormat="1"/>
    <row r="34049" s="251" customFormat="1"/>
    <row r="34050" s="251" customFormat="1"/>
    <row r="34051" s="251" customFormat="1"/>
    <row r="34052" s="251" customFormat="1"/>
    <row r="34053" s="251" customFormat="1"/>
    <row r="34054" s="251" customFormat="1"/>
    <row r="34055" s="251" customFormat="1"/>
    <row r="34056" s="251" customFormat="1"/>
    <row r="34057" s="251" customFormat="1"/>
    <row r="34058" s="251" customFormat="1"/>
    <row r="34059" s="251" customFormat="1"/>
    <row r="34060" s="251" customFormat="1"/>
    <row r="34061" s="251" customFormat="1"/>
    <row r="34062" s="251" customFormat="1"/>
    <row r="34063" s="251" customFormat="1"/>
    <row r="34064" s="251" customFormat="1"/>
    <row r="34065" s="251" customFormat="1"/>
    <row r="34066" s="251" customFormat="1"/>
    <row r="34067" s="251" customFormat="1"/>
    <row r="34068" s="251" customFormat="1"/>
    <row r="34069" s="251" customFormat="1"/>
    <row r="34070" s="251" customFormat="1"/>
    <row r="34071" s="251" customFormat="1"/>
    <row r="34072" s="251" customFormat="1"/>
    <row r="34073" s="251" customFormat="1"/>
    <row r="34074" s="251" customFormat="1"/>
    <row r="34075" s="251" customFormat="1"/>
    <row r="34076" s="251" customFormat="1"/>
    <row r="34077" s="251" customFormat="1"/>
    <row r="34078" s="251" customFormat="1"/>
    <row r="34079" s="251" customFormat="1"/>
    <row r="34080" s="251" customFormat="1"/>
    <row r="34081" s="251" customFormat="1"/>
    <row r="34082" s="251" customFormat="1"/>
    <row r="34083" s="251" customFormat="1"/>
    <row r="34084" s="251" customFormat="1"/>
    <row r="34085" s="251" customFormat="1"/>
    <row r="34086" s="251" customFormat="1"/>
    <row r="34087" s="251" customFormat="1"/>
    <row r="34088" s="251" customFormat="1"/>
    <row r="34089" s="251" customFormat="1"/>
    <row r="34090" s="251" customFormat="1"/>
    <row r="34091" s="251" customFormat="1"/>
    <row r="34092" s="251" customFormat="1"/>
    <row r="34093" s="251" customFormat="1"/>
    <row r="34094" s="251" customFormat="1"/>
    <row r="34095" s="251" customFormat="1"/>
    <row r="34096" s="251" customFormat="1"/>
    <row r="34097" s="251" customFormat="1"/>
    <row r="34098" s="251" customFormat="1"/>
    <row r="34099" s="251" customFormat="1"/>
    <row r="34100" s="251" customFormat="1"/>
    <row r="34101" s="251" customFormat="1"/>
    <row r="34102" s="251" customFormat="1"/>
    <row r="34103" s="251" customFormat="1"/>
    <row r="34104" s="251" customFormat="1"/>
    <row r="34105" s="251" customFormat="1"/>
    <row r="34106" s="251" customFormat="1"/>
    <row r="34107" s="251" customFormat="1"/>
    <row r="34108" s="251" customFormat="1"/>
    <row r="34109" s="251" customFormat="1"/>
    <row r="34110" s="251" customFormat="1"/>
    <row r="34111" s="251" customFormat="1"/>
    <row r="34112" s="251" customFormat="1"/>
    <row r="34113" s="251" customFormat="1"/>
    <row r="34114" s="251" customFormat="1"/>
    <row r="34115" s="251" customFormat="1"/>
    <row r="34116" s="251" customFormat="1"/>
    <row r="34117" s="251" customFormat="1"/>
    <row r="34118" s="251" customFormat="1"/>
    <row r="34119" s="251" customFormat="1"/>
    <row r="34120" s="251" customFormat="1"/>
    <row r="34121" s="251" customFormat="1"/>
    <row r="34122" s="251" customFormat="1"/>
    <row r="34123" s="251" customFormat="1"/>
    <row r="34124" s="251" customFormat="1"/>
    <row r="34125" s="251" customFormat="1"/>
    <row r="34126" s="251" customFormat="1"/>
    <row r="34127" s="251" customFormat="1"/>
    <row r="34128" s="251" customFormat="1"/>
    <row r="34129" s="251" customFormat="1"/>
    <row r="34130" s="251" customFormat="1"/>
    <row r="34131" s="251" customFormat="1"/>
    <row r="34132" s="251" customFormat="1"/>
    <row r="34133" s="251" customFormat="1"/>
    <row r="34134" s="251" customFormat="1"/>
    <row r="34135" s="251" customFormat="1"/>
    <row r="34136" s="251" customFormat="1"/>
    <row r="34137" s="251" customFormat="1"/>
    <row r="34138" s="251" customFormat="1"/>
    <row r="34139" s="251" customFormat="1"/>
    <row r="34140" s="251" customFormat="1"/>
    <row r="34141" s="251" customFormat="1"/>
    <row r="34142" s="251" customFormat="1"/>
    <row r="34143" s="251" customFormat="1"/>
    <row r="34144" s="251" customFormat="1"/>
    <row r="34145" s="251" customFormat="1"/>
    <row r="34146" s="251" customFormat="1"/>
    <row r="34147" s="251" customFormat="1"/>
    <row r="34148" s="251" customFormat="1"/>
    <row r="34149" s="251" customFormat="1"/>
    <row r="34150" s="251" customFormat="1"/>
    <row r="34151" s="251" customFormat="1"/>
    <row r="34152" s="251" customFormat="1"/>
    <row r="34153" s="251" customFormat="1"/>
    <row r="34154" s="251" customFormat="1"/>
    <row r="34155" s="251" customFormat="1"/>
    <row r="34156" s="251" customFormat="1"/>
    <row r="34157" s="251" customFormat="1"/>
    <row r="34158" s="251" customFormat="1"/>
    <row r="34159" s="251" customFormat="1"/>
    <row r="34160" s="251" customFormat="1"/>
    <row r="34161" s="251" customFormat="1"/>
    <row r="34162" s="251" customFormat="1"/>
    <row r="34163" s="251" customFormat="1"/>
    <row r="34164" s="251" customFormat="1"/>
    <row r="34165" s="251" customFormat="1"/>
    <row r="34166" s="251" customFormat="1"/>
    <row r="34167" s="251" customFormat="1"/>
    <row r="34168" s="251" customFormat="1"/>
    <row r="34169" s="251" customFormat="1"/>
    <row r="34170" s="251" customFormat="1"/>
    <row r="34171" s="251" customFormat="1"/>
    <row r="34172" s="251" customFormat="1"/>
    <row r="34173" s="251" customFormat="1"/>
    <row r="34174" s="251" customFormat="1"/>
    <row r="34175" s="251" customFormat="1"/>
    <row r="34176" s="251" customFormat="1"/>
    <row r="34177" s="251" customFormat="1"/>
    <row r="34178" s="251" customFormat="1"/>
    <row r="34179" s="251" customFormat="1"/>
    <row r="34180" s="251" customFormat="1"/>
    <row r="34181" s="251" customFormat="1"/>
    <row r="34182" s="251" customFormat="1"/>
    <row r="34183" s="251" customFormat="1"/>
    <row r="34184" s="251" customFormat="1"/>
    <row r="34185" s="251" customFormat="1"/>
    <row r="34186" s="251" customFormat="1"/>
    <row r="34187" s="251" customFormat="1"/>
    <row r="34188" s="251" customFormat="1"/>
    <row r="34189" s="251" customFormat="1"/>
    <row r="34190" s="251" customFormat="1"/>
    <row r="34191" s="251" customFormat="1"/>
    <row r="34192" s="251" customFormat="1"/>
    <row r="34193" s="251" customFormat="1"/>
    <row r="34194" s="251" customFormat="1"/>
    <row r="34195" s="251" customFormat="1"/>
    <row r="34196" s="251" customFormat="1"/>
    <row r="34197" s="251" customFormat="1"/>
    <row r="34198" s="251" customFormat="1"/>
    <row r="34199" s="251" customFormat="1"/>
    <row r="34200" s="251" customFormat="1"/>
    <row r="34201" s="251" customFormat="1"/>
    <row r="34202" s="251" customFormat="1"/>
    <row r="34203" s="251" customFormat="1"/>
    <row r="34204" s="251" customFormat="1"/>
    <row r="34205" s="251" customFormat="1"/>
    <row r="34206" s="251" customFormat="1"/>
    <row r="34207" s="251" customFormat="1"/>
    <row r="34208" s="251" customFormat="1"/>
    <row r="34209" s="251" customFormat="1"/>
    <row r="34210" s="251" customFormat="1"/>
    <row r="34211" s="251" customFormat="1"/>
    <row r="34212" s="251" customFormat="1"/>
    <row r="34213" s="251" customFormat="1"/>
    <row r="34214" s="251" customFormat="1"/>
    <row r="34215" s="251" customFormat="1"/>
    <row r="34216" s="251" customFormat="1"/>
    <row r="34217" s="251" customFormat="1"/>
    <row r="34218" s="251" customFormat="1"/>
    <row r="34219" s="251" customFormat="1"/>
    <row r="34220" s="251" customFormat="1"/>
    <row r="34221" s="251" customFormat="1"/>
    <row r="34222" s="251" customFormat="1"/>
    <row r="34223" s="251" customFormat="1"/>
    <row r="34224" s="251" customFormat="1"/>
    <row r="34225" s="251" customFormat="1"/>
    <row r="34226" s="251" customFormat="1"/>
    <row r="34227" s="251" customFormat="1"/>
    <row r="34228" s="251" customFormat="1"/>
    <row r="34229" s="251" customFormat="1"/>
    <row r="34230" s="251" customFormat="1"/>
    <row r="34231" s="251" customFormat="1"/>
    <row r="34232" s="251" customFormat="1"/>
    <row r="34233" s="251" customFormat="1"/>
    <row r="34234" s="251" customFormat="1"/>
    <row r="34235" s="251" customFormat="1"/>
    <row r="34236" s="251" customFormat="1"/>
    <row r="34237" s="251" customFormat="1"/>
    <row r="34238" s="251" customFormat="1"/>
    <row r="34239" s="251" customFormat="1"/>
    <row r="34240" s="251" customFormat="1"/>
    <row r="34241" s="251" customFormat="1"/>
    <row r="34242" s="251" customFormat="1"/>
    <row r="34243" s="251" customFormat="1"/>
    <row r="34244" s="251" customFormat="1"/>
    <row r="34245" s="251" customFormat="1"/>
    <row r="34246" s="251" customFormat="1"/>
    <row r="34247" s="251" customFormat="1"/>
    <row r="34248" s="251" customFormat="1"/>
    <row r="34249" s="251" customFormat="1"/>
    <row r="34250" s="251" customFormat="1"/>
    <row r="34251" s="251" customFormat="1"/>
    <row r="34252" s="251" customFormat="1"/>
    <row r="34253" s="251" customFormat="1"/>
    <row r="34254" s="251" customFormat="1"/>
    <row r="34255" s="251" customFormat="1"/>
    <row r="34256" s="251" customFormat="1"/>
    <row r="34257" s="251" customFormat="1"/>
    <row r="34258" s="251" customFormat="1"/>
    <row r="34259" s="251" customFormat="1"/>
    <row r="34260" s="251" customFormat="1"/>
    <row r="34261" s="251" customFormat="1"/>
    <row r="34262" s="251" customFormat="1"/>
    <row r="34263" s="251" customFormat="1"/>
    <row r="34264" s="251" customFormat="1"/>
    <row r="34265" s="251" customFormat="1"/>
    <row r="34266" s="251" customFormat="1"/>
    <row r="34267" s="251" customFormat="1"/>
    <row r="34268" s="251" customFormat="1"/>
    <row r="34269" s="251" customFormat="1"/>
    <row r="34270" s="251" customFormat="1"/>
    <row r="34271" s="251" customFormat="1"/>
    <row r="34272" s="251" customFormat="1"/>
    <row r="34273" s="251" customFormat="1"/>
    <row r="34274" s="251" customFormat="1"/>
    <row r="34275" s="251" customFormat="1"/>
    <row r="34276" s="251" customFormat="1"/>
    <row r="34277" s="251" customFormat="1"/>
    <row r="34278" s="251" customFormat="1"/>
    <row r="34279" s="251" customFormat="1"/>
    <row r="34280" s="251" customFormat="1"/>
    <row r="34281" s="251" customFormat="1"/>
    <row r="34282" s="251" customFormat="1"/>
    <row r="34283" s="251" customFormat="1"/>
    <row r="34284" s="251" customFormat="1"/>
    <row r="34285" s="251" customFormat="1"/>
    <row r="34286" s="251" customFormat="1"/>
    <row r="34287" s="251" customFormat="1"/>
    <row r="34288" s="251" customFormat="1"/>
    <row r="34289" s="251" customFormat="1"/>
    <row r="34290" s="251" customFormat="1"/>
    <row r="34291" s="251" customFormat="1"/>
    <row r="34292" s="251" customFormat="1"/>
    <row r="34293" s="251" customFormat="1"/>
    <row r="34294" s="251" customFormat="1"/>
    <row r="34295" s="251" customFormat="1"/>
    <row r="34296" s="251" customFormat="1"/>
    <row r="34297" s="251" customFormat="1"/>
    <row r="34298" s="251" customFormat="1"/>
    <row r="34299" s="251" customFormat="1"/>
    <row r="34300" s="251" customFormat="1"/>
    <row r="34301" s="251" customFormat="1"/>
    <row r="34302" s="251" customFormat="1"/>
    <row r="34303" s="251" customFormat="1"/>
    <row r="34304" s="251" customFormat="1"/>
    <row r="34305" s="251" customFormat="1"/>
    <row r="34306" s="251" customFormat="1"/>
    <row r="34307" s="251" customFormat="1"/>
    <row r="34308" s="251" customFormat="1"/>
    <row r="34309" s="251" customFormat="1"/>
    <row r="34310" s="251" customFormat="1"/>
    <row r="34311" s="251" customFormat="1"/>
    <row r="34312" s="251" customFormat="1"/>
    <row r="34313" s="251" customFormat="1"/>
    <row r="34314" s="251" customFormat="1"/>
    <row r="34315" s="251" customFormat="1"/>
    <row r="34316" s="251" customFormat="1"/>
    <row r="34317" s="251" customFormat="1"/>
    <row r="34318" s="251" customFormat="1"/>
    <row r="34319" s="251" customFormat="1"/>
    <row r="34320" s="251" customFormat="1"/>
    <row r="34321" s="251" customFormat="1"/>
    <row r="34322" s="251" customFormat="1"/>
    <row r="34323" s="251" customFormat="1"/>
    <row r="34324" s="251" customFormat="1"/>
    <row r="34325" s="251" customFormat="1"/>
    <row r="34326" s="251" customFormat="1"/>
    <row r="34327" s="251" customFormat="1"/>
    <row r="34328" s="251" customFormat="1"/>
    <row r="34329" s="251" customFormat="1"/>
    <row r="34330" s="251" customFormat="1"/>
    <row r="34331" s="251" customFormat="1"/>
    <row r="34332" s="251" customFormat="1"/>
    <row r="34333" s="251" customFormat="1"/>
    <row r="34334" s="251" customFormat="1"/>
    <row r="34335" s="251" customFormat="1"/>
    <row r="34336" s="251" customFormat="1"/>
    <row r="34337" s="251" customFormat="1"/>
    <row r="34338" s="251" customFormat="1"/>
    <row r="34339" s="251" customFormat="1"/>
    <row r="34340" s="251" customFormat="1"/>
    <row r="34341" s="251" customFormat="1"/>
    <row r="34342" s="251" customFormat="1"/>
    <row r="34343" s="251" customFormat="1"/>
    <row r="34344" s="251" customFormat="1"/>
    <row r="34345" s="251" customFormat="1"/>
    <row r="34346" s="251" customFormat="1"/>
    <row r="34347" s="251" customFormat="1"/>
    <row r="34348" s="251" customFormat="1"/>
    <row r="34349" s="251" customFormat="1"/>
    <row r="34350" s="251" customFormat="1"/>
    <row r="34351" s="251" customFormat="1"/>
    <row r="34352" s="251" customFormat="1"/>
    <row r="34353" s="251" customFormat="1"/>
    <row r="34354" s="251" customFormat="1"/>
    <row r="34355" s="251" customFormat="1"/>
    <row r="34356" s="251" customFormat="1"/>
    <row r="34357" s="251" customFormat="1"/>
    <row r="34358" s="251" customFormat="1"/>
    <row r="34359" s="251" customFormat="1"/>
    <row r="34360" s="251" customFormat="1"/>
    <row r="34361" s="251" customFormat="1"/>
    <row r="34362" s="251" customFormat="1"/>
    <row r="34363" s="251" customFormat="1"/>
    <row r="34364" s="251" customFormat="1"/>
    <row r="34365" s="251" customFormat="1"/>
    <row r="34366" s="251" customFormat="1"/>
    <row r="34367" s="251" customFormat="1"/>
    <row r="34368" s="251" customFormat="1"/>
    <row r="34369" s="251" customFormat="1"/>
    <row r="34370" s="251" customFormat="1"/>
    <row r="34371" s="251" customFormat="1"/>
    <row r="34372" s="251" customFormat="1"/>
    <row r="34373" s="251" customFormat="1"/>
    <row r="34374" s="251" customFormat="1"/>
    <row r="34375" s="251" customFormat="1"/>
    <row r="34376" s="251" customFormat="1"/>
    <row r="34377" s="251" customFormat="1"/>
    <row r="34378" s="251" customFormat="1"/>
    <row r="34379" s="251" customFormat="1"/>
    <row r="34380" s="251" customFormat="1"/>
    <row r="34381" s="251" customFormat="1"/>
    <row r="34382" s="251" customFormat="1"/>
    <row r="34383" s="251" customFormat="1"/>
    <row r="34384" s="251" customFormat="1"/>
    <row r="34385" s="251" customFormat="1"/>
    <row r="34386" s="251" customFormat="1"/>
    <row r="34387" s="251" customFormat="1"/>
    <row r="34388" s="251" customFormat="1"/>
    <row r="34389" s="251" customFormat="1"/>
    <row r="34390" s="251" customFormat="1"/>
    <row r="34391" s="251" customFormat="1"/>
    <row r="34392" s="251" customFormat="1"/>
    <row r="34393" s="251" customFormat="1"/>
    <row r="34394" s="251" customFormat="1"/>
    <row r="34395" s="251" customFormat="1"/>
    <row r="34396" s="251" customFormat="1"/>
    <row r="34397" s="251" customFormat="1"/>
    <row r="34398" s="251" customFormat="1"/>
    <row r="34399" s="251" customFormat="1"/>
    <row r="34400" s="251" customFormat="1"/>
    <row r="34401" s="251" customFormat="1"/>
    <row r="34402" s="251" customFormat="1"/>
    <row r="34403" s="251" customFormat="1"/>
    <row r="34404" s="251" customFormat="1"/>
    <row r="34405" s="251" customFormat="1"/>
    <row r="34406" s="251" customFormat="1"/>
    <row r="34407" s="251" customFormat="1"/>
    <row r="34408" s="251" customFormat="1"/>
    <row r="34409" s="251" customFormat="1"/>
    <row r="34410" s="251" customFormat="1"/>
    <row r="34411" s="251" customFormat="1"/>
    <row r="34412" s="251" customFormat="1"/>
    <row r="34413" s="251" customFormat="1"/>
    <row r="34414" s="251" customFormat="1"/>
    <row r="34415" s="251" customFormat="1"/>
    <row r="34416" s="251" customFormat="1"/>
    <row r="34417" s="251" customFormat="1"/>
    <row r="34418" s="251" customFormat="1"/>
    <row r="34419" s="251" customFormat="1"/>
    <row r="34420" s="251" customFormat="1"/>
    <row r="34421" s="251" customFormat="1"/>
    <row r="34422" s="251" customFormat="1"/>
    <row r="34423" s="251" customFormat="1"/>
    <row r="34424" s="251" customFormat="1"/>
    <row r="34425" s="251" customFormat="1"/>
    <row r="34426" s="251" customFormat="1"/>
    <row r="34427" s="251" customFormat="1"/>
    <row r="34428" s="251" customFormat="1"/>
    <row r="34429" s="251" customFormat="1"/>
    <row r="34430" s="251" customFormat="1"/>
    <row r="34431" s="251" customFormat="1"/>
    <row r="34432" s="251" customFormat="1"/>
    <row r="34433" s="251" customFormat="1"/>
    <row r="34434" s="251" customFormat="1"/>
    <row r="34435" s="251" customFormat="1"/>
    <row r="34436" s="251" customFormat="1"/>
    <row r="34437" s="251" customFormat="1"/>
    <row r="34438" s="251" customFormat="1"/>
    <row r="34439" s="251" customFormat="1"/>
    <row r="34440" s="251" customFormat="1"/>
    <row r="34441" s="251" customFormat="1"/>
    <row r="34442" s="251" customFormat="1"/>
    <row r="34443" s="251" customFormat="1"/>
    <row r="34444" s="251" customFormat="1"/>
    <row r="34445" s="251" customFormat="1"/>
    <row r="34446" s="251" customFormat="1"/>
    <row r="34447" s="251" customFormat="1"/>
    <row r="34448" s="251" customFormat="1"/>
    <row r="34449" s="251" customFormat="1"/>
    <row r="34450" s="251" customFormat="1"/>
    <row r="34451" s="251" customFormat="1"/>
    <row r="34452" s="251" customFormat="1"/>
    <row r="34453" s="251" customFormat="1"/>
    <row r="34454" s="251" customFormat="1"/>
    <row r="34455" s="251" customFormat="1"/>
    <row r="34456" s="251" customFormat="1"/>
    <row r="34457" s="251" customFormat="1"/>
    <row r="34458" s="251" customFormat="1"/>
    <row r="34459" s="251" customFormat="1"/>
    <row r="34460" s="251" customFormat="1"/>
    <row r="34461" s="251" customFormat="1"/>
    <row r="34462" s="251" customFormat="1"/>
    <row r="34463" s="251" customFormat="1"/>
    <row r="34464" s="251" customFormat="1"/>
    <row r="34465" s="251" customFormat="1"/>
    <row r="34466" s="251" customFormat="1"/>
    <row r="34467" s="251" customFormat="1"/>
    <row r="34468" s="251" customFormat="1"/>
    <row r="34469" s="251" customFormat="1"/>
    <row r="34470" s="251" customFormat="1"/>
    <row r="34471" s="251" customFormat="1"/>
    <row r="34472" s="251" customFormat="1"/>
    <row r="34473" s="251" customFormat="1"/>
    <row r="34474" s="251" customFormat="1"/>
    <row r="34475" s="251" customFormat="1"/>
    <row r="34476" s="251" customFormat="1"/>
    <row r="34477" s="251" customFormat="1"/>
    <row r="34478" s="251" customFormat="1"/>
    <row r="34479" s="251" customFormat="1"/>
    <row r="34480" s="251" customFormat="1"/>
    <row r="34481" s="251" customFormat="1"/>
    <row r="34482" s="251" customFormat="1"/>
    <row r="34483" s="251" customFormat="1"/>
    <row r="34484" s="251" customFormat="1"/>
    <row r="34485" s="251" customFormat="1"/>
    <row r="34486" s="251" customFormat="1"/>
    <row r="34487" s="251" customFormat="1"/>
    <row r="34488" s="251" customFormat="1"/>
    <row r="34489" s="251" customFormat="1"/>
    <row r="34490" s="251" customFormat="1"/>
    <row r="34491" s="251" customFormat="1"/>
    <row r="34492" s="251" customFormat="1"/>
    <row r="34493" s="251" customFormat="1"/>
    <row r="34494" s="251" customFormat="1"/>
    <row r="34495" s="251" customFormat="1"/>
    <row r="34496" s="251" customFormat="1"/>
    <row r="34497" s="251" customFormat="1"/>
    <row r="34498" s="251" customFormat="1"/>
    <row r="34499" s="251" customFormat="1"/>
    <row r="34500" s="251" customFormat="1"/>
    <row r="34501" s="251" customFormat="1"/>
    <row r="34502" s="251" customFormat="1"/>
    <row r="34503" s="251" customFormat="1"/>
    <row r="34504" s="251" customFormat="1"/>
    <row r="34505" s="251" customFormat="1"/>
    <row r="34506" s="251" customFormat="1"/>
    <row r="34507" s="251" customFormat="1"/>
    <row r="34508" s="251" customFormat="1"/>
    <row r="34509" s="251" customFormat="1"/>
    <row r="34510" s="251" customFormat="1"/>
    <row r="34511" s="251" customFormat="1"/>
    <row r="34512" s="251" customFormat="1"/>
    <row r="34513" s="251" customFormat="1"/>
    <row r="34514" s="251" customFormat="1"/>
    <row r="34515" s="251" customFormat="1"/>
    <row r="34516" s="251" customFormat="1"/>
    <row r="34517" s="251" customFormat="1"/>
    <row r="34518" s="251" customFormat="1"/>
    <row r="34519" s="251" customFormat="1"/>
    <row r="34520" s="251" customFormat="1"/>
    <row r="34521" s="251" customFormat="1"/>
    <row r="34522" s="251" customFormat="1"/>
    <row r="34523" s="251" customFormat="1"/>
    <row r="34524" s="251" customFormat="1"/>
    <row r="34525" s="251" customFormat="1"/>
    <row r="34526" s="251" customFormat="1"/>
    <row r="34527" s="251" customFormat="1"/>
    <row r="34528" s="251" customFormat="1"/>
    <row r="34529" s="251" customFormat="1"/>
    <row r="34530" s="251" customFormat="1"/>
    <row r="34531" s="251" customFormat="1"/>
    <row r="34532" s="251" customFormat="1"/>
    <row r="34533" s="251" customFormat="1"/>
    <row r="34534" s="251" customFormat="1"/>
    <row r="34535" s="251" customFormat="1"/>
    <row r="34536" s="251" customFormat="1"/>
    <row r="34537" s="251" customFormat="1"/>
    <row r="34538" s="251" customFormat="1"/>
    <row r="34539" s="251" customFormat="1"/>
    <row r="34540" s="251" customFormat="1"/>
    <row r="34541" s="251" customFormat="1"/>
    <row r="34542" s="251" customFormat="1"/>
    <row r="34543" s="251" customFormat="1"/>
    <row r="34544" s="251" customFormat="1"/>
    <row r="34545" s="251" customFormat="1"/>
    <row r="34546" s="251" customFormat="1"/>
    <row r="34547" s="251" customFormat="1"/>
    <row r="34548" s="251" customFormat="1"/>
    <row r="34549" s="251" customFormat="1"/>
    <row r="34550" s="251" customFormat="1"/>
    <row r="34551" s="251" customFormat="1"/>
    <row r="34552" s="251" customFormat="1"/>
    <row r="34553" s="251" customFormat="1"/>
    <row r="34554" s="251" customFormat="1"/>
    <row r="34555" s="251" customFormat="1"/>
    <row r="34556" s="251" customFormat="1"/>
    <row r="34557" s="251" customFormat="1"/>
    <row r="34558" s="251" customFormat="1"/>
    <row r="34559" s="251" customFormat="1"/>
    <row r="34560" s="251" customFormat="1"/>
    <row r="34561" s="251" customFormat="1"/>
    <row r="34562" s="251" customFormat="1"/>
    <row r="34563" s="251" customFormat="1"/>
    <row r="34564" s="251" customFormat="1"/>
    <row r="34565" s="251" customFormat="1"/>
    <row r="34566" s="251" customFormat="1"/>
    <row r="34567" s="251" customFormat="1"/>
    <row r="34568" s="251" customFormat="1"/>
    <row r="34569" s="251" customFormat="1"/>
    <row r="34570" s="251" customFormat="1"/>
    <row r="34571" s="251" customFormat="1"/>
    <row r="34572" s="251" customFormat="1"/>
    <row r="34573" s="251" customFormat="1"/>
    <row r="34574" s="251" customFormat="1"/>
    <row r="34575" s="251" customFormat="1"/>
    <row r="34576" s="251" customFormat="1"/>
    <row r="34577" s="251" customFormat="1"/>
    <row r="34578" s="251" customFormat="1"/>
    <row r="34579" s="251" customFormat="1"/>
    <row r="34580" s="251" customFormat="1"/>
    <row r="34581" s="251" customFormat="1"/>
    <row r="34582" s="251" customFormat="1"/>
    <row r="34583" s="251" customFormat="1"/>
    <row r="34584" s="251" customFormat="1"/>
    <row r="34585" s="251" customFormat="1"/>
    <row r="34586" s="251" customFormat="1"/>
    <row r="34587" s="251" customFormat="1"/>
    <row r="34588" s="251" customFormat="1"/>
    <row r="34589" s="251" customFormat="1"/>
    <row r="34590" s="251" customFormat="1"/>
    <row r="34591" s="251" customFormat="1"/>
    <row r="34592" s="251" customFormat="1"/>
    <row r="34593" s="251" customFormat="1"/>
    <row r="34594" s="251" customFormat="1"/>
    <row r="34595" s="251" customFormat="1"/>
    <row r="34596" s="251" customFormat="1"/>
    <row r="34597" s="251" customFormat="1"/>
    <row r="34598" s="251" customFormat="1"/>
    <row r="34599" s="251" customFormat="1"/>
    <row r="34600" s="251" customFormat="1"/>
    <row r="34601" s="251" customFormat="1"/>
    <row r="34602" s="251" customFormat="1"/>
    <row r="34603" s="251" customFormat="1"/>
    <row r="34604" s="251" customFormat="1"/>
    <row r="34605" s="251" customFormat="1"/>
    <row r="34606" s="251" customFormat="1"/>
    <row r="34607" s="251" customFormat="1"/>
    <row r="34608" s="251" customFormat="1"/>
    <row r="34609" s="251" customFormat="1"/>
    <row r="34610" s="251" customFormat="1"/>
    <row r="34611" s="251" customFormat="1"/>
    <row r="34612" s="251" customFormat="1"/>
    <row r="34613" s="251" customFormat="1"/>
    <row r="34614" s="251" customFormat="1"/>
    <row r="34615" s="251" customFormat="1"/>
    <row r="34616" s="251" customFormat="1"/>
    <row r="34617" s="251" customFormat="1"/>
    <row r="34618" s="251" customFormat="1"/>
    <row r="34619" s="251" customFormat="1"/>
    <row r="34620" s="251" customFormat="1"/>
    <row r="34621" s="251" customFormat="1"/>
    <row r="34622" s="251" customFormat="1"/>
    <row r="34623" s="251" customFormat="1"/>
    <row r="34624" s="251" customFormat="1"/>
    <row r="34625" s="251" customFormat="1"/>
    <row r="34626" s="251" customFormat="1"/>
    <row r="34627" s="251" customFormat="1"/>
    <row r="34628" s="251" customFormat="1"/>
    <row r="34629" s="251" customFormat="1"/>
    <row r="34630" s="251" customFormat="1"/>
    <row r="34631" s="251" customFormat="1"/>
    <row r="34632" s="251" customFormat="1"/>
    <row r="34633" s="251" customFormat="1"/>
    <row r="34634" s="251" customFormat="1"/>
    <row r="34635" s="251" customFormat="1"/>
    <row r="34636" s="251" customFormat="1"/>
    <row r="34637" s="251" customFormat="1"/>
    <row r="34638" s="251" customFormat="1"/>
    <row r="34639" s="251" customFormat="1"/>
    <row r="34640" s="251" customFormat="1"/>
    <row r="34641" s="251" customFormat="1"/>
    <row r="34642" s="251" customFormat="1"/>
    <row r="34643" s="251" customFormat="1"/>
    <row r="34644" s="251" customFormat="1"/>
    <row r="34645" s="251" customFormat="1"/>
    <row r="34646" s="251" customFormat="1"/>
    <row r="34647" s="251" customFormat="1"/>
    <row r="34648" s="251" customFormat="1"/>
    <row r="34649" s="251" customFormat="1"/>
    <row r="34650" s="251" customFormat="1"/>
    <row r="34651" s="251" customFormat="1"/>
    <row r="34652" s="251" customFormat="1"/>
    <row r="34653" s="251" customFormat="1"/>
    <row r="34654" s="251" customFormat="1"/>
    <row r="34655" s="251" customFormat="1"/>
    <row r="34656" s="251" customFormat="1"/>
    <row r="34657" s="251" customFormat="1"/>
    <row r="34658" s="251" customFormat="1"/>
    <row r="34659" s="251" customFormat="1"/>
    <row r="34660" s="251" customFormat="1"/>
    <row r="34661" s="251" customFormat="1"/>
    <row r="34662" s="251" customFormat="1"/>
    <row r="34663" s="251" customFormat="1"/>
    <row r="34664" s="251" customFormat="1"/>
    <row r="34665" s="251" customFormat="1"/>
    <row r="34666" s="251" customFormat="1"/>
    <row r="34667" s="251" customFormat="1"/>
    <row r="34668" s="251" customFormat="1"/>
    <row r="34669" s="251" customFormat="1"/>
    <row r="34670" s="251" customFormat="1"/>
    <row r="34671" s="251" customFormat="1"/>
    <row r="34672" s="251" customFormat="1"/>
    <row r="34673" s="251" customFormat="1"/>
    <row r="34674" s="251" customFormat="1"/>
    <row r="34675" s="251" customFormat="1"/>
    <row r="34676" s="251" customFormat="1"/>
    <row r="34677" s="251" customFormat="1"/>
    <row r="34678" s="251" customFormat="1"/>
    <row r="34679" s="251" customFormat="1"/>
    <row r="34680" s="251" customFormat="1"/>
    <row r="34681" s="251" customFormat="1"/>
    <row r="34682" s="251" customFormat="1"/>
    <row r="34683" s="251" customFormat="1"/>
    <row r="34684" s="251" customFormat="1"/>
    <row r="34685" s="251" customFormat="1"/>
    <row r="34686" s="251" customFormat="1"/>
    <row r="34687" s="251" customFormat="1"/>
    <row r="34688" s="251" customFormat="1"/>
    <row r="34689" s="251" customFormat="1"/>
    <row r="34690" s="251" customFormat="1"/>
    <row r="34691" s="251" customFormat="1"/>
    <row r="34692" s="251" customFormat="1"/>
    <row r="34693" s="251" customFormat="1"/>
    <row r="34694" s="251" customFormat="1"/>
    <row r="34695" s="251" customFormat="1"/>
    <row r="34696" s="251" customFormat="1"/>
    <row r="34697" s="251" customFormat="1"/>
    <row r="34698" s="251" customFormat="1"/>
    <row r="34699" s="251" customFormat="1"/>
    <row r="34700" s="251" customFormat="1"/>
    <row r="34701" s="251" customFormat="1"/>
    <row r="34702" s="251" customFormat="1"/>
    <row r="34703" s="251" customFormat="1"/>
    <row r="34704" s="251" customFormat="1"/>
    <row r="34705" s="251" customFormat="1"/>
    <row r="34706" s="251" customFormat="1"/>
    <row r="34707" s="251" customFormat="1"/>
    <row r="34708" s="251" customFormat="1"/>
    <row r="34709" s="251" customFormat="1"/>
    <row r="34710" s="251" customFormat="1"/>
    <row r="34711" s="251" customFormat="1"/>
    <row r="34712" s="251" customFormat="1"/>
    <row r="34713" s="251" customFormat="1"/>
    <row r="34714" s="251" customFormat="1"/>
    <row r="34715" s="251" customFormat="1"/>
    <row r="34716" s="251" customFormat="1"/>
    <row r="34717" s="251" customFormat="1"/>
    <row r="34718" s="251" customFormat="1"/>
    <row r="34719" s="251" customFormat="1"/>
    <row r="34720" s="251" customFormat="1"/>
    <row r="34721" s="251" customFormat="1"/>
    <row r="34722" s="251" customFormat="1"/>
    <row r="34723" s="251" customFormat="1"/>
    <row r="34724" s="251" customFormat="1"/>
    <row r="34725" s="251" customFormat="1"/>
    <row r="34726" s="251" customFormat="1"/>
    <row r="34727" s="251" customFormat="1"/>
    <row r="34728" s="251" customFormat="1"/>
    <row r="34729" s="251" customFormat="1"/>
    <row r="34730" s="251" customFormat="1"/>
    <row r="34731" s="251" customFormat="1"/>
    <row r="34732" s="251" customFormat="1"/>
    <row r="34733" s="251" customFormat="1"/>
    <row r="34734" s="251" customFormat="1"/>
    <row r="34735" s="251" customFormat="1"/>
    <row r="34736" s="251" customFormat="1"/>
    <row r="34737" s="251" customFormat="1"/>
    <row r="34738" s="251" customFormat="1"/>
    <row r="34739" s="251" customFormat="1"/>
    <row r="34740" s="251" customFormat="1"/>
    <row r="34741" s="251" customFormat="1"/>
    <row r="34742" s="251" customFormat="1"/>
    <row r="34743" s="251" customFormat="1"/>
    <row r="34744" s="251" customFormat="1"/>
    <row r="34745" s="251" customFormat="1"/>
    <row r="34746" s="251" customFormat="1"/>
    <row r="34747" s="251" customFormat="1"/>
    <row r="34748" s="251" customFormat="1"/>
    <row r="34749" s="251" customFormat="1"/>
    <row r="34750" s="251" customFormat="1"/>
    <row r="34751" s="251" customFormat="1"/>
    <row r="34752" s="251" customFormat="1"/>
    <row r="34753" s="251" customFormat="1"/>
    <row r="34754" s="251" customFormat="1"/>
    <row r="34755" s="251" customFormat="1"/>
    <row r="34756" s="251" customFormat="1"/>
    <row r="34757" s="251" customFormat="1"/>
    <row r="34758" s="251" customFormat="1"/>
    <row r="34759" s="251" customFormat="1"/>
    <row r="34760" s="251" customFormat="1"/>
    <row r="34761" s="251" customFormat="1"/>
    <row r="34762" s="251" customFormat="1"/>
    <row r="34763" s="251" customFormat="1"/>
    <row r="34764" s="251" customFormat="1"/>
    <row r="34765" s="251" customFormat="1"/>
    <row r="34766" s="251" customFormat="1"/>
    <row r="34767" s="251" customFormat="1"/>
    <row r="34768" s="251" customFormat="1"/>
    <row r="34769" s="251" customFormat="1"/>
    <row r="34770" s="251" customFormat="1"/>
    <row r="34771" s="251" customFormat="1"/>
    <row r="34772" s="251" customFormat="1"/>
    <row r="34773" s="251" customFormat="1"/>
    <row r="34774" s="251" customFormat="1"/>
    <row r="34775" s="251" customFormat="1"/>
    <row r="34776" s="251" customFormat="1"/>
    <row r="34777" s="251" customFormat="1"/>
    <row r="34778" s="251" customFormat="1"/>
    <row r="34779" s="251" customFormat="1"/>
    <row r="34780" s="251" customFormat="1"/>
    <row r="34781" s="251" customFormat="1"/>
    <row r="34782" s="251" customFormat="1"/>
    <row r="34783" s="251" customFormat="1"/>
    <row r="34784" s="251" customFormat="1"/>
    <row r="34785" s="251" customFormat="1"/>
    <row r="34786" s="251" customFormat="1"/>
    <row r="34787" s="251" customFormat="1"/>
    <row r="34788" s="251" customFormat="1"/>
    <row r="34789" s="251" customFormat="1"/>
    <row r="34790" s="251" customFormat="1"/>
    <row r="34791" s="251" customFormat="1"/>
    <row r="34792" s="251" customFormat="1"/>
    <row r="34793" s="251" customFormat="1"/>
    <row r="34794" s="251" customFormat="1"/>
    <row r="34795" s="251" customFormat="1"/>
    <row r="34796" s="251" customFormat="1"/>
    <row r="34797" s="251" customFormat="1"/>
    <row r="34798" s="251" customFormat="1"/>
    <row r="34799" s="251" customFormat="1"/>
    <row r="34800" s="251" customFormat="1"/>
    <row r="34801" s="251" customFormat="1"/>
    <row r="34802" s="251" customFormat="1"/>
    <row r="34803" s="251" customFormat="1"/>
    <row r="34804" s="251" customFormat="1"/>
    <row r="34805" s="251" customFormat="1"/>
    <row r="34806" s="251" customFormat="1"/>
    <row r="34807" s="251" customFormat="1"/>
    <row r="34808" s="251" customFormat="1"/>
    <row r="34809" s="251" customFormat="1"/>
    <row r="34810" s="251" customFormat="1"/>
    <row r="34811" s="251" customFormat="1"/>
    <row r="34812" s="251" customFormat="1"/>
    <row r="34813" s="251" customFormat="1"/>
    <row r="34814" s="251" customFormat="1"/>
    <row r="34815" s="251" customFormat="1"/>
    <row r="34816" s="251" customFormat="1"/>
    <row r="34817" s="251" customFormat="1"/>
    <row r="34818" s="251" customFormat="1"/>
    <row r="34819" s="251" customFormat="1"/>
    <row r="34820" s="251" customFormat="1"/>
    <row r="34821" s="251" customFormat="1"/>
    <row r="34822" s="251" customFormat="1"/>
    <row r="34823" s="251" customFormat="1"/>
    <row r="34824" s="251" customFormat="1"/>
    <row r="34825" s="251" customFormat="1"/>
    <row r="34826" s="251" customFormat="1"/>
    <row r="34827" s="251" customFormat="1"/>
    <row r="34828" s="251" customFormat="1"/>
    <row r="34829" s="251" customFormat="1"/>
    <row r="34830" s="251" customFormat="1"/>
    <row r="34831" s="251" customFormat="1"/>
    <row r="34832" s="251" customFormat="1"/>
    <row r="34833" s="251" customFormat="1"/>
    <row r="34834" s="251" customFormat="1"/>
    <row r="34835" s="251" customFormat="1"/>
    <row r="34836" s="251" customFormat="1"/>
    <row r="34837" s="251" customFormat="1"/>
    <row r="34838" s="251" customFormat="1"/>
    <row r="34839" s="251" customFormat="1"/>
    <row r="34840" s="251" customFormat="1"/>
    <row r="34841" s="251" customFormat="1"/>
    <row r="34842" s="251" customFormat="1"/>
    <row r="34843" s="251" customFormat="1"/>
    <row r="34844" s="251" customFormat="1"/>
    <row r="34845" s="251" customFormat="1"/>
    <row r="34846" s="251" customFormat="1"/>
    <row r="34847" s="251" customFormat="1"/>
    <row r="34848" s="251" customFormat="1"/>
    <row r="34849" s="251" customFormat="1"/>
    <row r="34850" s="251" customFormat="1"/>
    <row r="34851" s="251" customFormat="1"/>
    <row r="34852" s="251" customFormat="1"/>
    <row r="34853" s="251" customFormat="1"/>
    <row r="34854" s="251" customFormat="1"/>
    <row r="34855" s="251" customFormat="1"/>
    <row r="34856" s="251" customFormat="1"/>
    <row r="34857" s="251" customFormat="1"/>
    <row r="34858" s="251" customFormat="1"/>
    <row r="34859" s="251" customFormat="1"/>
    <row r="34860" s="251" customFormat="1"/>
    <row r="34861" s="251" customFormat="1"/>
    <row r="34862" s="251" customFormat="1"/>
    <row r="34863" s="251" customFormat="1"/>
    <row r="34864" s="251" customFormat="1"/>
    <row r="34865" s="251" customFormat="1"/>
    <row r="34866" s="251" customFormat="1"/>
    <row r="34867" s="251" customFormat="1"/>
    <row r="34868" s="251" customFormat="1"/>
    <row r="34869" s="251" customFormat="1"/>
    <row r="34870" s="251" customFormat="1"/>
    <row r="34871" s="251" customFormat="1"/>
    <row r="34872" s="251" customFormat="1"/>
    <row r="34873" s="251" customFormat="1"/>
    <row r="34874" s="251" customFormat="1"/>
    <row r="34875" s="251" customFormat="1"/>
    <row r="34876" s="251" customFormat="1"/>
    <row r="34877" s="251" customFormat="1"/>
    <row r="34878" s="251" customFormat="1"/>
    <row r="34879" s="251" customFormat="1"/>
    <row r="34880" s="251" customFormat="1"/>
    <row r="34881" s="251" customFormat="1"/>
    <row r="34882" s="251" customFormat="1"/>
    <row r="34883" s="251" customFormat="1"/>
    <row r="34884" s="251" customFormat="1"/>
    <row r="34885" s="251" customFormat="1"/>
    <row r="34886" s="251" customFormat="1"/>
    <row r="34887" s="251" customFormat="1"/>
    <row r="34888" s="251" customFormat="1"/>
    <row r="34889" s="251" customFormat="1"/>
    <row r="34890" s="251" customFormat="1"/>
    <row r="34891" s="251" customFormat="1"/>
    <row r="34892" s="251" customFormat="1"/>
    <row r="34893" s="251" customFormat="1"/>
    <row r="34894" s="251" customFormat="1"/>
    <row r="34895" s="251" customFormat="1"/>
    <row r="34896" s="251" customFormat="1"/>
    <row r="34897" s="251" customFormat="1"/>
    <row r="34898" s="251" customFormat="1"/>
    <row r="34899" s="251" customFormat="1"/>
    <row r="34900" s="251" customFormat="1"/>
    <row r="34901" s="251" customFormat="1"/>
    <row r="34902" s="251" customFormat="1"/>
    <row r="34903" s="251" customFormat="1"/>
    <row r="34904" s="251" customFormat="1"/>
    <row r="34905" s="251" customFormat="1"/>
    <row r="34906" s="251" customFormat="1"/>
    <row r="34907" s="251" customFormat="1"/>
    <row r="34908" s="251" customFormat="1"/>
    <row r="34909" s="251" customFormat="1"/>
    <row r="34910" s="251" customFormat="1"/>
    <row r="34911" s="251" customFormat="1"/>
    <row r="34912" s="251" customFormat="1"/>
    <row r="34913" s="251" customFormat="1"/>
    <row r="34914" s="251" customFormat="1"/>
    <row r="34915" s="251" customFormat="1"/>
    <row r="34916" s="251" customFormat="1"/>
    <row r="34917" s="251" customFormat="1"/>
    <row r="34918" s="251" customFormat="1"/>
    <row r="34919" s="251" customFormat="1"/>
    <row r="34920" s="251" customFormat="1"/>
    <row r="34921" s="251" customFormat="1"/>
    <row r="34922" s="251" customFormat="1"/>
    <row r="34923" s="251" customFormat="1"/>
    <row r="34924" s="251" customFormat="1"/>
    <row r="34925" s="251" customFormat="1"/>
    <row r="34926" s="251" customFormat="1"/>
    <row r="34927" s="251" customFormat="1"/>
    <row r="34928" s="251" customFormat="1"/>
    <row r="34929" s="251" customFormat="1"/>
    <row r="34930" s="251" customFormat="1"/>
    <row r="34931" s="251" customFormat="1"/>
    <row r="34932" s="251" customFormat="1"/>
    <row r="34933" s="251" customFormat="1"/>
    <row r="34934" s="251" customFormat="1"/>
    <row r="34935" s="251" customFormat="1"/>
    <row r="34936" s="251" customFormat="1"/>
    <row r="34937" s="251" customFormat="1"/>
    <row r="34938" s="251" customFormat="1"/>
    <row r="34939" s="251" customFormat="1"/>
    <row r="34940" s="251" customFormat="1"/>
    <row r="34941" s="251" customFormat="1"/>
    <row r="34942" s="251" customFormat="1"/>
    <row r="34943" s="251" customFormat="1"/>
    <row r="34944" s="251" customFormat="1"/>
    <row r="34945" s="251" customFormat="1"/>
    <row r="34946" s="251" customFormat="1"/>
    <row r="34947" s="251" customFormat="1"/>
    <row r="34948" s="251" customFormat="1"/>
    <row r="34949" s="251" customFormat="1"/>
    <row r="34950" s="251" customFormat="1"/>
    <row r="34951" s="251" customFormat="1"/>
    <row r="34952" s="251" customFormat="1"/>
    <row r="34953" s="251" customFormat="1"/>
    <row r="34954" s="251" customFormat="1"/>
    <row r="34955" s="251" customFormat="1"/>
    <row r="34956" s="251" customFormat="1"/>
    <row r="34957" s="251" customFormat="1"/>
    <row r="34958" s="251" customFormat="1"/>
    <row r="34959" s="251" customFormat="1"/>
    <row r="34960" s="251" customFormat="1"/>
    <row r="34961" s="251" customFormat="1"/>
    <row r="34962" s="251" customFormat="1"/>
    <row r="34963" s="251" customFormat="1"/>
    <row r="34964" s="251" customFormat="1"/>
    <row r="34965" s="251" customFormat="1"/>
    <row r="34966" s="251" customFormat="1"/>
    <row r="34967" s="251" customFormat="1"/>
    <row r="34968" s="251" customFormat="1"/>
    <row r="34969" s="251" customFormat="1"/>
    <row r="34970" s="251" customFormat="1"/>
    <row r="34971" s="251" customFormat="1"/>
    <row r="34972" s="251" customFormat="1"/>
    <row r="34973" s="251" customFormat="1"/>
    <row r="34974" s="251" customFormat="1"/>
    <row r="34975" s="251" customFormat="1"/>
    <row r="34976" s="251" customFormat="1"/>
    <row r="34977" s="251" customFormat="1"/>
    <row r="34978" s="251" customFormat="1"/>
    <row r="34979" s="251" customFormat="1"/>
    <row r="34980" s="251" customFormat="1"/>
    <row r="34981" s="251" customFormat="1"/>
    <row r="34982" s="251" customFormat="1"/>
    <row r="34983" s="251" customFormat="1"/>
    <row r="34984" s="251" customFormat="1"/>
    <row r="34985" s="251" customFormat="1"/>
    <row r="34986" s="251" customFormat="1"/>
    <row r="34987" s="251" customFormat="1"/>
    <row r="34988" s="251" customFormat="1"/>
    <row r="34989" s="251" customFormat="1"/>
    <row r="34990" s="251" customFormat="1"/>
    <row r="34991" s="251" customFormat="1"/>
    <row r="34992" s="251" customFormat="1"/>
    <row r="34993" s="251" customFormat="1"/>
    <row r="34994" s="251" customFormat="1"/>
    <row r="34995" s="251" customFormat="1"/>
    <row r="34996" s="251" customFormat="1"/>
    <row r="34997" s="251" customFormat="1"/>
    <row r="34998" s="251" customFormat="1"/>
    <row r="34999" s="251" customFormat="1"/>
    <row r="35000" s="251" customFormat="1"/>
    <row r="35001" s="251" customFormat="1"/>
    <row r="35002" s="251" customFormat="1"/>
    <row r="35003" s="251" customFormat="1"/>
    <row r="35004" s="251" customFormat="1"/>
    <row r="35005" s="251" customFormat="1"/>
    <row r="35006" s="251" customFormat="1"/>
    <row r="35007" s="251" customFormat="1"/>
    <row r="35008" s="251" customFormat="1"/>
    <row r="35009" s="251" customFormat="1"/>
    <row r="35010" s="251" customFormat="1"/>
    <row r="35011" s="251" customFormat="1"/>
    <row r="35012" s="251" customFormat="1"/>
    <row r="35013" s="251" customFormat="1"/>
    <row r="35014" s="251" customFormat="1"/>
    <row r="35015" s="251" customFormat="1"/>
    <row r="35016" s="251" customFormat="1"/>
    <row r="35017" s="251" customFormat="1"/>
    <row r="35018" s="251" customFormat="1"/>
    <row r="35019" s="251" customFormat="1"/>
    <row r="35020" s="251" customFormat="1"/>
    <row r="35021" s="251" customFormat="1"/>
    <row r="35022" s="251" customFormat="1"/>
    <row r="35023" s="251" customFormat="1"/>
    <row r="35024" s="251" customFormat="1"/>
    <row r="35025" s="251" customFormat="1"/>
    <row r="35026" s="251" customFormat="1"/>
    <row r="35027" s="251" customFormat="1"/>
    <row r="35028" s="251" customFormat="1"/>
    <row r="35029" s="251" customFormat="1"/>
    <row r="35030" s="251" customFormat="1"/>
    <row r="35031" s="251" customFormat="1"/>
    <row r="35032" s="251" customFormat="1"/>
    <row r="35033" s="251" customFormat="1"/>
    <row r="35034" s="251" customFormat="1"/>
    <row r="35035" s="251" customFormat="1"/>
    <row r="35036" s="251" customFormat="1"/>
    <row r="35037" s="251" customFormat="1"/>
    <row r="35038" s="251" customFormat="1"/>
    <row r="35039" s="251" customFormat="1"/>
    <row r="35040" s="251" customFormat="1"/>
    <row r="35041" s="251" customFormat="1"/>
    <row r="35042" s="251" customFormat="1"/>
    <row r="35043" s="251" customFormat="1"/>
    <row r="35044" s="251" customFormat="1"/>
    <row r="35045" s="251" customFormat="1"/>
    <row r="35046" s="251" customFormat="1"/>
    <row r="35047" s="251" customFormat="1"/>
    <row r="35048" s="251" customFormat="1"/>
    <row r="35049" s="251" customFormat="1"/>
    <row r="35050" s="251" customFormat="1"/>
    <row r="35051" s="251" customFormat="1"/>
    <row r="35052" s="251" customFormat="1"/>
    <row r="35053" s="251" customFormat="1"/>
    <row r="35054" s="251" customFormat="1"/>
    <row r="35055" s="251" customFormat="1"/>
    <row r="35056" s="251" customFormat="1"/>
    <row r="35057" s="251" customFormat="1"/>
    <row r="35058" s="251" customFormat="1"/>
    <row r="35059" s="251" customFormat="1"/>
    <row r="35060" s="251" customFormat="1"/>
    <row r="35061" s="251" customFormat="1"/>
    <row r="35062" s="251" customFormat="1"/>
    <row r="35063" s="251" customFormat="1"/>
    <row r="35064" s="251" customFormat="1"/>
    <row r="35065" s="251" customFormat="1"/>
    <row r="35066" s="251" customFormat="1"/>
    <row r="35067" s="251" customFormat="1"/>
    <row r="35068" s="251" customFormat="1"/>
    <row r="35069" s="251" customFormat="1"/>
    <row r="35070" s="251" customFormat="1"/>
    <row r="35071" s="251" customFormat="1"/>
    <row r="35072" s="251" customFormat="1"/>
    <row r="35073" s="251" customFormat="1"/>
    <row r="35074" s="251" customFormat="1"/>
    <row r="35075" s="251" customFormat="1"/>
    <row r="35076" s="251" customFormat="1"/>
    <row r="35077" s="251" customFormat="1"/>
    <row r="35078" s="251" customFormat="1"/>
    <row r="35079" s="251" customFormat="1"/>
    <row r="35080" s="251" customFormat="1"/>
    <row r="35081" s="251" customFormat="1"/>
    <row r="35082" s="251" customFormat="1"/>
    <row r="35083" s="251" customFormat="1"/>
    <row r="35084" s="251" customFormat="1"/>
    <row r="35085" s="251" customFormat="1"/>
    <row r="35086" s="251" customFormat="1"/>
    <row r="35087" s="251" customFormat="1"/>
    <row r="35088" s="251" customFormat="1"/>
    <row r="35089" s="251" customFormat="1"/>
    <row r="35090" s="251" customFormat="1"/>
    <row r="35091" s="251" customFormat="1"/>
    <row r="35092" s="251" customFormat="1"/>
    <row r="35093" s="251" customFormat="1"/>
    <row r="35094" s="251" customFormat="1"/>
    <row r="35095" s="251" customFormat="1"/>
    <row r="35096" s="251" customFormat="1"/>
    <row r="35097" s="251" customFormat="1"/>
    <row r="35098" s="251" customFormat="1"/>
    <row r="35099" s="251" customFormat="1"/>
    <row r="35100" s="251" customFormat="1"/>
    <row r="35101" s="251" customFormat="1"/>
    <row r="35102" s="251" customFormat="1"/>
    <row r="35103" s="251" customFormat="1"/>
    <row r="35104" s="251" customFormat="1"/>
    <row r="35105" s="251" customFormat="1"/>
    <row r="35106" s="251" customFormat="1"/>
    <row r="35107" s="251" customFormat="1"/>
    <row r="35108" s="251" customFormat="1"/>
    <row r="35109" s="251" customFormat="1"/>
    <row r="35110" s="251" customFormat="1"/>
    <row r="35111" s="251" customFormat="1"/>
    <row r="35112" s="251" customFormat="1"/>
    <row r="35113" s="251" customFormat="1"/>
    <row r="35114" s="251" customFormat="1"/>
    <row r="35115" s="251" customFormat="1"/>
    <row r="35116" s="251" customFormat="1"/>
    <row r="35117" s="251" customFormat="1"/>
    <row r="35118" s="251" customFormat="1"/>
    <row r="35119" s="251" customFormat="1"/>
    <row r="35120" s="251" customFormat="1"/>
    <row r="35121" s="251" customFormat="1"/>
    <row r="35122" s="251" customFormat="1"/>
    <row r="35123" s="251" customFormat="1"/>
    <row r="35124" s="251" customFormat="1"/>
    <row r="35125" s="251" customFormat="1"/>
    <row r="35126" s="251" customFormat="1"/>
    <row r="35127" s="251" customFormat="1"/>
    <row r="35128" s="251" customFormat="1"/>
    <row r="35129" s="251" customFormat="1"/>
    <row r="35130" s="251" customFormat="1"/>
    <row r="35131" s="251" customFormat="1"/>
    <row r="35132" s="251" customFormat="1"/>
    <row r="35133" s="251" customFormat="1"/>
    <row r="35134" s="251" customFormat="1"/>
    <row r="35135" s="251" customFormat="1"/>
    <row r="35136" s="251" customFormat="1"/>
    <row r="35137" s="251" customFormat="1"/>
    <row r="35138" s="251" customFormat="1"/>
    <row r="35139" s="251" customFormat="1"/>
    <row r="35140" s="251" customFormat="1"/>
    <row r="35141" s="251" customFormat="1"/>
    <row r="35142" s="251" customFormat="1"/>
    <row r="35143" s="251" customFormat="1"/>
    <row r="35144" s="251" customFormat="1"/>
    <row r="35145" s="251" customFormat="1"/>
    <row r="35146" s="251" customFormat="1"/>
    <row r="35147" s="251" customFormat="1"/>
    <row r="35148" s="251" customFormat="1"/>
    <row r="35149" s="251" customFormat="1"/>
    <row r="35150" s="251" customFormat="1"/>
    <row r="35151" s="251" customFormat="1"/>
    <row r="35152" s="251" customFormat="1"/>
    <row r="35153" s="251" customFormat="1"/>
    <row r="35154" s="251" customFormat="1"/>
    <row r="35155" s="251" customFormat="1"/>
    <row r="35156" s="251" customFormat="1"/>
    <row r="35157" s="251" customFormat="1"/>
    <row r="35158" s="251" customFormat="1"/>
    <row r="35159" s="251" customFormat="1"/>
    <row r="35160" s="251" customFormat="1"/>
    <row r="35161" s="251" customFormat="1"/>
    <row r="35162" s="251" customFormat="1"/>
    <row r="35163" s="251" customFormat="1"/>
    <row r="35164" s="251" customFormat="1"/>
    <row r="35165" s="251" customFormat="1"/>
    <row r="35166" s="251" customFormat="1"/>
    <row r="35167" s="251" customFormat="1"/>
    <row r="35168" s="251" customFormat="1"/>
    <row r="35169" s="251" customFormat="1"/>
    <row r="35170" s="251" customFormat="1"/>
    <row r="35171" s="251" customFormat="1"/>
    <row r="35172" s="251" customFormat="1"/>
    <row r="35173" s="251" customFormat="1"/>
    <row r="35174" s="251" customFormat="1"/>
    <row r="35175" s="251" customFormat="1"/>
    <row r="35176" s="251" customFormat="1"/>
    <row r="35177" s="251" customFormat="1"/>
    <row r="35178" s="251" customFormat="1"/>
    <row r="35179" s="251" customFormat="1"/>
    <row r="35180" s="251" customFormat="1"/>
    <row r="35181" s="251" customFormat="1"/>
    <row r="35182" s="251" customFormat="1"/>
    <row r="35183" s="251" customFormat="1"/>
    <row r="35184" s="251" customFormat="1"/>
    <row r="35185" s="251" customFormat="1"/>
    <row r="35186" s="251" customFormat="1"/>
    <row r="35187" s="251" customFormat="1"/>
    <row r="35188" s="251" customFormat="1"/>
    <row r="35189" s="251" customFormat="1"/>
    <row r="35190" s="251" customFormat="1"/>
    <row r="35191" s="251" customFormat="1"/>
    <row r="35192" s="251" customFormat="1"/>
    <row r="35193" s="251" customFormat="1"/>
    <row r="35194" s="251" customFormat="1"/>
    <row r="35195" s="251" customFormat="1"/>
    <row r="35196" s="251" customFormat="1"/>
    <row r="35197" s="251" customFormat="1"/>
    <row r="35198" s="251" customFormat="1"/>
    <row r="35199" s="251" customFormat="1"/>
    <row r="35200" s="251" customFormat="1"/>
    <row r="35201" s="251" customFormat="1"/>
    <row r="35202" s="251" customFormat="1"/>
    <row r="35203" s="251" customFormat="1"/>
    <row r="35204" s="251" customFormat="1"/>
    <row r="35205" s="251" customFormat="1"/>
    <row r="35206" s="251" customFormat="1"/>
    <row r="35207" s="251" customFormat="1"/>
    <row r="35208" s="251" customFormat="1"/>
    <row r="35209" s="251" customFormat="1"/>
    <row r="35210" s="251" customFormat="1"/>
    <row r="35211" s="251" customFormat="1"/>
    <row r="35212" s="251" customFormat="1"/>
    <row r="35213" s="251" customFormat="1"/>
    <row r="35214" s="251" customFormat="1"/>
    <row r="35215" s="251" customFormat="1"/>
    <row r="35216" s="251" customFormat="1"/>
    <row r="35217" s="251" customFormat="1"/>
    <row r="35218" s="251" customFormat="1"/>
    <row r="35219" s="251" customFormat="1"/>
    <row r="35220" s="251" customFormat="1"/>
    <row r="35221" s="251" customFormat="1"/>
    <row r="35222" s="251" customFormat="1"/>
    <row r="35223" s="251" customFormat="1"/>
    <row r="35224" s="251" customFormat="1"/>
    <row r="35225" s="251" customFormat="1"/>
    <row r="35226" s="251" customFormat="1"/>
    <row r="35227" s="251" customFormat="1"/>
    <row r="35228" s="251" customFormat="1"/>
    <row r="35229" s="251" customFormat="1"/>
    <row r="35230" s="251" customFormat="1"/>
    <row r="35231" s="251" customFormat="1"/>
    <row r="35232" s="251" customFormat="1"/>
    <row r="35233" s="251" customFormat="1"/>
    <row r="35234" s="251" customFormat="1"/>
    <row r="35235" s="251" customFormat="1"/>
    <row r="35236" s="251" customFormat="1"/>
    <row r="35237" s="251" customFormat="1"/>
    <row r="35238" s="251" customFormat="1"/>
    <row r="35239" s="251" customFormat="1"/>
    <row r="35240" s="251" customFormat="1"/>
    <row r="35241" s="251" customFormat="1"/>
    <row r="35242" s="251" customFormat="1"/>
    <row r="35243" s="251" customFormat="1"/>
    <row r="35244" s="251" customFormat="1"/>
    <row r="35245" s="251" customFormat="1"/>
    <row r="35246" s="251" customFormat="1"/>
    <row r="35247" s="251" customFormat="1"/>
    <row r="35248" s="251" customFormat="1"/>
    <row r="35249" s="251" customFormat="1"/>
    <row r="35250" s="251" customFormat="1"/>
    <row r="35251" s="251" customFormat="1"/>
    <row r="35252" s="251" customFormat="1"/>
    <row r="35253" s="251" customFormat="1"/>
    <row r="35254" s="251" customFormat="1"/>
    <row r="35255" s="251" customFormat="1"/>
    <row r="35256" s="251" customFormat="1"/>
    <row r="35257" s="251" customFormat="1"/>
    <row r="35258" s="251" customFormat="1"/>
    <row r="35259" s="251" customFormat="1"/>
    <row r="35260" s="251" customFormat="1"/>
    <row r="35261" s="251" customFormat="1"/>
    <row r="35262" s="251" customFormat="1"/>
    <row r="35263" s="251" customFormat="1"/>
    <row r="35264" s="251" customFormat="1"/>
    <row r="35265" s="251" customFormat="1"/>
    <row r="35266" s="251" customFormat="1"/>
    <row r="35267" s="251" customFormat="1"/>
    <row r="35268" s="251" customFormat="1"/>
    <row r="35269" s="251" customFormat="1"/>
    <row r="35270" s="251" customFormat="1"/>
    <row r="35271" s="251" customFormat="1"/>
    <row r="35272" s="251" customFormat="1"/>
    <row r="35273" s="251" customFormat="1"/>
    <row r="35274" s="251" customFormat="1"/>
    <row r="35275" s="251" customFormat="1"/>
    <row r="35276" s="251" customFormat="1"/>
    <row r="35277" s="251" customFormat="1"/>
    <row r="35278" s="251" customFormat="1"/>
    <row r="35279" s="251" customFormat="1"/>
    <row r="35280" s="251" customFormat="1"/>
    <row r="35281" s="251" customFormat="1"/>
    <row r="35282" s="251" customFormat="1"/>
    <row r="35283" s="251" customFormat="1"/>
    <row r="35284" s="251" customFormat="1"/>
    <row r="35285" s="251" customFormat="1"/>
    <row r="35286" s="251" customFormat="1"/>
    <row r="35287" s="251" customFormat="1"/>
    <row r="35288" s="251" customFormat="1"/>
    <row r="35289" s="251" customFormat="1"/>
    <row r="35290" s="251" customFormat="1"/>
    <row r="35291" s="251" customFormat="1"/>
    <row r="35292" s="251" customFormat="1"/>
    <row r="35293" s="251" customFormat="1"/>
    <row r="35294" s="251" customFormat="1"/>
    <row r="35295" s="251" customFormat="1"/>
    <row r="35296" s="251" customFormat="1"/>
    <row r="35297" s="251" customFormat="1"/>
    <row r="35298" s="251" customFormat="1"/>
    <row r="35299" s="251" customFormat="1"/>
    <row r="35300" s="251" customFormat="1"/>
    <row r="35301" s="251" customFormat="1"/>
    <row r="35302" s="251" customFormat="1"/>
    <row r="35303" s="251" customFormat="1"/>
    <row r="35304" s="251" customFormat="1"/>
    <row r="35305" s="251" customFormat="1"/>
    <row r="35306" s="251" customFormat="1"/>
    <row r="35307" s="251" customFormat="1"/>
    <row r="35308" s="251" customFormat="1"/>
    <row r="35309" s="251" customFormat="1"/>
    <row r="35310" s="251" customFormat="1"/>
    <row r="35311" s="251" customFormat="1"/>
    <row r="35312" s="251" customFormat="1"/>
    <row r="35313" s="251" customFormat="1"/>
    <row r="35314" s="251" customFormat="1"/>
    <row r="35315" s="251" customFormat="1"/>
    <row r="35316" s="251" customFormat="1"/>
    <row r="35317" s="251" customFormat="1"/>
    <row r="35318" s="251" customFormat="1"/>
    <row r="35319" s="251" customFormat="1"/>
    <row r="35320" s="251" customFormat="1"/>
    <row r="35321" s="251" customFormat="1"/>
    <row r="35322" s="251" customFormat="1"/>
    <row r="35323" s="251" customFormat="1"/>
    <row r="35324" s="251" customFormat="1"/>
    <row r="35325" s="251" customFormat="1"/>
    <row r="35326" s="251" customFormat="1"/>
    <row r="35327" s="251" customFormat="1"/>
    <row r="35328" s="251" customFormat="1"/>
    <row r="35329" s="251" customFormat="1"/>
    <row r="35330" s="251" customFormat="1"/>
    <row r="35331" s="251" customFormat="1"/>
    <row r="35332" s="251" customFormat="1"/>
    <row r="35333" s="251" customFormat="1"/>
    <row r="35334" s="251" customFormat="1"/>
    <row r="35335" s="251" customFormat="1"/>
    <row r="35336" s="251" customFormat="1"/>
    <row r="35337" s="251" customFormat="1"/>
    <row r="35338" s="251" customFormat="1"/>
    <row r="35339" s="251" customFormat="1"/>
    <row r="35340" s="251" customFormat="1"/>
    <row r="35341" s="251" customFormat="1"/>
    <row r="35342" s="251" customFormat="1"/>
    <row r="35343" s="251" customFormat="1"/>
    <row r="35344" s="251" customFormat="1"/>
    <row r="35345" s="251" customFormat="1"/>
    <row r="35346" s="251" customFormat="1"/>
    <row r="35347" s="251" customFormat="1"/>
    <row r="35348" s="251" customFormat="1"/>
    <row r="35349" s="251" customFormat="1"/>
    <row r="35350" s="251" customFormat="1"/>
    <row r="35351" s="251" customFormat="1"/>
    <row r="35352" s="251" customFormat="1"/>
    <row r="35353" s="251" customFormat="1"/>
    <row r="35354" s="251" customFormat="1"/>
    <row r="35355" s="251" customFormat="1"/>
    <row r="35356" s="251" customFormat="1"/>
    <row r="35357" s="251" customFormat="1"/>
    <row r="35358" s="251" customFormat="1"/>
    <row r="35359" s="251" customFormat="1"/>
    <row r="35360" s="251" customFormat="1"/>
    <row r="35361" s="251" customFormat="1"/>
    <row r="35362" s="251" customFormat="1"/>
    <row r="35363" s="251" customFormat="1"/>
    <row r="35364" s="251" customFormat="1"/>
    <row r="35365" s="251" customFormat="1"/>
    <row r="35366" s="251" customFormat="1"/>
    <row r="35367" s="251" customFormat="1"/>
    <row r="35368" s="251" customFormat="1"/>
    <row r="35369" s="251" customFormat="1"/>
    <row r="35370" s="251" customFormat="1"/>
    <row r="35371" s="251" customFormat="1"/>
    <row r="35372" s="251" customFormat="1"/>
    <row r="35373" s="251" customFormat="1"/>
    <row r="35374" s="251" customFormat="1"/>
    <row r="35375" s="251" customFormat="1"/>
    <row r="35376" s="251" customFormat="1"/>
    <row r="35377" s="251" customFormat="1"/>
    <row r="35378" s="251" customFormat="1"/>
    <row r="35379" s="251" customFormat="1"/>
    <row r="35380" s="251" customFormat="1"/>
    <row r="35381" s="251" customFormat="1"/>
    <row r="35382" s="251" customFormat="1"/>
    <row r="35383" s="251" customFormat="1"/>
    <row r="35384" s="251" customFormat="1"/>
    <row r="35385" s="251" customFormat="1"/>
    <row r="35386" s="251" customFormat="1"/>
    <row r="35387" s="251" customFormat="1"/>
    <row r="35388" s="251" customFormat="1"/>
    <row r="35389" s="251" customFormat="1"/>
    <row r="35390" s="251" customFormat="1"/>
    <row r="35391" s="251" customFormat="1"/>
    <row r="35392" s="251" customFormat="1"/>
    <row r="35393" s="251" customFormat="1"/>
    <row r="35394" s="251" customFormat="1"/>
    <row r="35395" s="251" customFormat="1"/>
    <row r="35396" s="251" customFormat="1"/>
    <row r="35397" s="251" customFormat="1"/>
    <row r="35398" s="251" customFormat="1"/>
    <row r="35399" s="251" customFormat="1"/>
    <row r="35400" s="251" customFormat="1"/>
    <row r="35401" s="251" customFormat="1"/>
    <row r="35402" s="251" customFormat="1"/>
    <row r="35403" s="251" customFormat="1"/>
    <row r="35404" s="251" customFormat="1"/>
    <row r="35405" s="251" customFormat="1"/>
    <row r="35406" s="251" customFormat="1"/>
    <row r="35407" s="251" customFormat="1"/>
    <row r="35408" s="251" customFormat="1"/>
    <row r="35409" s="251" customFormat="1"/>
    <row r="35410" s="251" customFormat="1"/>
    <row r="35411" s="251" customFormat="1"/>
    <row r="35412" s="251" customFormat="1"/>
    <row r="35413" s="251" customFormat="1"/>
    <row r="35414" s="251" customFormat="1"/>
    <row r="35415" s="251" customFormat="1"/>
    <row r="35416" s="251" customFormat="1"/>
    <row r="35417" s="251" customFormat="1"/>
    <row r="35418" s="251" customFormat="1"/>
    <row r="35419" s="251" customFormat="1"/>
    <row r="35420" s="251" customFormat="1"/>
    <row r="35421" s="251" customFormat="1"/>
    <row r="35422" s="251" customFormat="1"/>
    <row r="35423" s="251" customFormat="1"/>
    <row r="35424" s="251" customFormat="1"/>
    <row r="35425" s="251" customFormat="1"/>
    <row r="35426" s="251" customFormat="1"/>
    <row r="35427" s="251" customFormat="1"/>
    <row r="35428" s="251" customFormat="1"/>
    <row r="35429" s="251" customFormat="1"/>
    <row r="35430" s="251" customFormat="1"/>
    <row r="35431" s="251" customFormat="1"/>
    <row r="35432" s="251" customFormat="1"/>
    <row r="35433" s="251" customFormat="1"/>
    <row r="35434" s="251" customFormat="1"/>
    <row r="35435" s="251" customFormat="1"/>
    <row r="35436" s="251" customFormat="1"/>
    <row r="35437" s="251" customFormat="1"/>
    <row r="35438" s="251" customFormat="1"/>
    <row r="35439" s="251" customFormat="1"/>
    <row r="35440" s="251" customFormat="1"/>
    <row r="35441" s="251" customFormat="1"/>
    <row r="35442" s="251" customFormat="1"/>
    <row r="35443" s="251" customFormat="1"/>
    <row r="35444" s="251" customFormat="1"/>
    <row r="35445" s="251" customFormat="1"/>
    <row r="35446" s="251" customFormat="1"/>
    <row r="35447" s="251" customFormat="1"/>
    <row r="35448" s="251" customFormat="1"/>
    <row r="35449" s="251" customFormat="1"/>
    <row r="35450" s="251" customFormat="1"/>
    <row r="35451" s="251" customFormat="1"/>
    <row r="35452" s="251" customFormat="1"/>
    <row r="35453" s="251" customFormat="1"/>
    <row r="35454" s="251" customFormat="1"/>
    <row r="35455" s="251" customFormat="1"/>
    <row r="35456" s="251" customFormat="1"/>
    <row r="35457" s="251" customFormat="1"/>
    <row r="35458" s="251" customFormat="1"/>
    <row r="35459" s="251" customFormat="1"/>
    <row r="35460" s="251" customFormat="1"/>
    <row r="35461" s="251" customFormat="1"/>
    <row r="35462" s="251" customFormat="1"/>
    <row r="35463" s="251" customFormat="1"/>
    <row r="35464" s="251" customFormat="1"/>
    <row r="35465" s="251" customFormat="1"/>
    <row r="35466" s="251" customFormat="1"/>
    <row r="35467" s="251" customFormat="1"/>
    <row r="35468" s="251" customFormat="1"/>
    <row r="35469" s="251" customFormat="1"/>
    <row r="35470" s="251" customFormat="1"/>
    <row r="35471" s="251" customFormat="1"/>
    <row r="35472" s="251" customFormat="1"/>
    <row r="35473" s="251" customFormat="1"/>
    <row r="35474" s="251" customFormat="1"/>
    <row r="35475" s="251" customFormat="1"/>
    <row r="35476" s="251" customFormat="1"/>
    <row r="35477" s="251" customFormat="1"/>
    <row r="35478" s="251" customFormat="1"/>
    <row r="35479" s="251" customFormat="1"/>
    <row r="35480" s="251" customFormat="1"/>
    <row r="35481" s="251" customFormat="1"/>
    <row r="35482" s="251" customFormat="1"/>
    <row r="35483" s="251" customFormat="1"/>
    <row r="35484" s="251" customFormat="1"/>
    <row r="35485" s="251" customFormat="1"/>
    <row r="35486" s="251" customFormat="1"/>
    <row r="35487" s="251" customFormat="1"/>
    <row r="35488" s="251" customFormat="1"/>
    <row r="35489" s="251" customFormat="1"/>
    <row r="35490" s="251" customFormat="1"/>
    <row r="35491" s="251" customFormat="1"/>
    <row r="35492" s="251" customFormat="1"/>
    <row r="35493" s="251" customFormat="1"/>
    <row r="35494" s="251" customFormat="1"/>
    <row r="35495" s="251" customFormat="1"/>
    <row r="35496" s="251" customFormat="1"/>
    <row r="35497" s="251" customFormat="1"/>
    <row r="35498" s="251" customFormat="1"/>
    <row r="35499" s="251" customFormat="1"/>
    <row r="35500" s="251" customFormat="1"/>
    <row r="35501" s="251" customFormat="1"/>
    <row r="35502" s="251" customFormat="1"/>
    <row r="35503" s="251" customFormat="1"/>
    <row r="35504" s="251" customFormat="1"/>
    <row r="35505" s="251" customFormat="1"/>
    <row r="35506" s="251" customFormat="1"/>
    <row r="35507" s="251" customFormat="1"/>
    <row r="35508" s="251" customFormat="1"/>
    <row r="35509" s="251" customFormat="1"/>
    <row r="35510" s="251" customFormat="1"/>
    <row r="35511" s="251" customFormat="1"/>
    <row r="35512" s="251" customFormat="1"/>
    <row r="35513" s="251" customFormat="1"/>
    <row r="35514" s="251" customFormat="1"/>
    <row r="35515" s="251" customFormat="1"/>
    <row r="35516" s="251" customFormat="1"/>
    <row r="35517" s="251" customFormat="1"/>
    <row r="35518" s="251" customFormat="1"/>
    <row r="35519" s="251" customFormat="1"/>
    <row r="35520" s="251" customFormat="1"/>
    <row r="35521" s="251" customFormat="1"/>
    <row r="35522" s="251" customFormat="1"/>
    <row r="35523" s="251" customFormat="1"/>
    <row r="35524" s="251" customFormat="1"/>
    <row r="35525" s="251" customFormat="1"/>
    <row r="35526" s="251" customFormat="1"/>
    <row r="35527" s="251" customFormat="1"/>
    <row r="35528" s="251" customFormat="1"/>
    <row r="35529" s="251" customFormat="1"/>
    <row r="35530" s="251" customFormat="1"/>
    <row r="35531" s="251" customFormat="1"/>
    <row r="35532" s="251" customFormat="1"/>
    <row r="35533" s="251" customFormat="1"/>
    <row r="35534" s="251" customFormat="1"/>
    <row r="35535" s="251" customFormat="1"/>
    <row r="35536" s="251" customFormat="1"/>
    <row r="35537" s="251" customFormat="1"/>
    <row r="35538" s="251" customFormat="1"/>
    <row r="35539" s="251" customFormat="1"/>
    <row r="35540" s="251" customFormat="1"/>
    <row r="35541" s="251" customFormat="1"/>
    <row r="35542" s="251" customFormat="1"/>
    <row r="35543" s="251" customFormat="1"/>
    <row r="35544" s="251" customFormat="1"/>
    <row r="35545" s="251" customFormat="1"/>
    <row r="35546" s="251" customFormat="1"/>
    <row r="35547" s="251" customFormat="1"/>
    <row r="35548" s="251" customFormat="1"/>
    <row r="35549" s="251" customFormat="1"/>
    <row r="35550" s="251" customFormat="1"/>
    <row r="35551" s="251" customFormat="1"/>
    <row r="35552" s="251" customFormat="1"/>
    <row r="35553" s="251" customFormat="1"/>
    <row r="35554" s="251" customFormat="1"/>
    <row r="35555" s="251" customFormat="1"/>
    <row r="35556" s="251" customFormat="1"/>
    <row r="35557" s="251" customFormat="1"/>
    <row r="35558" s="251" customFormat="1"/>
    <row r="35559" s="251" customFormat="1"/>
    <row r="35560" s="251" customFormat="1"/>
    <row r="35561" s="251" customFormat="1"/>
    <row r="35562" s="251" customFormat="1"/>
    <row r="35563" s="251" customFormat="1"/>
    <row r="35564" s="251" customFormat="1"/>
    <row r="35565" s="251" customFormat="1"/>
    <row r="35566" s="251" customFormat="1"/>
    <row r="35567" s="251" customFormat="1"/>
    <row r="35568" s="251" customFormat="1"/>
    <row r="35569" s="251" customFormat="1"/>
    <row r="35570" s="251" customFormat="1"/>
    <row r="35571" s="251" customFormat="1"/>
    <row r="35572" s="251" customFormat="1"/>
    <row r="35573" s="251" customFormat="1"/>
    <row r="35574" s="251" customFormat="1"/>
    <row r="35575" s="251" customFormat="1"/>
    <row r="35576" s="251" customFormat="1"/>
    <row r="35577" s="251" customFormat="1"/>
    <row r="35578" s="251" customFormat="1"/>
    <row r="35579" s="251" customFormat="1"/>
    <row r="35580" s="251" customFormat="1"/>
    <row r="35581" s="251" customFormat="1"/>
    <row r="35582" s="251" customFormat="1"/>
    <row r="35583" s="251" customFormat="1"/>
    <row r="35584" s="251" customFormat="1"/>
    <row r="35585" s="251" customFormat="1"/>
    <row r="35586" s="251" customFormat="1"/>
    <row r="35587" s="251" customFormat="1"/>
    <row r="35588" s="251" customFormat="1"/>
    <row r="35589" s="251" customFormat="1"/>
    <row r="35590" s="251" customFormat="1"/>
    <row r="35591" s="251" customFormat="1"/>
    <row r="35592" s="251" customFormat="1"/>
    <row r="35593" s="251" customFormat="1"/>
    <row r="35594" s="251" customFormat="1"/>
    <row r="35595" s="251" customFormat="1"/>
    <row r="35596" s="251" customFormat="1"/>
    <row r="35597" s="251" customFormat="1"/>
    <row r="35598" s="251" customFormat="1"/>
    <row r="35599" s="251" customFormat="1"/>
    <row r="35600" s="251" customFormat="1"/>
    <row r="35601" s="251" customFormat="1"/>
    <row r="35602" s="251" customFormat="1"/>
    <row r="35603" s="251" customFormat="1"/>
    <row r="35604" s="251" customFormat="1"/>
    <row r="35605" s="251" customFormat="1"/>
    <row r="35606" s="251" customFormat="1"/>
    <row r="35607" s="251" customFormat="1"/>
    <row r="35608" s="251" customFormat="1"/>
    <row r="35609" s="251" customFormat="1"/>
    <row r="35610" s="251" customFormat="1"/>
    <row r="35611" s="251" customFormat="1"/>
    <row r="35612" s="251" customFormat="1"/>
    <row r="35613" s="251" customFormat="1"/>
    <row r="35614" s="251" customFormat="1"/>
    <row r="35615" s="251" customFormat="1"/>
    <row r="35616" s="251" customFormat="1"/>
    <row r="35617" s="251" customFormat="1"/>
    <row r="35618" s="251" customFormat="1"/>
    <row r="35619" s="251" customFormat="1"/>
    <row r="35620" s="251" customFormat="1"/>
    <row r="35621" s="251" customFormat="1"/>
    <row r="35622" s="251" customFormat="1"/>
    <row r="35623" s="251" customFormat="1"/>
    <row r="35624" s="251" customFormat="1"/>
    <row r="35625" s="251" customFormat="1"/>
    <row r="35626" s="251" customFormat="1"/>
    <row r="35627" s="251" customFormat="1"/>
    <row r="35628" s="251" customFormat="1"/>
    <row r="35629" s="251" customFormat="1"/>
    <row r="35630" s="251" customFormat="1"/>
    <row r="35631" s="251" customFormat="1"/>
    <row r="35632" s="251" customFormat="1"/>
    <row r="35633" s="251" customFormat="1"/>
    <row r="35634" s="251" customFormat="1"/>
    <row r="35635" s="251" customFormat="1"/>
    <row r="35636" s="251" customFormat="1"/>
    <row r="35637" s="251" customFormat="1"/>
    <row r="35638" s="251" customFormat="1"/>
    <row r="35639" s="251" customFormat="1"/>
    <row r="35640" s="251" customFormat="1"/>
    <row r="35641" s="251" customFormat="1"/>
    <row r="35642" s="251" customFormat="1"/>
    <row r="35643" s="251" customFormat="1"/>
    <row r="35644" s="251" customFormat="1"/>
    <row r="35645" s="251" customFormat="1"/>
    <row r="35646" s="251" customFormat="1"/>
    <row r="35647" s="251" customFormat="1"/>
    <row r="35648" s="251" customFormat="1"/>
    <row r="35649" s="251" customFormat="1"/>
    <row r="35650" s="251" customFormat="1"/>
    <row r="35651" s="251" customFormat="1"/>
    <row r="35652" s="251" customFormat="1"/>
    <row r="35653" s="251" customFormat="1"/>
    <row r="35654" s="251" customFormat="1"/>
    <row r="35655" s="251" customFormat="1"/>
    <row r="35656" s="251" customFormat="1"/>
    <row r="35657" s="251" customFormat="1"/>
    <row r="35658" s="251" customFormat="1"/>
    <row r="35659" s="251" customFormat="1"/>
    <row r="35660" s="251" customFormat="1"/>
    <row r="35661" s="251" customFormat="1"/>
    <row r="35662" s="251" customFormat="1"/>
    <row r="35663" s="251" customFormat="1"/>
    <row r="35664" s="251" customFormat="1"/>
    <row r="35665" s="251" customFormat="1"/>
    <row r="35666" s="251" customFormat="1"/>
    <row r="35667" s="251" customFormat="1"/>
    <row r="35668" s="251" customFormat="1"/>
    <row r="35669" s="251" customFormat="1"/>
    <row r="35670" s="251" customFormat="1"/>
    <row r="35671" s="251" customFormat="1"/>
    <row r="35672" s="251" customFormat="1"/>
    <row r="35673" s="251" customFormat="1"/>
    <row r="35674" s="251" customFormat="1"/>
    <row r="35675" s="251" customFormat="1"/>
    <row r="35676" s="251" customFormat="1"/>
    <row r="35677" s="251" customFormat="1"/>
    <row r="35678" s="251" customFormat="1"/>
    <row r="35679" s="251" customFormat="1"/>
    <row r="35680" s="251" customFormat="1"/>
    <row r="35681" s="251" customFormat="1"/>
    <row r="35682" s="251" customFormat="1"/>
    <row r="35683" s="251" customFormat="1"/>
    <row r="35684" s="251" customFormat="1"/>
    <row r="35685" s="251" customFormat="1"/>
    <row r="35686" s="251" customFormat="1"/>
    <row r="35687" s="251" customFormat="1"/>
    <row r="35688" s="251" customFormat="1"/>
    <row r="35689" s="251" customFormat="1"/>
    <row r="35690" s="251" customFormat="1"/>
    <row r="35691" s="251" customFormat="1"/>
    <row r="35692" s="251" customFormat="1"/>
    <row r="35693" s="251" customFormat="1"/>
    <row r="35694" s="251" customFormat="1"/>
    <row r="35695" s="251" customFormat="1"/>
    <row r="35696" s="251" customFormat="1"/>
    <row r="35697" s="251" customFormat="1"/>
    <row r="35698" s="251" customFormat="1"/>
    <row r="35699" s="251" customFormat="1"/>
    <row r="35700" s="251" customFormat="1"/>
    <row r="35701" s="251" customFormat="1"/>
    <row r="35702" s="251" customFormat="1"/>
    <row r="35703" s="251" customFormat="1"/>
    <row r="35704" s="251" customFormat="1"/>
    <row r="35705" s="251" customFormat="1"/>
    <row r="35706" s="251" customFormat="1"/>
    <row r="35707" s="251" customFormat="1"/>
    <row r="35708" s="251" customFormat="1"/>
    <row r="35709" s="251" customFormat="1"/>
    <row r="35710" s="251" customFormat="1"/>
    <row r="35711" s="251" customFormat="1"/>
    <row r="35712" s="251" customFormat="1"/>
    <row r="35713" s="251" customFormat="1"/>
    <row r="35714" s="251" customFormat="1"/>
    <row r="35715" s="251" customFormat="1"/>
    <row r="35716" s="251" customFormat="1"/>
    <row r="35717" s="251" customFormat="1"/>
    <row r="35718" s="251" customFormat="1"/>
    <row r="35719" s="251" customFormat="1"/>
    <row r="35720" s="251" customFormat="1"/>
    <row r="35721" s="251" customFormat="1"/>
    <row r="35722" s="251" customFormat="1"/>
    <row r="35723" s="251" customFormat="1"/>
    <row r="35724" s="251" customFormat="1"/>
    <row r="35725" s="251" customFormat="1"/>
    <row r="35726" s="251" customFormat="1"/>
    <row r="35727" s="251" customFormat="1"/>
    <row r="35728" s="251" customFormat="1"/>
    <row r="35729" s="251" customFormat="1"/>
    <row r="35730" s="251" customFormat="1"/>
    <row r="35731" s="251" customFormat="1"/>
    <row r="35732" s="251" customFormat="1"/>
    <row r="35733" s="251" customFormat="1"/>
    <row r="35734" s="251" customFormat="1"/>
    <row r="35735" s="251" customFormat="1"/>
    <row r="35736" s="251" customFormat="1"/>
    <row r="35737" s="251" customFormat="1"/>
    <row r="35738" s="251" customFormat="1"/>
    <row r="35739" s="251" customFormat="1"/>
    <row r="35740" s="251" customFormat="1"/>
    <row r="35741" s="251" customFormat="1"/>
    <row r="35742" s="251" customFormat="1"/>
    <row r="35743" s="251" customFormat="1"/>
    <row r="35744" s="251" customFormat="1"/>
    <row r="35745" s="251" customFormat="1"/>
    <row r="35746" s="251" customFormat="1"/>
    <row r="35747" s="251" customFormat="1"/>
    <row r="35748" s="251" customFormat="1"/>
    <row r="35749" s="251" customFormat="1"/>
    <row r="35750" s="251" customFormat="1"/>
    <row r="35751" s="251" customFormat="1"/>
    <row r="35752" s="251" customFormat="1"/>
    <row r="35753" s="251" customFormat="1"/>
    <row r="35754" s="251" customFormat="1"/>
    <row r="35755" s="251" customFormat="1"/>
    <row r="35756" s="251" customFormat="1"/>
    <row r="35757" s="251" customFormat="1"/>
    <row r="35758" s="251" customFormat="1"/>
    <row r="35759" s="251" customFormat="1"/>
    <row r="35760" s="251" customFormat="1"/>
    <row r="35761" s="251" customFormat="1"/>
    <row r="35762" s="251" customFormat="1"/>
    <row r="35763" s="251" customFormat="1"/>
    <row r="35764" s="251" customFormat="1"/>
    <row r="35765" s="251" customFormat="1"/>
    <row r="35766" s="251" customFormat="1"/>
    <row r="35767" s="251" customFormat="1"/>
    <row r="35768" s="251" customFormat="1"/>
    <row r="35769" s="251" customFormat="1"/>
    <row r="35770" s="251" customFormat="1"/>
    <row r="35771" s="251" customFormat="1"/>
    <row r="35772" s="251" customFormat="1"/>
    <row r="35773" s="251" customFormat="1"/>
    <row r="35774" s="251" customFormat="1"/>
    <row r="35775" s="251" customFormat="1"/>
    <row r="35776" s="251" customFormat="1"/>
    <row r="35777" s="251" customFormat="1"/>
    <row r="35778" s="251" customFormat="1"/>
    <row r="35779" s="251" customFormat="1"/>
    <row r="35780" s="251" customFormat="1"/>
    <row r="35781" s="251" customFormat="1"/>
    <row r="35782" s="251" customFormat="1"/>
    <row r="35783" s="251" customFormat="1"/>
    <row r="35784" s="251" customFormat="1"/>
    <row r="35785" s="251" customFormat="1"/>
    <row r="35786" s="251" customFormat="1"/>
    <row r="35787" s="251" customFormat="1"/>
    <row r="35788" s="251" customFormat="1"/>
    <row r="35789" s="251" customFormat="1"/>
    <row r="35790" s="251" customFormat="1"/>
    <row r="35791" s="251" customFormat="1"/>
    <row r="35792" s="251" customFormat="1"/>
    <row r="35793" s="251" customFormat="1"/>
    <row r="35794" s="251" customFormat="1"/>
    <row r="35795" s="251" customFormat="1"/>
    <row r="35796" s="251" customFormat="1"/>
    <row r="35797" s="251" customFormat="1"/>
    <row r="35798" s="251" customFormat="1"/>
    <row r="35799" s="251" customFormat="1"/>
    <row r="35800" s="251" customFormat="1"/>
    <row r="35801" s="251" customFormat="1"/>
    <row r="35802" s="251" customFormat="1"/>
    <row r="35803" s="251" customFormat="1"/>
    <row r="35804" s="251" customFormat="1"/>
    <row r="35805" s="251" customFormat="1"/>
    <row r="35806" s="251" customFormat="1"/>
    <row r="35807" s="251" customFormat="1"/>
    <row r="35808" s="251" customFormat="1"/>
    <row r="35809" s="251" customFormat="1"/>
    <row r="35810" s="251" customFormat="1"/>
    <row r="35811" s="251" customFormat="1"/>
    <row r="35812" s="251" customFormat="1"/>
    <row r="35813" s="251" customFormat="1"/>
    <row r="35814" s="251" customFormat="1"/>
    <row r="35815" s="251" customFormat="1"/>
    <row r="35816" s="251" customFormat="1"/>
    <row r="35817" s="251" customFormat="1"/>
    <row r="35818" s="251" customFormat="1"/>
    <row r="35819" s="251" customFormat="1"/>
    <row r="35820" s="251" customFormat="1"/>
    <row r="35821" s="251" customFormat="1"/>
    <row r="35822" s="251" customFormat="1"/>
    <row r="35823" s="251" customFormat="1"/>
    <row r="35824" s="251" customFormat="1"/>
    <row r="35825" s="251" customFormat="1"/>
    <row r="35826" s="251" customFormat="1"/>
    <row r="35827" s="251" customFormat="1"/>
    <row r="35828" s="251" customFormat="1"/>
    <row r="35829" s="251" customFormat="1"/>
    <row r="35830" s="251" customFormat="1"/>
    <row r="35831" s="251" customFormat="1"/>
    <row r="35832" s="251" customFormat="1"/>
    <row r="35833" s="251" customFormat="1"/>
    <row r="35834" s="251" customFormat="1"/>
    <row r="35835" s="251" customFormat="1"/>
    <row r="35836" s="251" customFormat="1"/>
    <row r="35837" s="251" customFormat="1"/>
    <row r="35838" s="251" customFormat="1"/>
    <row r="35839" s="251" customFormat="1"/>
    <row r="35840" s="251" customFormat="1"/>
    <row r="35841" s="251" customFormat="1"/>
    <row r="35842" s="251" customFormat="1"/>
    <row r="35843" s="251" customFormat="1"/>
    <row r="35844" s="251" customFormat="1"/>
    <row r="35845" s="251" customFormat="1"/>
    <row r="35846" s="251" customFormat="1"/>
    <row r="35847" s="251" customFormat="1"/>
    <row r="35848" s="251" customFormat="1"/>
    <row r="35849" s="251" customFormat="1"/>
    <row r="35850" s="251" customFormat="1"/>
    <row r="35851" s="251" customFormat="1"/>
    <row r="35852" s="251" customFormat="1"/>
    <row r="35853" s="251" customFormat="1"/>
    <row r="35854" s="251" customFormat="1"/>
    <row r="35855" s="251" customFormat="1"/>
    <row r="35856" s="251" customFormat="1"/>
    <row r="35857" s="251" customFormat="1"/>
    <row r="35858" s="251" customFormat="1"/>
    <row r="35859" s="251" customFormat="1"/>
    <row r="35860" s="251" customFormat="1"/>
    <row r="35861" s="251" customFormat="1"/>
    <row r="35862" s="251" customFormat="1"/>
    <row r="35863" s="251" customFormat="1"/>
    <row r="35864" s="251" customFormat="1"/>
    <row r="35865" s="251" customFormat="1"/>
    <row r="35866" s="251" customFormat="1"/>
    <row r="35867" s="251" customFormat="1"/>
    <row r="35868" s="251" customFormat="1"/>
    <row r="35869" s="251" customFormat="1"/>
    <row r="35870" s="251" customFormat="1"/>
    <row r="35871" s="251" customFormat="1"/>
    <row r="35872" s="251" customFormat="1"/>
    <row r="35873" s="251" customFormat="1"/>
    <row r="35874" s="251" customFormat="1"/>
    <row r="35875" s="251" customFormat="1"/>
    <row r="35876" s="251" customFormat="1"/>
    <row r="35877" s="251" customFormat="1"/>
    <row r="35878" s="251" customFormat="1"/>
    <row r="35879" s="251" customFormat="1"/>
    <row r="35880" s="251" customFormat="1"/>
    <row r="35881" s="251" customFormat="1"/>
    <row r="35882" s="251" customFormat="1"/>
    <row r="35883" s="251" customFormat="1"/>
    <row r="35884" s="251" customFormat="1"/>
    <row r="35885" s="251" customFormat="1"/>
    <row r="35886" s="251" customFormat="1"/>
    <row r="35887" s="251" customFormat="1"/>
    <row r="35888" s="251" customFormat="1"/>
    <row r="35889" s="251" customFormat="1"/>
    <row r="35890" s="251" customFormat="1"/>
    <row r="35891" s="251" customFormat="1"/>
    <row r="35892" s="251" customFormat="1"/>
    <row r="35893" s="251" customFormat="1"/>
    <row r="35894" s="251" customFormat="1"/>
    <row r="35895" s="251" customFormat="1"/>
    <row r="35896" s="251" customFormat="1"/>
    <row r="35897" s="251" customFormat="1"/>
    <row r="35898" s="251" customFormat="1"/>
    <row r="35899" s="251" customFormat="1"/>
    <row r="35900" s="251" customFormat="1"/>
    <row r="35901" s="251" customFormat="1"/>
    <row r="35902" s="251" customFormat="1"/>
    <row r="35903" s="251" customFormat="1"/>
    <row r="35904" s="251" customFormat="1"/>
    <row r="35905" s="251" customFormat="1"/>
    <row r="35906" s="251" customFormat="1"/>
    <row r="35907" s="251" customFormat="1"/>
    <row r="35908" s="251" customFormat="1"/>
    <row r="35909" s="251" customFormat="1"/>
    <row r="35910" s="251" customFormat="1"/>
    <row r="35911" s="251" customFormat="1"/>
    <row r="35912" s="251" customFormat="1"/>
    <row r="35913" s="251" customFormat="1"/>
    <row r="35914" s="251" customFormat="1"/>
    <row r="35915" s="251" customFormat="1"/>
    <row r="35916" s="251" customFormat="1"/>
    <row r="35917" s="251" customFormat="1"/>
    <row r="35918" s="251" customFormat="1"/>
    <row r="35919" s="251" customFormat="1"/>
    <row r="35920" s="251" customFormat="1"/>
    <row r="35921" s="251" customFormat="1"/>
    <row r="35922" s="251" customFormat="1"/>
    <row r="35923" s="251" customFormat="1"/>
    <row r="35924" s="251" customFormat="1"/>
    <row r="35925" s="251" customFormat="1"/>
    <row r="35926" s="251" customFormat="1"/>
    <row r="35927" s="251" customFormat="1"/>
    <row r="35928" s="251" customFormat="1"/>
    <row r="35929" s="251" customFormat="1"/>
    <row r="35930" s="251" customFormat="1"/>
    <row r="35931" s="251" customFormat="1"/>
    <row r="35932" s="251" customFormat="1"/>
    <row r="35933" s="251" customFormat="1"/>
    <row r="35934" s="251" customFormat="1"/>
    <row r="35935" s="251" customFormat="1"/>
    <row r="35936" s="251" customFormat="1"/>
    <row r="35937" s="251" customFormat="1"/>
    <row r="35938" s="251" customFormat="1"/>
    <row r="35939" s="251" customFormat="1"/>
    <row r="35940" s="251" customFormat="1"/>
    <row r="35941" s="251" customFormat="1"/>
    <row r="35942" s="251" customFormat="1"/>
    <row r="35943" s="251" customFormat="1"/>
    <row r="35944" s="251" customFormat="1"/>
    <row r="35945" s="251" customFormat="1"/>
    <row r="35946" s="251" customFormat="1"/>
    <row r="35947" s="251" customFormat="1"/>
    <row r="35948" s="251" customFormat="1"/>
    <row r="35949" s="251" customFormat="1"/>
    <row r="35950" s="251" customFormat="1"/>
    <row r="35951" s="251" customFormat="1"/>
    <row r="35952" s="251" customFormat="1"/>
    <row r="35953" s="251" customFormat="1"/>
    <row r="35954" s="251" customFormat="1"/>
    <row r="35955" s="251" customFormat="1"/>
    <row r="35956" s="251" customFormat="1"/>
    <row r="35957" s="251" customFormat="1"/>
    <row r="35958" s="251" customFormat="1"/>
    <row r="35959" s="251" customFormat="1"/>
    <row r="35960" s="251" customFormat="1"/>
    <row r="35961" s="251" customFormat="1"/>
    <row r="35962" s="251" customFormat="1"/>
    <row r="35963" s="251" customFormat="1"/>
    <row r="35964" s="251" customFormat="1"/>
    <row r="35965" s="251" customFormat="1"/>
    <row r="35966" s="251" customFormat="1"/>
    <row r="35967" s="251" customFormat="1"/>
    <row r="35968" s="251" customFormat="1"/>
    <row r="35969" s="251" customFormat="1"/>
    <row r="35970" s="251" customFormat="1"/>
    <row r="35971" s="251" customFormat="1"/>
    <row r="35972" s="251" customFormat="1"/>
    <row r="35973" s="251" customFormat="1"/>
    <row r="35974" s="251" customFormat="1"/>
    <row r="35975" s="251" customFormat="1"/>
    <row r="35976" s="251" customFormat="1"/>
    <row r="35977" s="251" customFormat="1"/>
    <row r="35978" s="251" customFormat="1"/>
    <row r="35979" s="251" customFormat="1"/>
    <row r="35980" s="251" customFormat="1"/>
    <row r="35981" s="251" customFormat="1"/>
    <row r="35982" s="251" customFormat="1"/>
    <row r="35983" s="251" customFormat="1"/>
    <row r="35984" s="251" customFormat="1"/>
    <row r="35985" s="251" customFormat="1"/>
    <row r="35986" s="251" customFormat="1"/>
    <row r="35987" s="251" customFormat="1"/>
    <row r="35988" s="251" customFormat="1"/>
    <row r="35989" s="251" customFormat="1"/>
    <row r="35990" s="251" customFormat="1"/>
    <row r="35991" s="251" customFormat="1"/>
    <row r="35992" s="251" customFormat="1"/>
    <row r="35993" s="251" customFormat="1"/>
    <row r="35994" s="251" customFormat="1"/>
    <row r="35995" s="251" customFormat="1"/>
    <row r="35996" s="251" customFormat="1"/>
    <row r="35997" s="251" customFormat="1"/>
    <row r="35998" s="251" customFormat="1"/>
    <row r="35999" s="251" customFormat="1"/>
    <row r="36000" s="251" customFormat="1"/>
    <row r="36001" s="251" customFormat="1"/>
    <row r="36002" s="251" customFormat="1"/>
    <row r="36003" s="251" customFormat="1"/>
    <row r="36004" s="251" customFormat="1"/>
    <row r="36005" s="251" customFormat="1"/>
    <row r="36006" s="251" customFormat="1"/>
    <row r="36007" s="251" customFormat="1"/>
    <row r="36008" s="251" customFormat="1"/>
    <row r="36009" s="251" customFormat="1"/>
    <row r="36010" s="251" customFormat="1"/>
    <row r="36011" s="251" customFormat="1"/>
    <row r="36012" s="251" customFormat="1"/>
    <row r="36013" s="251" customFormat="1"/>
    <row r="36014" s="251" customFormat="1"/>
    <row r="36015" s="251" customFormat="1"/>
    <row r="36016" s="251" customFormat="1"/>
    <row r="36017" s="251" customFormat="1"/>
    <row r="36018" s="251" customFormat="1"/>
    <row r="36019" s="251" customFormat="1"/>
    <row r="36020" s="251" customFormat="1"/>
    <row r="36021" s="251" customFormat="1"/>
    <row r="36022" s="251" customFormat="1"/>
    <row r="36023" s="251" customFormat="1"/>
    <row r="36024" s="251" customFormat="1"/>
    <row r="36025" s="251" customFormat="1"/>
    <row r="36026" s="251" customFormat="1"/>
    <row r="36027" s="251" customFormat="1"/>
    <row r="36028" s="251" customFormat="1"/>
    <row r="36029" s="251" customFormat="1"/>
    <row r="36030" s="251" customFormat="1"/>
    <row r="36031" s="251" customFormat="1"/>
    <row r="36032" s="251" customFormat="1"/>
    <row r="36033" s="251" customFormat="1"/>
    <row r="36034" s="251" customFormat="1"/>
    <row r="36035" s="251" customFormat="1"/>
    <row r="36036" s="251" customFormat="1"/>
    <row r="36037" s="251" customFormat="1"/>
    <row r="36038" s="251" customFormat="1"/>
    <row r="36039" s="251" customFormat="1"/>
    <row r="36040" s="251" customFormat="1"/>
    <row r="36041" s="251" customFormat="1"/>
    <row r="36042" s="251" customFormat="1"/>
    <row r="36043" s="251" customFormat="1"/>
    <row r="36044" s="251" customFormat="1"/>
    <row r="36045" s="251" customFormat="1"/>
    <row r="36046" s="251" customFormat="1"/>
    <row r="36047" s="251" customFormat="1"/>
    <row r="36048" s="251" customFormat="1"/>
    <row r="36049" s="251" customFormat="1"/>
    <row r="36050" s="251" customFormat="1"/>
    <row r="36051" s="251" customFormat="1"/>
    <row r="36052" s="251" customFormat="1"/>
    <row r="36053" s="251" customFormat="1"/>
    <row r="36054" s="251" customFormat="1"/>
    <row r="36055" s="251" customFormat="1"/>
    <row r="36056" s="251" customFormat="1"/>
    <row r="36057" s="251" customFormat="1"/>
    <row r="36058" s="251" customFormat="1"/>
    <row r="36059" s="251" customFormat="1"/>
    <row r="36060" s="251" customFormat="1"/>
    <row r="36061" s="251" customFormat="1"/>
    <row r="36062" s="251" customFormat="1"/>
    <row r="36063" s="251" customFormat="1"/>
    <row r="36064" s="251" customFormat="1"/>
    <row r="36065" s="251" customFormat="1"/>
    <row r="36066" s="251" customFormat="1"/>
    <row r="36067" s="251" customFormat="1"/>
    <row r="36068" s="251" customFormat="1"/>
    <row r="36069" s="251" customFormat="1"/>
    <row r="36070" s="251" customFormat="1"/>
    <row r="36071" s="251" customFormat="1"/>
    <row r="36072" s="251" customFormat="1"/>
    <row r="36073" s="251" customFormat="1"/>
    <row r="36074" s="251" customFormat="1"/>
    <row r="36075" s="251" customFormat="1"/>
    <row r="36076" s="251" customFormat="1"/>
    <row r="36077" s="251" customFormat="1"/>
    <row r="36078" s="251" customFormat="1"/>
    <row r="36079" s="251" customFormat="1"/>
    <row r="36080" s="251" customFormat="1"/>
    <row r="36081" s="251" customFormat="1"/>
    <row r="36082" s="251" customFormat="1"/>
    <row r="36083" s="251" customFormat="1"/>
    <row r="36084" s="251" customFormat="1"/>
    <row r="36085" s="251" customFormat="1"/>
    <row r="36086" s="251" customFormat="1"/>
    <row r="36087" s="251" customFormat="1"/>
    <row r="36088" s="251" customFormat="1"/>
    <row r="36089" s="251" customFormat="1"/>
    <row r="36090" s="251" customFormat="1"/>
    <row r="36091" s="251" customFormat="1"/>
    <row r="36092" s="251" customFormat="1"/>
    <row r="36093" s="251" customFormat="1"/>
    <row r="36094" s="251" customFormat="1"/>
    <row r="36095" s="251" customFormat="1"/>
    <row r="36096" s="251" customFormat="1"/>
    <row r="36097" s="251" customFormat="1"/>
    <row r="36098" s="251" customFormat="1"/>
    <row r="36099" s="251" customFormat="1"/>
    <row r="36100" s="251" customFormat="1"/>
    <row r="36101" s="251" customFormat="1"/>
    <row r="36102" s="251" customFormat="1"/>
    <row r="36103" s="251" customFormat="1"/>
    <row r="36104" s="251" customFormat="1"/>
    <row r="36105" s="251" customFormat="1"/>
    <row r="36106" s="251" customFormat="1"/>
    <row r="36107" s="251" customFormat="1"/>
    <row r="36108" s="251" customFormat="1"/>
    <row r="36109" s="251" customFormat="1"/>
    <row r="36110" s="251" customFormat="1"/>
    <row r="36111" s="251" customFormat="1"/>
    <row r="36112" s="251" customFormat="1"/>
    <row r="36113" s="251" customFormat="1"/>
    <row r="36114" s="251" customFormat="1"/>
    <row r="36115" s="251" customFormat="1"/>
    <row r="36116" s="251" customFormat="1"/>
    <row r="36117" s="251" customFormat="1"/>
    <row r="36118" s="251" customFormat="1"/>
    <row r="36119" s="251" customFormat="1"/>
    <row r="36120" s="251" customFormat="1"/>
    <row r="36121" s="251" customFormat="1"/>
    <row r="36122" s="251" customFormat="1"/>
    <row r="36123" s="251" customFormat="1"/>
    <row r="36124" s="251" customFormat="1"/>
    <row r="36125" s="251" customFormat="1"/>
    <row r="36126" s="251" customFormat="1"/>
    <row r="36127" s="251" customFormat="1"/>
    <row r="36128" s="251" customFormat="1"/>
    <row r="36129" s="251" customFormat="1"/>
    <row r="36130" s="251" customFormat="1"/>
    <row r="36131" s="251" customFormat="1"/>
    <row r="36132" s="251" customFormat="1"/>
    <row r="36133" s="251" customFormat="1"/>
    <row r="36134" s="251" customFormat="1"/>
    <row r="36135" s="251" customFormat="1"/>
    <row r="36136" s="251" customFormat="1"/>
    <row r="36137" s="251" customFormat="1"/>
    <row r="36138" s="251" customFormat="1"/>
    <row r="36139" s="251" customFormat="1"/>
    <row r="36140" s="251" customFormat="1"/>
    <row r="36141" s="251" customFormat="1"/>
    <row r="36142" s="251" customFormat="1"/>
    <row r="36143" s="251" customFormat="1"/>
    <row r="36144" s="251" customFormat="1"/>
    <row r="36145" s="251" customFormat="1"/>
    <row r="36146" s="251" customFormat="1"/>
    <row r="36147" s="251" customFormat="1"/>
    <row r="36148" s="251" customFormat="1"/>
    <row r="36149" s="251" customFormat="1"/>
    <row r="36150" s="251" customFormat="1"/>
    <row r="36151" s="251" customFormat="1"/>
    <row r="36152" s="251" customFormat="1"/>
    <row r="36153" s="251" customFormat="1"/>
    <row r="36154" s="251" customFormat="1"/>
    <row r="36155" s="251" customFormat="1"/>
    <row r="36156" s="251" customFormat="1"/>
    <row r="36157" s="251" customFormat="1"/>
    <row r="36158" s="251" customFormat="1"/>
    <row r="36159" s="251" customFormat="1"/>
    <row r="36160" s="251" customFormat="1"/>
    <row r="36161" s="251" customFormat="1"/>
    <row r="36162" s="251" customFormat="1"/>
    <row r="36163" s="251" customFormat="1"/>
    <row r="36164" s="251" customFormat="1"/>
    <row r="36165" s="251" customFormat="1"/>
    <row r="36166" s="251" customFormat="1"/>
    <row r="36167" s="251" customFormat="1"/>
    <row r="36168" s="251" customFormat="1"/>
    <row r="36169" s="251" customFormat="1"/>
    <row r="36170" s="251" customFormat="1"/>
    <row r="36171" s="251" customFormat="1"/>
    <row r="36172" s="251" customFormat="1"/>
    <row r="36173" s="251" customFormat="1"/>
    <row r="36174" s="251" customFormat="1"/>
    <row r="36175" s="251" customFormat="1"/>
    <row r="36176" s="251" customFormat="1"/>
    <row r="36177" s="251" customFormat="1"/>
    <row r="36178" s="251" customFormat="1"/>
    <row r="36179" s="251" customFormat="1"/>
    <row r="36180" s="251" customFormat="1"/>
    <row r="36181" s="251" customFormat="1"/>
    <row r="36182" s="251" customFormat="1"/>
    <row r="36183" s="251" customFormat="1"/>
    <row r="36184" s="251" customFormat="1"/>
    <row r="36185" s="251" customFormat="1"/>
    <row r="36186" s="251" customFormat="1"/>
    <row r="36187" s="251" customFormat="1"/>
    <row r="36188" s="251" customFormat="1"/>
    <row r="36189" s="251" customFormat="1"/>
    <row r="36190" s="251" customFormat="1"/>
    <row r="36191" s="251" customFormat="1"/>
    <row r="36192" s="251" customFormat="1"/>
    <row r="36193" s="251" customFormat="1"/>
    <row r="36194" s="251" customFormat="1"/>
    <row r="36195" s="251" customFormat="1"/>
    <row r="36196" s="251" customFormat="1"/>
    <row r="36197" s="251" customFormat="1"/>
    <row r="36198" s="251" customFormat="1"/>
    <row r="36199" s="251" customFormat="1"/>
    <row r="36200" s="251" customFormat="1"/>
    <row r="36201" s="251" customFormat="1"/>
    <row r="36202" s="251" customFormat="1"/>
    <row r="36203" s="251" customFormat="1"/>
    <row r="36204" s="251" customFormat="1"/>
    <row r="36205" s="251" customFormat="1"/>
    <row r="36206" s="251" customFormat="1"/>
    <row r="36207" s="251" customFormat="1"/>
    <row r="36208" s="251" customFormat="1"/>
    <row r="36209" s="251" customFormat="1"/>
    <row r="36210" s="251" customFormat="1"/>
    <row r="36211" s="251" customFormat="1"/>
    <row r="36212" s="251" customFormat="1"/>
    <row r="36213" s="251" customFormat="1"/>
    <row r="36214" s="251" customFormat="1"/>
    <row r="36215" s="251" customFormat="1"/>
    <row r="36216" s="251" customFormat="1"/>
    <row r="36217" s="251" customFormat="1"/>
    <row r="36218" s="251" customFormat="1"/>
    <row r="36219" s="251" customFormat="1"/>
    <row r="36220" s="251" customFormat="1"/>
    <row r="36221" s="251" customFormat="1"/>
    <row r="36222" s="251" customFormat="1"/>
    <row r="36223" s="251" customFormat="1"/>
    <row r="36224" s="251" customFormat="1"/>
    <row r="36225" s="251" customFormat="1"/>
    <row r="36226" s="251" customFormat="1"/>
    <row r="36227" s="251" customFormat="1"/>
    <row r="36228" s="251" customFormat="1"/>
    <row r="36229" s="251" customFormat="1"/>
    <row r="36230" s="251" customFormat="1"/>
    <row r="36231" s="251" customFormat="1"/>
    <row r="36232" s="251" customFormat="1"/>
    <row r="36233" s="251" customFormat="1"/>
    <row r="36234" s="251" customFormat="1"/>
    <row r="36235" s="251" customFormat="1"/>
    <row r="36236" s="251" customFormat="1"/>
    <row r="36237" s="251" customFormat="1"/>
    <row r="36238" s="251" customFormat="1"/>
    <row r="36239" s="251" customFormat="1"/>
    <row r="36240" s="251" customFormat="1"/>
    <row r="36241" s="251" customFormat="1"/>
    <row r="36242" s="251" customFormat="1"/>
    <row r="36243" s="251" customFormat="1"/>
    <row r="36244" s="251" customFormat="1"/>
    <row r="36245" s="251" customFormat="1"/>
    <row r="36246" s="251" customFormat="1"/>
    <row r="36247" s="251" customFormat="1"/>
    <row r="36248" s="251" customFormat="1"/>
    <row r="36249" s="251" customFormat="1"/>
    <row r="36250" s="251" customFormat="1"/>
    <row r="36251" s="251" customFormat="1"/>
    <row r="36252" s="251" customFormat="1"/>
    <row r="36253" s="251" customFormat="1"/>
    <row r="36254" s="251" customFormat="1"/>
    <row r="36255" s="251" customFormat="1"/>
    <row r="36256" s="251" customFormat="1"/>
    <row r="36257" s="251" customFormat="1"/>
    <row r="36258" s="251" customFormat="1"/>
    <row r="36259" s="251" customFormat="1"/>
    <row r="36260" s="251" customFormat="1"/>
    <row r="36261" s="251" customFormat="1"/>
    <row r="36262" s="251" customFormat="1"/>
    <row r="36263" s="251" customFormat="1"/>
    <row r="36264" s="251" customFormat="1"/>
    <row r="36265" s="251" customFormat="1"/>
    <row r="36266" s="251" customFormat="1"/>
    <row r="36267" s="251" customFormat="1"/>
    <row r="36268" s="251" customFormat="1"/>
    <row r="36269" s="251" customFormat="1"/>
    <row r="36270" s="251" customFormat="1"/>
    <row r="36271" s="251" customFormat="1"/>
    <row r="36272" s="251" customFormat="1"/>
    <row r="36273" s="251" customFormat="1"/>
    <row r="36274" s="251" customFormat="1"/>
    <row r="36275" s="251" customFormat="1"/>
    <row r="36276" s="251" customFormat="1"/>
    <row r="36277" s="251" customFormat="1"/>
    <row r="36278" s="251" customFormat="1"/>
    <row r="36279" s="251" customFormat="1"/>
    <row r="36280" s="251" customFormat="1"/>
    <row r="36281" s="251" customFormat="1"/>
    <row r="36282" s="251" customFormat="1"/>
    <row r="36283" s="251" customFormat="1"/>
    <row r="36284" s="251" customFormat="1"/>
    <row r="36285" s="251" customFormat="1"/>
    <row r="36286" s="251" customFormat="1"/>
    <row r="36287" s="251" customFormat="1"/>
    <row r="36288" s="251" customFormat="1"/>
    <row r="36289" s="251" customFormat="1"/>
    <row r="36290" s="251" customFormat="1"/>
    <row r="36291" s="251" customFormat="1"/>
    <row r="36292" s="251" customFormat="1"/>
    <row r="36293" s="251" customFormat="1"/>
    <row r="36294" s="251" customFormat="1"/>
    <row r="36295" s="251" customFormat="1"/>
    <row r="36296" s="251" customFormat="1"/>
    <row r="36297" s="251" customFormat="1"/>
    <row r="36298" s="251" customFormat="1"/>
    <row r="36299" s="251" customFormat="1"/>
    <row r="36300" s="251" customFormat="1"/>
    <row r="36301" s="251" customFormat="1"/>
    <row r="36302" s="251" customFormat="1"/>
    <row r="36303" s="251" customFormat="1"/>
    <row r="36304" s="251" customFormat="1"/>
    <row r="36305" s="251" customFormat="1"/>
    <row r="36306" s="251" customFormat="1"/>
    <row r="36307" s="251" customFormat="1"/>
    <row r="36308" s="251" customFormat="1"/>
    <row r="36309" s="251" customFormat="1"/>
    <row r="36310" s="251" customFormat="1"/>
    <row r="36311" s="251" customFormat="1"/>
    <row r="36312" s="251" customFormat="1"/>
    <row r="36313" s="251" customFormat="1"/>
    <row r="36314" s="251" customFormat="1"/>
    <row r="36315" s="251" customFormat="1"/>
    <row r="36316" s="251" customFormat="1"/>
    <row r="36317" s="251" customFormat="1"/>
    <row r="36318" s="251" customFormat="1"/>
    <row r="36319" s="251" customFormat="1"/>
    <row r="36320" s="251" customFormat="1"/>
    <row r="36321" s="251" customFormat="1"/>
    <row r="36322" s="251" customFormat="1"/>
    <row r="36323" s="251" customFormat="1"/>
    <row r="36324" s="251" customFormat="1"/>
    <row r="36325" s="251" customFormat="1"/>
    <row r="36326" s="251" customFormat="1"/>
    <row r="36327" s="251" customFormat="1"/>
    <row r="36328" s="251" customFormat="1"/>
    <row r="36329" s="251" customFormat="1"/>
    <row r="36330" s="251" customFormat="1"/>
    <row r="36331" s="251" customFormat="1"/>
    <row r="36332" s="251" customFormat="1"/>
    <row r="36333" s="251" customFormat="1"/>
    <row r="36334" s="251" customFormat="1"/>
    <row r="36335" s="251" customFormat="1"/>
    <row r="36336" s="251" customFormat="1"/>
    <row r="36337" s="251" customFormat="1"/>
    <row r="36338" s="251" customFormat="1"/>
    <row r="36339" s="251" customFormat="1"/>
    <row r="36340" s="251" customFormat="1"/>
    <row r="36341" s="251" customFormat="1"/>
    <row r="36342" s="251" customFormat="1"/>
    <row r="36343" s="251" customFormat="1"/>
    <row r="36344" s="251" customFormat="1"/>
    <row r="36345" s="251" customFormat="1"/>
    <row r="36346" s="251" customFormat="1"/>
    <row r="36347" s="251" customFormat="1"/>
    <row r="36348" s="251" customFormat="1"/>
    <row r="36349" s="251" customFormat="1"/>
    <row r="36350" s="251" customFormat="1"/>
    <row r="36351" s="251" customFormat="1"/>
    <row r="36352" s="251" customFormat="1"/>
    <row r="36353" s="251" customFormat="1"/>
    <row r="36354" s="251" customFormat="1"/>
    <row r="36355" s="251" customFormat="1"/>
    <row r="36356" s="251" customFormat="1"/>
    <row r="36357" s="251" customFormat="1"/>
    <row r="36358" s="251" customFormat="1"/>
    <row r="36359" s="251" customFormat="1"/>
    <row r="36360" s="251" customFormat="1"/>
    <row r="36361" s="251" customFormat="1"/>
    <row r="36362" s="251" customFormat="1"/>
    <row r="36363" s="251" customFormat="1"/>
    <row r="36364" s="251" customFormat="1"/>
    <row r="36365" s="251" customFormat="1"/>
    <row r="36366" s="251" customFormat="1"/>
    <row r="36367" s="251" customFormat="1"/>
    <row r="36368" s="251" customFormat="1"/>
    <row r="36369" s="251" customFormat="1"/>
    <row r="36370" s="251" customFormat="1"/>
    <row r="36371" s="251" customFormat="1"/>
    <row r="36372" s="251" customFormat="1"/>
    <row r="36373" s="251" customFormat="1"/>
    <row r="36374" s="251" customFormat="1"/>
    <row r="36375" s="251" customFormat="1"/>
    <row r="36376" s="251" customFormat="1"/>
    <row r="36377" s="251" customFormat="1"/>
    <row r="36378" s="251" customFormat="1"/>
    <row r="36379" s="251" customFormat="1"/>
    <row r="36380" s="251" customFormat="1"/>
    <row r="36381" s="251" customFormat="1"/>
    <row r="36382" s="251" customFormat="1"/>
    <row r="36383" s="251" customFormat="1"/>
    <row r="36384" s="251" customFormat="1"/>
    <row r="36385" s="251" customFormat="1"/>
    <row r="36386" s="251" customFormat="1"/>
    <row r="36387" s="251" customFormat="1"/>
    <row r="36388" s="251" customFormat="1"/>
    <row r="36389" s="251" customFormat="1"/>
    <row r="36390" s="251" customFormat="1"/>
    <row r="36391" s="251" customFormat="1"/>
    <row r="36392" s="251" customFormat="1"/>
    <row r="36393" s="251" customFormat="1"/>
    <row r="36394" s="251" customFormat="1"/>
    <row r="36395" s="251" customFormat="1"/>
    <row r="36396" s="251" customFormat="1"/>
    <row r="36397" s="251" customFormat="1"/>
    <row r="36398" s="251" customFormat="1"/>
    <row r="36399" s="251" customFormat="1"/>
    <row r="36400" s="251" customFormat="1"/>
    <row r="36401" s="251" customFormat="1"/>
    <row r="36402" s="251" customFormat="1"/>
    <row r="36403" s="251" customFormat="1"/>
    <row r="36404" s="251" customFormat="1"/>
    <row r="36405" s="251" customFormat="1"/>
    <row r="36406" s="251" customFormat="1"/>
    <row r="36407" s="251" customFormat="1"/>
    <row r="36408" s="251" customFormat="1"/>
    <row r="36409" s="251" customFormat="1"/>
    <row r="36410" s="251" customFormat="1"/>
    <row r="36411" s="251" customFormat="1"/>
    <row r="36412" s="251" customFormat="1"/>
    <row r="36413" s="251" customFormat="1"/>
    <row r="36414" s="251" customFormat="1"/>
    <row r="36415" s="251" customFormat="1"/>
    <row r="36416" s="251" customFormat="1"/>
    <row r="36417" s="251" customFormat="1"/>
    <row r="36418" s="251" customFormat="1"/>
    <row r="36419" s="251" customFormat="1"/>
    <row r="36420" s="251" customFormat="1"/>
    <row r="36421" s="251" customFormat="1"/>
    <row r="36422" s="251" customFormat="1"/>
    <row r="36423" s="251" customFormat="1"/>
    <row r="36424" s="251" customFormat="1"/>
    <row r="36425" s="251" customFormat="1"/>
    <row r="36426" s="251" customFormat="1"/>
    <row r="36427" s="251" customFormat="1"/>
    <row r="36428" s="251" customFormat="1"/>
    <row r="36429" s="251" customFormat="1"/>
    <row r="36430" s="251" customFormat="1"/>
    <row r="36431" s="251" customFormat="1"/>
    <row r="36432" s="251" customFormat="1"/>
    <row r="36433" s="251" customFormat="1"/>
    <row r="36434" s="251" customFormat="1"/>
    <row r="36435" s="251" customFormat="1"/>
    <row r="36436" s="251" customFormat="1"/>
    <row r="36437" s="251" customFormat="1"/>
    <row r="36438" s="251" customFormat="1"/>
    <row r="36439" s="251" customFormat="1"/>
    <row r="36440" s="251" customFormat="1"/>
    <row r="36441" s="251" customFormat="1"/>
    <row r="36442" s="251" customFormat="1"/>
    <row r="36443" s="251" customFormat="1"/>
    <row r="36444" s="251" customFormat="1"/>
    <row r="36445" s="251" customFormat="1"/>
    <row r="36446" s="251" customFormat="1"/>
    <row r="36447" s="251" customFormat="1"/>
    <row r="36448" s="251" customFormat="1"/>
    <row r="36449" s="251" customFormat="1"/>
    <row r="36450" s="251" customFormat="1"/>
    <row r="36451" s="251" customFormat="1"/>
    <row r="36452" s="251" customFormat="1"/>
    <row r="36453" s="251" customFormat="1"/>
    <row r="36454" s="251" customFormat="1"/>
    <row r="36455" s="251" customFormat="1"/>
    <row r="36456" s="251" customFormat="1"/>
    <row r="36457" s="251" customFormat="1"/>
    <row r="36458" s="251" customFormat="1"/>
    <row r="36459" s="251" customFormat="1"/>
    <row r="36460" s="251" customFormat="1"/>
    <row r="36461" s="251" customFormat="1"/>
    <row r="36462" s="251" customFormat="1"/>
    <row r="36463" s="251" customFormat="1"/>
    <row r="36464" s="251" customFormat="1"/>
    <row r="36465" s="251" customFormat="1"/>
    <row r="36466" s="251" customFormat="1"/>
    <row r="36467" s="251" customFormat="1"/>
    <row r="36468" s="251" customFormat="1"/>
    <row r="36469" s="251" customFormat="1"/>
    <row r="36470" s="251" customFormat="1"/>
    <row r="36471" s="251" customFormat="1"/>
    <row r="36472" s="251" customFormat="1"/>
    <row r="36473" s="251" customFormat="1"/>
    <row r="36474" s="251" customFormat="1"/>
    <row r="36475" s="251" customFormat="1"/>
    <row r="36476" s="251" customFormat="1"/>
    <row r="36477" s="251" customFormat="1"/>
    <row r="36478" s="251" customFormat="1"/>
    <row r="36479" s="251" customFormat="1"/>
    <row r="36480" s="251" customFormat="1"/>
    <row r="36481" s="251" customFormat="1"/>
    <row r="36482" s="251" customFormat="1"/>
    <row r="36483" s="251" customFormat="1"/>
    <row r="36484" s="251" customFormat="1"/>
    <row r="36485" s="251" customFormat="1"/>
    <row r="36486" s="251" customFormat="1"/>
    <row r="36487" s="251" customFormat="1"/>
    <row r="36488" s="251" customFormat="1"/>
    <row r="36489" s="251" customFormat="1"/>
    <row r="36490" s="251" customFormat="1"/>
    <row r="36491" s="251" customFormat="1"/>
    <row r="36492" s="251" customFormat="1"/>
    <row r="36493" s="251" customFormat="1"/>
    <row r="36494" s="251" customFormat="1"/>
    <row r="36495" s="251" customFormat="1"/>
    <row r="36496" s="251" customFormat="1"/>
    <row r="36497" s="251" customFormat="1"/>
    <row r="36498" s="251" customFormat="1"/>
    <row r="36499" s="251" customFormat="1"/>
    <row r="36500" s="251" customFormat="1"/>
    <row r="36501" s="251" customFormat="1"/>
    <row r="36502" s="251" customFormat="1"/>
    <row r="36503" s="251" customFormat="1"/>
    <row r="36504" s="251" customFormat="1"/>
    <row r="36505" s="251" customFormat="1"/>
    <row r="36506" s="251" customFormat="1"/>
    <row r="36507" s="251" customFormat="1"/>
    <row r="36508" s="251" customFormat="1"/>
    <row r="36509" s="251" customFormat="1"/>
    <row r="36510" s="251" customFormat="1"/>
    <row r="36511" s="251" customFormat="1"/>
    <row r="36512" s="251" customFormat="1"/>
    <row r="36513" s="251" customFormat="1"/>
    <row r="36514" s="251" customFormat="1"/>
    <row r="36515" s="251" customFormat="1"/>
    <row r="36516" s="251" customFormat="1"/>
    <row r="36517" s="251" customFormat="1"/>
    <row r="36518" s="251" customFormat="1"/>
    <row r="36519" s="251" customFormat="1"/>
    <row r="36520" s="251" customFormat="1"/>
    <row r="36521" s="251" customFormat="1"/>
    <row r="36522" s="251" customFormat="1"/>
    <row r="36523" s="251" customFormat="1"/>
    <row r="36524" s="251" customFormat="1"/>
    <row r="36525" s="251" customFormat="1"/>
    <row r="36526" s="251" customFormat="1"/>
    <row r="36527" s="251" customFormat="1"/>
    <row r="36528" s="251" customFormat="1"/>
    <row r="36529" s="251" customFormat="1"/>
    <row r="36530" s="251" customFormat="1"/>
    <row r="36531" s="251" customFormat="1"/>
    <row r="36532" s="251" customFormat="1"/>
    <row r="36533" s="251" customFormat="1"/>
    <row r="36534" s="251" customFormat="1"/>
    <row r="36535" s="251" customFormat="1"/>
    <row r="36536" s="251" customFormat="1"/>
    <row r="36537" s="251" customFormat="1"/>
    <row r="36538" s="251" customFormat="1"/>
    <row r="36539" s="251" customFormat="1"/>
    <row r="36540" s="251" customFormat="1"/>
    <row r="36541" s="251" customFormat="1"/>
    <row r="36542" s="251" customFormat="1"/>
    <row r="36543" s="251" customFormat="1"/>
    <row r="36544" s="251" customFormat="1"/>
    <row r="36545" s="251" customFormat="1"/>
    <row r="36546" s="251" customFormat="1"/>
    <row r="36547" s="251" customFormat="1"/>
    <row r="36548" s="251" customFormat="1"/>
    <row r="36549" s="251" customFormat="1"/>
    <row r="36550" s="251" customFormat="1"/>
    <row r="36551" s="251" customFormat="1"/>
    <row r="36552" s="251" customFormat="1"/>
    <row r="36553" s="251" customFormat="1"/>
    <row r="36554" s="251" customFormat="1"/>
    <row r="36555" s="251" customFormat="1"/>
    <row r="36556" s="251" customFormat="1"/>
    <row r="36557" s="251" customFormat="1"/>
    <row r="36558" s="251" customFormat="1"/>
    <row r="36559" s="251" customFormat="1"/>
    <row r="36560" s="251" customFormat="1"/>
    <row r="36561" s="251" customFormat="1"/>
    <row r="36562" s="251" customFormat="1"/>
    <row r="36563" s="251" customFormat="1"/>
    <row r="36564" s="251" customFormat="1"/>
    <row r="36565" s="251" customFormat="1"/>
    <row r="36566" s="251" customFormat="1"/>
    <row r="36567" s="251" customFormat="1"/>
    <row r="36568" s="251" customFormat="1"/>
    <row r="36569" s="251" customFormat="1"/>
    <row r="36570" s="251" customFormat="1"/>
    <row r="36571" s="251" customFormat="1"/>
    <row r="36572" s="251" customFormat="1"/>
    <row r="36573" s="251" customFormat="1"/>
    <row r="36574" s="251" customFormat="1"/>
    <row r="36575" s="251" customFormat="1"/>
    <row r="36576" s="251" customFormat="1"/>
    <row r="36577" s="251" customFormat="1"/>
    <row r="36578" s="251" customFormat="1"/>
    <row r="36579" s="251" customFormat="1"/>
    <row r="36580" s="251" customFormat="1"/>
    <row r="36581" s="251" customFormat="1"/>
    <row r="36582" s="251" customFormat="1"/>
    <row r="36583" s="251" customFormat="1"/>
    <row r="36584" s="251" customFormat="1"/>
    <row r="36585" s="251" customFormat="1"/>
    <row r="36586" s="251" customFormat="1"/>
    <row r="36587" s="251" customFormat="1"/>
    <row r="36588" s="251" customFormat="1"/>
    <row r="36589" s="251" customFormat="1"/>
    <row r="36590" s="251" customFormat="1"/>
    <row r="36591" s="251" customFormat="1"/>
    <row r="36592" s="251" customFormat="1"/>
    <row r="36593" s="251" customFormat="1"/>
    <row r="36594" s="251" customFormat="1"/>
    <row r="36595" s="251" customFormat="1"/>
    <row r="36596" s="251" customFormat="1"/>
    <row r="36597" s="251" customFormat="1"/>
    <row r="36598" s="251" customFormat="1"/>
    <row r="36599" s="251" customFormat="1"/>
    <row r="36600" s="251" customFormat="1"/>
    <row r="36601" s="251" customFormat="1"/>
    <row r="36602" s="251" customFormat="1"/>
    <row r="36603" s="251" customFormat="1"/>
    <row r="36604" s="251" customFormat="1"/>
    <row r="36605" s="251" customFormat="1"/>
    <row r="36606" s="251" customFormat="1"/>
    <row r="36607" s="251" customFormat="1"/>
    <row r="36608" s="251" customFormat="1"/>
    <row r="36609" s="251" customFormat="1"/>
    <row r="36610" s="251" customFormat="1"/>
    <row r="36611" s="251" customFormat="1"/>
    <row r="36612" s="251" customFormat="1"/>
    <row r="36613" s="251" customFormat="1"/>
    <row r="36614" s="251" customFormat="1"/>
    <row r="36615" s="251" customFormat="1"/>
    <row r="36616" s="251" customFormat="1"/>
    <row r="36617" s="251" customFormat="1"/>
    <row r="36618" s="251" customFormat="1"/>
    <row r="36619" s="251" customFormat="1"/>
    <row r="36620" s="251" customFormat="1"/>
    <row r="36621" s="251" customFormat="1"/>
    <row r="36622" s="251" customFormat="1"/>
    <row r="36623" s="251" customFormat="1"/>
    <row r="36624" s="251" customFormat="1"/>
    <row r="36625" s="251" customFormat="1"/>
    <row r="36626" s="251" customFormat="1"/>
    <row r="36627" s="251" customFormat="1"/>
    <row r="36628" s="251" customFormat="1"/>
    <row r="36629" s="251" customFormat="1"/>
    <row r="36630" s="251" customFormat="1"/>
    <row r="36631" s="251" customFormat="1"/>
    <row r="36632" s="251" customFormat="1"/>
    <row r="36633" s="251" customFormat="1"/>
    <row r="36634" s="251" customFormat="1"/>
    <row r="36635" s="251" customFormat="1"/>
    <row r="36636" s="251" customFormat="1"/>
    <row r="36637" s="251" customFormat="1"/>
    <row r="36638" s="251" customFormat="1"/>
    <row r="36639" s="251" customFormat="1"/>
    <row r="36640" s="251" customFormat="1"/>
    <row r="36641" s="251" customFormat="1"/>
    <row r="36642" s="251" customFormat="1"/>
    <row r="36643" s="251" customFormat="1"/>
    <row r="36644" s="251" customFormat="1"/>
    <row r="36645" s="251" customFormat="1"/>
    <row r="36646" s="251" customFormat="1"/>
    <row r="36647" s="251" customFormat="1"/>
    <row r="36648" s="251" customFormat="1"/>
    <row r="36649" s="251" customFormat="1"/>
    <row r="36650" s="251" customFormat="1"/>
    <row r="36651" s="251" customFormat="1"/>
    <row r="36652" s="251" customFormat="1"/>
    <row r="36653" s="251" customFormat="1"/>
    <row r="36654" s="251" customFormat="1"/>
    <row r="36655" s="251" customFormat="1"/>
    <row r="36656" s="251" customFormat="1"/>
    <row r="36657" s="251" customFormat="1"/>
    <row r="36658" s="251" customFormat="1"/>
    <row r="36659" s="251" customFormat="1"/>
    <row r="36660" s="251" customFormat="1"/>
    <row r="36661" s="251" customFormat="1"/>
    <row r="36662" s="251" customFormat="1"/>
    <row r="36663" s="251" customFormat="1"/>
    <row r="36664" s="251" customFormat="1"/>
    <row r="36665" s="251" customFormat="1"/>
    <row r="36666" s="251" customFormat="1"/>
    <row r="36667" s="251" customFormat="1"/>
    <row r="36668" s="251" customFormat="1"/>
    <row r="36669" s="251" customFormat="1"/>
    <row r="36670" s="251" customFormat="1"/>
    <row r="36671" s="251" customFormat="1"/>
    <row r="36672" s="251" customFormat="1"/>
    <row r="36673" s="251" customFormat="1"/>
    <row r="36674" s="251" customFormat="1"/>
    <row r="36675" s="251" customFormat="1"/>
    <row r="36676" s="251" customFormat="1"/>
    <row r="36677" s="251" customFormat="1"/>
    <row r="36678" s="251" customFormat="1"/>
    <row r="36679" s="251" customFormat="1"/>
    <row r="36680" s="251" customFormat="1"/>
    <row r="36681" s="251" customFormat="1"/>
    <row r="36682" s="251" customFormat="1"/>
    <row r="36683" s="251" customFormat="1"/>
    <row r="36684" s="251" customFormat="1"/>
    <row r="36685" s="251" customFormat="1"/>
    <row r="36686" s="251" customFormat="1"/>
    <row r="36687" s="251" customFormat="1"/>
    <row r="36688" s="251" customFormat="1"/>
    <row r="36689" s="251" customFormat="1"/>
    <row r="36690" s="251" customFormat="1"/>
    <row r="36691" s="251" customFormat="1"/>
    <row r="36692" s="251" customFormat="1"/>
    <row r="36693" s="251" customFormat="1"/>
    <row r="36694" s="251" customFormat="1"/>
    <row r="36695" s="251" customFormat="1"/>
    <row r="36696" s="251" customFormat="1"/>
    <row r="36697" s="251" customFormat="1"/>
    <row r="36698" s="251" customFormat="1"/>
    <row r="36699" s="251" customFormat="1"/>
    <row r="36700" s="251" customFormat="1"/>
    <row r="36701" s="251" customFormat="1"/>
    <row r="36702" s="251" customFormat="1"/>
    <row r="36703" s="251" customFormat="1"/>
    <row r="36704" s="251" customFormat="1"/>
    <row r="36705" s="251" customFormat="1"/>
    <row r="36706" s="251" customFormat="1"/>
    <row r="36707" s="251" customFormat="1"/>
    <row r="36708" s="251" customFormat="1"/>
    <row r="36709" s="251" customFormat="1"/>
    <row r="36710" s="251" customFormat="1"/>
    <row r="36711" s="251" customFormat="1"/>
    <row r="36712" s="251" customFormat="1"/>
    <row r="36713" s="251" customFormat="1"/>
    <row r="36714" s="251" customFormat="1"/>
    <row r="36715" s="251" customFormat="1"/>
    <row r="36716" s="251" customFormat="1"/>
    <row r="36717" s="251" customFormat="1"/>
    <row r="36718" s="251" customFormat="1"/>
    <row r="36719" s="251" customFormat="1"/>
    <row r="36720" s="251" customFormat="1"/>
    <row r="36721" s="251" customFormat="1"/>
    <row r="36722" s="251" customFormat="1"/>
    <row r="36723" s="251" customFormat="1"/>
    <row r="36724" s="251" customFormat="1"/>
    <row r="36725" s="251" customFormat="1"/>
    <row r="36726" s="251" customFormat="1"/>
    <row r="36727" s="251" customFormat="1"/>
    <row r="36728" s="251" customFormat="1"/>
    <row r="36729" s="251" customFormat="1"/>
    <row r="36730" s="251" customFormat="1"/>
    <row r="36731" s="251" customFormat="1"/>
    <row r="36732" s="251" customFormat="1"/>
    <row r="36733" s="251" customFormat="1"/>
    <row r="36734" s="251" customFormat="1"/>
    <row r="36735" s="251" customFormat="1"/>
    <row r="36736" s="251" customFormat="1"/>
    <row r="36737" s="251" customFormat="1"/>
    <row r="36738" s="251" customFormat="1"/>
    <row r="36739" s="251" customFormat="1"/>
    <row r="36740" s="251" customFormat="1"/>
    <row r="36741" s="251" customFormat="1"/>
    <row r="36742" s="251" customFormat="1"/>
    <row r="36743" s="251" customFormat="1"/>
    <row r="36744" s="251" customFormat="1"/>
    <row r="36745" s="251" customFormat="1"/>
    <row r="36746" s="251" customFormat="1"/>
    <row r="36747" s="251" customFormat="1"/>
    <row r="36748" s="251" customFormat="1"/>
    <row r="36749" s="251" customFormat="1"/>
    <row r="36750" s="251" customFormat="1"/>
    <row r="36751" s="251" customFormat="1"/>
    <row r="36752" s="251" customFormat="1"/>
    <row r="36753" s="251" customFormat="1"/>
    <row r="36754" s="251" customFormat="1"/>
    <row r="36755" s="251" customFormat="1"/>
    <row r="36756" s="251" customFormat="1"/>
    <row r="36757" s="251" customFormat="1"/>
    <row r="36758" s="251" customFormat="1"/>
    <row r="36759" s="251" customFormat="1"/>
    <row r="36760" s="251" customFormat="1"/>
    <row r="36761" s="251" customFormat="1"/>
    <row r="36762" s="251" customFormat="1"/>
    <row r="36763" s="251" customFormat="1"/>
    <row r="36764" s="251" customFormat="1"/>
    <row r="36765" s="251" customFormat="1"/>
    <row r="36766" s="251" customFormat="1"/>
    <row r="36767" s="251" customFormat="1"/>
    <row r="36768" s="251" customFormat="1"/>
    <row r="36769" s="251" customFormat="1"/>
    <row r="36770" s="251" customFormat="1"/>
    <row r="36771" s="251" customFormat="1"/>
    <row r="36772" s="251" customFormat="1"/>
    <row r="36773" s="251" customFormat="1"/>
    <row r="36774" s="251" customFormat="1"/>
    <row r="36775" s="251" customFormat="1"/>
    <row r="36776" s="251" customFormat="1"/>
    <row r="36777" s="251" customFormat="1"/>
    <row r="36778" s="251" customFormat="1"/>
    <row r="36779" s="251" customFormat="1"/>
    <row r="36780" s="251" customFormat="1"/>
    <row r="36781" s="251" customFormat="1"/>
    <row r="36782" s="251" customFormat="1"/>
    <row r="36783" s="251" customFormat="1"/>
    <row r="36784" s="251" customFormat="1"/>
    <row r="36785" s="251" customFormat="1"/>
    <row r="36786" s="251" customFormat="1"/>
    <row r="36787" s="251" customFormat="1"/>
    <row r="36788" s="251" customFormat="1"/>
    <row r="36789" s="251" customFormat="1"/>
    <row r="36790" s="251" customFormat="1"/>
    <row r="36791" s="251" customFormat="1"/>
    <row r="36792" s="251" customFormat="1"/>
    <row r="36793" s="251" customFormat="1"/>
    <row r="36794" s="251" customFormat="1"/>
    <row r="36795" s="251" customFormat="1"/>
    <row r="36796" s="251" customFormat="1"/>
    <row r="36797" s="251" customFormat="1"/>
    <row r="36798" s="251" customFormat="1"/>
    <row r="36799" s="251" customFormat="1"/>
    <row r="36800" s="251" customFormat="1"/>
    <row r="36801" s="251" customFormat="1"/>
    <row r="36802" s="251" customFormat="1"/>
    <row r="36803" s="251" customFormat="1"/>
    <row r="36804" s="251" customFormat="1"/>
    <row r="36805" s="251" customFormat="1"/>
    <row r="36806" s="251" customFormat="1"/>
    <row r="36807" s="251" customFormat="1"/>
    <row r="36808" s="251" customFormat="1"/>
    <row r="36809" s="251" customFormat="1"/>
    <row r="36810" s="251" customFormat="1"/>
    <row r="36811" s="251" customFormat="1"/>
    <row r="36812" s="251" customFormat="1"/>
    <row r="36813" s="251" customFormat="1"/>
    <row r="36814" s="251" customFormat="1"/>
    <row r="36815" s="251" customFormat="1"/>
    <row r="36816" s="251" customFormat="1"/>
    <row r="36817" s="251" customFormat="1"/>
    <row r="36818" s="251" customFormat="1"/>
    <row r="36819" s="251" customFormat="1"/>
    <row r="36820" s="251" customFormat="1"/>
    <row r="36821" s="251" customFormat="1"/>
    <row r="36822" s="251" customFormat="1"/>
    <row r="36823" s="251" customFormat="1"/>
    <row r="36824" s="251" customFormat="1"/>
    <row r="36825" s="251" customFormat="1"/>
    <row r="36826" s="251" customFormat="1"/>
    <row r="36827" s="251" customFormat="1"/>
    <row r="36828" s="251" customFormat="1"/>
    <row r="36829" s="251" customFormat="1"/>
    <row r="36830" s="251" customFormat="1"/>
    <row r="36831" s="251" customFormat="1"/>
    <row r="36832" s="251" customFormat="1"/>
    <row r="36833" s="251" customFormat="1"/>
    <row r="36834" s="251" customFormat="1"/>
    <row r="36835" s="251" customFormat="1"/>
    <row r="36836" s="251" customFormat="1"/>
    <row r="36837" s="251" customFormat="1"/>
    <row r="36838" s="251" customFormat="1"/>
    <row r="36839" s="251" customFormat="1"/>
    <row r="36840" s="251" customFormat="1"/>
    <row r="36841" s="251" customFormat="1"/>
    <row r="36842" s="251" customFormat="1"/>
    <row r="36843" s="251" customFormat="1"/>
    <row r="36844" s="251" customFormat="1"/>
    <row r="36845" s="251" customFormat="1"/>
    <row r="36846" s="251" customFormat="1"/>
    <row r="36847" s="251" customFormat="1"/>
    <row r="36848" s="251" customFormat="1"/>
    <row r="36849" s="251" customFormat="1"/>
    <row r="36850" s="251" customFormat="1"/>
    <row r="36851" s="251" customFormat="1"/>
    <row r="36852" s="251" customFormat="1"/>
    <row r="36853" s="251" customFormat="1"/>
    <row r="36854" s="251" customFormat="1"/>
    <row r="36855" s="251" customFormat="1"/>
    <row r="36856" s="251" customFormat="1"/>
    <row r="36857" s="251" customFormat="1"/>
    <row r="36858" s="251" customFormat="1"/>
    <row r="36859" s="251" customFormat="1"/>
    <row r="36860" s="251" customFormat="1"/>
    <row r="36861" s="251" customFormat="1"/>
    <row r="36862" s="251" customFormat="1"/>
    <row r="36863" s="251" customFormat="1"/>
    <row r="36864" s="251" customFormat="1"/>
    <row r="36865" s="251" customFormat="1"/>
    <row r="36866" s="251" customFormat="1"/>
    <row r="36867" s="251" customFormat="1"/>
    <row r="36868" s="251" customFormat="1"/>
    <row r="36869" s="251" customFormat="1"/>
    <row r="36870" s="251" customFormat="1"/>
    <row r="36871" s="251" customFormat="1"/>
    <row r="36872" s="251" customFormat="1"/>
    <row r="36873" s="251" customFormat="1"/>
    <row r="36874" s="251" customFormat="1"/>
    <row r="36875" s="251" customFormat="1"/>
    <row r="36876" s="251" customFormat="1"/>
    <row r="36877" s="251" customFormat="1"/>
    <row r="36878" s="251" customFormat="1"/>
    <row r="36879" s="251" customFormat="1"/>
    <row r="36880" s="251" customFormat="1"/>
    <row r="36881" s="251" customFormat="1"/>
    <row r="36882" s="251" customFormat="1"/>
    <row r="36883" s="251" customFormat="1"/>
    <row r="36884" s="251" customFormat="1"/>
    <row r="36885" s="251" customFormat="1"/>
    <row r="36886" s="251" customFormat="1"/>
    <row r="36887" s="251" customFormat="1"/>
    <row r="36888" s="251" customFormat="1"/>
    <row r="36889" s="251" customFormat="1"/>
    <row r="36890" s="251" customFormat="1"/>
    <row r="36891" s="251" customFormat="1"/>
    <row r="36892" s="251" customFormat="1"/>
    <row r="36893" s="251" customFormat="1"/>
    <row r="36894" s="251" customFormat="1"/>
    <row r="36895" s="251" customFormat="1"/>
    <row r="36896" s="251" customFormat="1"/>
    <row r="36897" s="251" customFormat="1"/>
    <row r="36898" s="251" customFormat="1"/>
    <row r="36899" s="251" customFormat="1"/>
    <row r="36900" s="251" customFormat="1"/>
    <row r="36901" s="251" customFormat="1"/>
    <row r="36902" s="251" customFormat="1"/>
    <row r="36903" s="251" customFormat="1"/>
    <row r="36904" s="251" customFormat="1"/>
    <row r="36905" s="251" customFormat="1"/>
    <row r="36906" s="251" customFormat="1"/>
    <row r="36907" s="251" customFormat="1"/>
    <row r="36908" s="251" customFormat="1"/>
    <row r="36909" s="251" customFormat="1"/>
    <row r="36910" s="251" customFormat="1"/>
    <row r="36911" s="251" customFormat="1"/>
    <row r="36912" s="251" customFormat="1"/>
    <row r="36913" s="251" customFormat="1"/>
    <row r="36914" s="251" customFormat="1"/>
    <row r="36915" s="251" customFormat="1"/>
    <row r="36916" s="251" customFormat="1"/>
    <row r="36917" s="251" customFormat="1"/>
    <row r="36918" s="251" customFormat="1"/>
    <row r="36919" s="251" customFormat="1"/>
    <row r="36920" s="251" customFormat="1"/>
    <row r="36921" s="251" customFormat="1"/>
    <row r="36922" s="251" customFormat="1"/>
    <row r="36923" s="251" customFormat="1"/>
    <row r="36924" s="251" customFormat="1"/>
    <row r="36925" s="251" customFormat="1"/>
    <row r="36926" s="251" customFormat="1"/>
    <row r="36927" s="251" customFormat="1"/>
    <row r="36928" s="251" customFormat="1"/>
    <row r="36929" s="251" customFormat="1"/>
    <row r="36930" s="251" customFormat="1"/>
    <row r="36931" s="251" customFormat="1"/>
    <row r="36932" s="251" customFormat="1"/>
    <row r="36933" s="251" customFormat="1"/>
    <row r="36934" s="251" customFormat="1"/>
    <row r="36935" s="251" customFormat="1"/>
    <row r="36936" s="251" customFormat="1"/>
    <row r="36937" s="251" customFormat="1"/>
    <row r="36938" s="251" customFormat="1"/>
    <row r="36939" s="251" customFormat="1"/>
    <row r="36940" s="251" customFormat="1"/>
    <row r="36941" s="251" customFormat="1"/>
    <row r="36942" s="251" customFormat="1"/>
    <row r="36943" s="251" customFormat="1"/>
    <row r="36944" s="251" customFormat="1"/>
    <row r="36945" s="251" customFormat="1"/>
    <row r="36946" s="251" customFormat="1"/>
    <row r="36947" s="251" customFormat="1"/>
    <row r="36948" s="251" customFormat="1"/>
    <row r="36949" s="251" customFormat="1"/>
    <row r="36950" s="251" customFormat="1"/>
    <row r="36951" s="251" customFormat="1"/>
    <row r="36952" s="251" customFormat="1"/>
    <row r="36953" s="251" customFormat="1"/>
    <row r="36954" s="251" customFormat="1"/>
    <row r="36955" s="251" customFormat="1"/>
    <row r="36956" s="251" customFormat="1"/>
    <row r="36957" s="251" customFormat="1"/>
    <row r="36958" s="251" customFormat="1"/>
    <row r="36959" s="251" customFormat="1"/>
    <row r="36960" s="251" customFormat="1"/>
    <row r="36961" s="251" customFormat="1"/>
    <row r="36962" s="251" customFormat="1"/>
    <row r="36963" s="251" customFormat="1"/>
    <row r="36964" s="251" customFormat="1"/>
    <row r="36965" s="251" customFormat="1"/>
    <row r="36966" s="251" customFormat="1"/>
    <row r="36967" s="251" customFormat="1"/>
    <row r="36968" s="251" customFormat="1"/>
    <row r="36969" s="251" customFormat="1"/>
    <row r="36970" s="251" customFormat="1"/>
    <row r="36971" s="251" customFormat="1"/>
    <row r="36972" s="251" customFormat="1"/>
    <row r="36973" s="251" customFormat="1"/>
    <row r="36974" s="251" customFormat="1"/>
    <row r="36975" s="251" customFormat="1"/>
    <row r="36976" s="251" customFormat="1"/>
    <row r="36977" s="251" customFormat="1"/>
    <row r="36978" s="251" customFormat="1"/>
    <row r="36979" s="251" customFormat="1"/>
    <row r="36980" s="251" customFormat="1"/>
    <row r="36981" s="251" customFormat="1"/>
    <row r="36982" s="251" customFormat="1"/>
    <row r="36983" s="251" customFormat="1"/>
    <row r="36984" s="251" customFormat="1"/>
    <row r="36985" s="251" customFormat="1"/>
    <row r="36986" s="251" customFormat="1"/>
    <row r="36987" s="251" customFormat="1"/>
    <row r="36988" s="251" customFormat="1"/>
    <row r="36989" s="251" customFormat="1"/>
    <row r="36990" s="251" customFormat="1"/>
    <row r="36991" s="251" customFormat="1"/>
    <row r="36992" s="251" customFormat="1"/>
    <row r="36993" s="251" customFormat="1"/>
    <row r="36994" s="251" customFormat="1"/>
    <row r="36995" s="251" customFormat="1"/>
    <row r="36996" s="251" customFormat="1"/>
    <row r="36997" s="251" customFormat="1"/>
    <row r="36998" s="251" customFormat="1"/>
    <row r="36999" s="251" customFormat="1"/>
    <row r="37000" s="251" customFormat="1"/>
    <row r="37001" s="251" customFormat="1"/>
    <row r="37002" s="251" customFormat="1"/>
    <row r="37003" s="251" customFormat="1"/>
    <row r="37004" s="251" customFormat="1"/>
    <row r="37005" s="251" customFormat="1"/>
    <row r="37006" s="251" customFormat="1"/>
    <row r="37007" s="251" customFormat="1"/>
    <row r="37008" s="251" customFormat="1"/>
    <row r="37009" s="251" customFormat="1"/>
    <row r="37010" s="251" customFormat="1"/>
    <row r="37011" s="251" customFormat="1"/>
    <row r="37012" s="251" customFormat="1"/>
    <row r="37013" s="251" customFormat="1"/>
    <row r="37014" s="251" customFormat="1"/>
    <row r="37015" s="251" customFormat="1"/>
    <row r="37016" s="251" customFormat="1"/>
    <row r="37017" s="251" customFormat="1"/>
    <row r="37018" s="251" customFormat="1"/>
    <row r="37019" s="251" customFormat="1"/>
    <row r="37020" s="251" customFormat="1"/>
    <row r="37021" s="251" customFormat="1"/>
    <row r="37022" s="251" customFormat="1"/>
    <row r="37023" s="251" customFormat="1"/>
    <row r="37024" s="251" customFormat="1"/>
    <row r="37025" s="251" customFormat="1"/>
    <row r="37026" s="251" customFormat="1"/>
    <row r="37027" s="251" customFormat="1"/>
    <row r="37028" s="251" customFormat="1"/>
    <row r="37029" s="251" customFormat="1"/>
    <row r="37030" s="251" customFormat="1"/>
    <row r="37031" s="251" customFormat="1"/>
    <row r="37032" s="251" customFormat="1"/>
    <row r="37033" s="251" customFormat="1"/>
    <row r="37034" s="251" customFormat="1"/>
    <row r="37035" s="251" customFormat="1"/>
    <row r="37036" s="251" customFormat="1"/>
    <row r="37037" s="251" customFormat="1"/>
    <row r="37038" s="251" customFormat="1"/>
    <row r="37039" s="251" customFormat="1"/>
    <row r="37040" s="251" customFormat="1"/>
    <row r="37041" s="251" customFormat="1"/>
    <row r="37042" s="251" customFormat="1"/>
    <row r="37043" s="251" customFormat="1"/>
    <row r="37044" s="251" customFormat="1"/>
    <row r="37045" s="251" customFormat="1"/>
    <row r="37046" s="251" customFormat="1"/>
    <row r="37047" s="251" customFormat="1"/>
    <row r="37048" s="251" customFormat="1"/>
    <row r="37049" s="251" customFormat="1"/>
    <row r="37050" s="251" customFormat="1"/>
    <row r="37051" s="251" customFormat="1"/>
    <row r="37052" s="251" customFormat="1"/>
    <row r="37053" s="251" customFormat="1"/>
    <row r="37054" s="251" customFormat="1"/>
    <row r="37055" s="251" customFormat="1"/>
    <row r="37056" s="251" customFormat="1"/>
    <row r="37057" s="251" customFormat="1"/>
    <row r="37058" s="251" customFormat="1"/>
    <row r="37059" s="251" customFormat="1"/>
    <row r="37060" s="251" customFormat="1"/>
    <row r="37061" s="251" customFormat="1"/>
    <row r="37062" s="251" customFormat="1"/>
    <row r="37063" s="251" customFormat="1"/>
    <row r="37064" s="251" customFormat="1"/>
    <row r="37065" s="251" customFormat="1"/>
    <row r="37066" s="251" customFormat="1"/>
    <row r="37067" s="251" customFormat="1"/>
    <row r="37068" s="251" customFormat="1"/>
    <row r="37069" s="251" customFormat="1"/>
    <row r="37070" s="251" customFormat="1"/>
    <row r="37071" s="251" customFormat="1"/>
    <row r="37072" s="251" customFormat="1"/>
    <row r="37073" s="251" customFormat="1"/>
    <row r="37074" s="251" customFormat="1"/>
    <row r="37075" s="251" customFormat="1"/>
    <row r="37076" s="251" customFormat="1"/>
    <row r="37077" s="251" customFormat="1"/>
    <row r="37078" s="251" customFormat="1"/>
    <row r="37079" s="251" customFormat="1"/>
    <row r="37080" s="251" customFormat="1"/>
    <row r="37081" s="251" customFormat="1"/>
    <row r="37082" s="251" customFormat="1"/>
    <row r="37083" s="251" customFormat="1"/>
    <row r="37084" s="251" customFormat="1"/>
    <row r="37085" s="251" customFormat="1"/>
    <row r="37086" s="251" customFormat="1"/>
    <row r="37087" s="251" customFormat="1"/>
    <row r="37088" s="251" customFormat="1"/>
    <row r="37089" s="251" customFormat="1"/>
    <row r="37090" s="251" customFormat="1"/>
    <row r="37091" s="251" customFormat="1"/>
    <row r="37092" s="251" customFormat="1"/>
    <row r="37093" s="251" customFormat="1"/>
    <row r="37094" s="251" customFormat="1"/>
    <row r="37095" s="251" customFormat="1"/>
    <row r="37096" s="251" customFormat="1"/>
    <row r="37097" s="251" customFormat="1"/>
    <row r="37098" s="251" customFormat="1"/>
    <row r="37099" s="251" customFormat="1"/>
    <row r="37100" s="251" customFormat="1"/>
    <row r="37101" s="251" customFormat="1"/>
    <row r="37102" s="251" customFormat="1"/>
    <row r="37103" s="251" customFormat="1"/>
    <row r="37104" s="251" customFormat="1"/>
    <row r="37105" s="251" customFormat="1"/>
    <row r="37106" s="251" customFormat="1"/>
    <row r="37107" s="251" customFormat="1"/>
    <row r="37108" s="251" customFormat="1"/>
    <row r="37109" s="251" customFormat="1"/>
    <row r="37110" s="251" customFormat="1"/>
    <row r="37111" s="251" customFormat="1"/>
    <row r="37112" s="251" customFormat="1"/>
    <row r="37113" s="251" customFormat="1"/>
    <row r="37114" s="251" customFormat="1"/>
    <row r="37115" s="251" customFormat="1"/>
    <row r="37116" s="251" customFormat="1"/>
    <row r="37117" s="251" customFormat="1"/>
    <row r="37118" s="251" customFormat="1"/>
    <row r="37119" s="251" customFormat="1"/>
    <row r="37120" s="251" customFormat="1"/>
    <row r="37121" s="251" customFormat="1"/>
    <row r="37122" s="251" customFormat="1"/>
    <row r="37123" s="251" customFormat="1"/>
    <row r="37124" s="251" customFormat="1"/>
    <row r="37125" s="251" customFormat="1"/>
    <row r="37126" s="251" customFormat="1"/>
    <row r="37127" s="251" customFormat="1"/>
    <row r="37128" s="251" customFormat="1"/>
    <row r="37129" s="251" customFormat="1"/>
    <row r="37130" s="251" customFormat="1"/>
    <row r="37131" s="251" customFormat="1"/>
    <row r="37132" s="251" customFormat="1"/>
    <row r="37133" s="251" customFormat="1"/>
    <row r="37134" s="251" customFormat="1"/>
    <row r="37135" s="251" customFormat="1"/>
    <row r="37136" s="251" customFormat="1"/>
    <row r="37137" s="251" customFormat="1"/>
    <row r="37138" s="251" customFormat="1"/>
    <row r="37139" s="251" customFormat="1"/>
    <row r="37140" s="251" customFormat="1"/>
    <row r="37141" s="251" customFormat="1"/>
    <row r="37142" s="251" customFormat="1"/>
    <row r="37143" s="251" customFormat="1"/>
    <row r="37144" s="251" customFormat="1"/>
    <row r="37145" s="251" customFormat="1"/>
    <row r="37146" s="251" customFormat="1"/>
    <row r="37147" s="251" customFormat="1"/>
    <row r="37148" s="251" customFormat="1"/>
    <row r="37149" s="251" customFormat="1"/>
    <row r="37150" s="251" customFormat="1"/>
    <row r="37151" s="251" customFormat="1"/>
    <row r="37152" s="251" customFormat="1"/>
    <row r="37153" s="251" customFormat="1"/>
    <row r="37154" s="251" customFormat="1"/>
    <row r="37155" s="251" customFormat="1"/>
    <row r="37156" s="251" customFormat="1"/>
    <row r="37157" s="251" customFormat="1"/>
    <row r="37158" s="251" customFormat="1"/>
    <row r="37159" s="251" customFormat="1"/>
    <row r="37160" s="251" customFormat="1"/>
    <row r="37161" s="251" customFormat="1"/>
    <row r="37162" s="251" customFormat="1"/>
    <row r="37163" s="251" customFormat="1"/>
    <row r="37164" s="251" customFormat="1"/>
    <row r="37165" s="251" customFormat="1"/>
    <row r="37166" s="251" customFormat="1"/>
    <row r="37167" s="251" customFormat="1"/>
    <row r="37168" s="251" customFormat="1"/>
    <row r="37169" s="251" customFormat="1"/>
    <row r="37170" s="251" customFormat="1"/>
    <row r="37171" s="251" customFormat="1"/>
    <row r="37172" s="251" customFormat="1"/>
    <row r="37173" s="251" customFormat="1"/>
    <row r="37174" s="251" customFormat="1"/>
    <row r="37175" s="251" customFormat="1"/>
    <row r="37176" s="251" customFormat="1"/>
    <row r="37177" s="251" customFormat="1"/>
    <row r="37178" s="251" customFormat="1"/>
    <row r="37179" s="251" customFormat="1"/>
    <row r="37180" s="251" customFormat="1"/>
    <row r="37181" s="251" customFormat="1"/>
    <row r="37182" s="251" customFormat="1"/>
    <row r="37183" s="251" customFormat="1"/>
    <row r="37184" s="251" customFormat="1"/>
    <row r="37185" s="251" customFormat="1"/>
    <row r="37186" s="251" customFormat="1"/>
    <row r="37187" s="251" customFormat="1"/>
    <row r="37188" s="251" customFormat="1"/>
    <row r="37189" s="251" customFormat="1"/>
    <row r="37190" s="251" customFormat="1"/>
    <row r="37191" s="251" customFormat="1"/>
    <row r="37192" s="251" customFormat="1"/>
    <row r="37193" s="251" customFormat="1"/>
    <row r="37194" s="251" customFormat="1"/>
    <row r="37195" s="251" customFormat="1"/>
    <row r="37196" s="251" customFormat="1"/>
    <row r="37197" s="251" customFormat="1"/>
    <row r="37198" s="251" customFormat="1"/>
    <row r="37199" s="251" customFormat="1"/>
    <row r="37200" s="251" customFormat="1"/>
    <row r="37201" s="251" customFormat="1"/>
    <row r="37202" s="251" customFormat="1"/>
    <row r="37203" s="251" customFormat="1"/>
    <row r="37204" s="251" customFormat="1"/>
    <row r="37205" s="251" customFormat="1"/>
    <row r="37206" s="251" customFormat="1"/>
    <row r="37207" s="251" customFormat="1"/>
    <row r="37208" s="251" customFormat="1"/>
    <row r="37209" s="251" customFormat="1"/>
    <row r="37210" s="251" customFormat="1"/>
    <row r="37211" s="251" customFormat="1"/>
    <row r="37212" s="251" customFormat="1"/>
    <row r="37213" s="251" customFormat="1"/>
    <row r="37214" s="251" customFormat="1"/>
    <row r="37215" s="251" customFormat="1"/>
    <row r="37216" s="251" customFormat="1"/>
    <row r="37217" s="251" customFormat="1"/>
    <row r="37218" s="251" customFormat="1"/>
    <row r="37219" s="251" customFormat="1"/>
    <row r="37220" s="251" customFormat="1"/>
    <row r="37221" s="251" customFormat="1"/>
    <row r="37222" s="251" customFormat="1"/>
    <row r="37223" s="251" customFormat="1"/>
    <row r="37224" s="251" customFormat="1"/>
    <row r="37225" s="251" customFormat="1"/>
    <row r="37226" s="251" customFormat="1"/>
    <row r="37227" s="251" customFormat="1"/>
    <row r="37228" s="251" customFormat="1"/>
    <row r="37229" s="251" customFormat="1"/>
    <row r="37230" s="251" customFormat="1"/>
    <row r="37231" s="251" customFormat="1"/>
    <row r="37232" s="251" customFormat="1"/>
    <row r="37233" s="251" customFormat="1"/>
    <row r="37234" s="251" customFormat="1"/>
    <row r="37235" s="251" customFormat="1"/>
    <row r="37236" s="251" customFormat="1"/>
    <row r="37237" s="251" customFormat="1"/>
    <row r="37238" s="251" customFormat="1"/>
    <row r="37239" s="251" customFormat="1"/>
    <row r="37240" s="251" customFormat="1"/>
    <row r="37241" s="251" customFormat="1"/>
    <row r="37242" s="251" customFormat="1"/>
    <row r="37243" s="251" customFormat="1"/>
    <row r="37244" s="251" customFormat="1"/>
    <row r="37245" s="251" customFormat="1"/>
    <row r="37246" s="251" customFormat="1"/>
    <row r="37247" s="251" customFormat="1"/>
    <row r="37248" s="251" customFormat="1"/>
    <row r="37249" s="251" customFormat="1"/>
    <row r="37250" s="251" customFormat="1"/>
    <row r="37251" s="251" customFormat="1"/>
    <row r="37252" s="251" customFormat="1"/>
    <row r="37253" s="251" customFormat="1"/>
    <row r="37254" s="251" customFormat="1"/>
    <row r="37255" s="251" customFormat="1"/>
    <row r="37256" s="251" customFormat="1"/>
    <row r="37257" s="251" customFormat="1"/>
    <row r="37258" s="251" customFormat="1"/>
    <row r="37259" s="251" customFormat="1"/>
    <row r="37260" s="251" customFormat="1"/>
    <row r="37261" s="251" customFormat="1"/>
    <row r="37262" s="251" customFormat="1"/>
    <row r="37263" s="251" customFormat="1"/>
    <row r="37264" s="251" customFormat="1"/>
    <row r="37265" s="251" customFormat="1"/>
    <row r="37266" s="251" customFormat="1"/>
    <row r="37267" s="251" customFormat="1"/>
    <row r="37268" s="251" customFormat="1"/>
    <row r="37269" s="251" customFormat="1"/>
    <row r="37270" s="251" customFormat="1"/>
    <row r="37271" s="251" customFormat="1"/>
    <row r="37272" s="251" customFormat="1"/>
    <row r="37273" s="251" customFormat="1"/>
    <row r="37274" s="251" customFormat="1"/>
    <row r="37275" s="251" customFormat="1"/>
    <row r="37276" s="251" customFormat="1"/>
    <row r="37277" s="251" customFormat="1"/>
    <row r="37278" s="251" customFormat="1"/>
    <row r="37279" s="251" customFormat="1"/>
    <row r="37280" s="251" customFormat="1"/>
    <row r="37281" s="251" customFormat="1"/>
    <row r="37282" s="251" customFormat="1"/>
    <row r="37283" s="251" customFormat="1"/>
    <row r="37284" s="251" customFormat="1"/>
    <row r="37285" s="251" customFormat="1"/>
    <row r="37286" s="251" customFormat="1"/>
    <row r="37287" s="251" customFormat="1"/>
    <row r="37288" s="251" customFormat="1"/>
    <row r="37289" s="251" customFormat="1"/>
    <row r="37290" s="251" customFormat="1"/>
    <row r="37291" s="251" customFormat="1"/>
    <row r="37292" s="251" customFormat="1"/>
    <row r="37293" s="251" customFormat="1"/>
    <row r="37294" s="251" customFormat="1"/>
    <row r="37295" s="251" customFormat="1"/>
    <row r="37296" s="251" customFormat="1"/>
    <row r="37297" s="251" customFormat="1"/>
    <row r="37298" s="251" customFormat="1"/>
    <row r="37299" s="251" customFormat="1"/>
    <row r="37300" s="251" customFormat="1"/>
    <row r="37301" s="251" customFormat="1"/>
    <row r="37302" s="251" customFormat="1"/>
    <row r="37303" s="251" customFormat="1"/>
    <row r="37304" s="251" customFormat="1"/>
    <row r="37305" s="251" customFormat="1"/>
    <row r="37306" s="251" customFormat="1"/>
    <row r="37307" s="251" customFormat="1"/>
    <row r="37308" s="251" customFormat="1"/>
    <row r="37309" s="251" customFormat="1"/>
    <row r="37310" s="251" customFormat="1"/>
    <row r="37311" s="251" customFormat="1"/>
    <row r="37312" s="251" customFormat="1"/>
    <row r="37313" s="251" customFormat="1"/>
    <row r="37314" s="251" customFormat="1"/>
    <row r="37315" s="251" customFormat="1"/>
    <row r="37316" s="251" customFormat="1"/>
    <row r="37317" s="251" customFormat="1"/>
    <row r="37318" s="251" customFormat="1"/>
    <row r="37319" s="251" customFormat="1"/>
    <row r="37320" s="251" customFormat="1"/>
    <row r="37321" s="251" customFormat="1"/>
    <row r="37322" s="251" customFormat="1"/>
    <row r="37323" s="251" customFormat="1"/>
    <row r="37324" s="251" customFormat="1"/>
    <row r="37325" s="251" customFormat="1"/>
    <row r="37326" s="251" customFormat="1"/>
    <row r="37327" s="251" customFormat="1"/>
    <row r="37328" s="251" customFormat="1"/>
    <row r="37329" s="251" customFormat="1"/>
    <row r="37330" s="251" customFormat="1"/>
    <row r="37331" s="251" customFormat="1"/>
    <row r="37332" s="251" customFormat="1"/>
    <row r="37333" s="251" customFormat="1"/>
    <row r="37334" s="251" customFormat="1"/>
    <row r="37335" s="251" customFormat="1"/>
    <row r="37336" s="251" customFormat="1"/>
    <row r="37337" s="251" customFormat="1"/>
    <row r="37338" s="251" customFormat="1"/>
    <row r="37339" s="251" customFormat="1"/>
    <row r="37340" s="251" customFormat="1"/>
    <row r="37341" s="251" customFormat="1"/>
    <row r="37342" s="251" customFormat="1"/>
    <row r="37343" s="251" customFormat="1"/>
    <row r="37344" s="251" customFormat="1"/>
    <row r="37345" s="251" customFormat="1"/>
    <row r="37346" s="251" customFormat="1"/>
    <row r="37347" s="251" customFormat="1"/>
    <row r="37348" s="251" customFormat="1"/>
    <row r="37349" s="251" customFormat="1"/>
    <row r="37350" s="251" customFormat="1"/>
    <row r="37351" s="251" customFormat="1"/>
    <row r="37352" s="251" customFormat="1"/>
    <row r="37353" s="251" customFormat="1"/>
    <row r="37354" s="251" customFormat="1"/>
    <row r="37355" s="251" customFormat="1"/>
    <row r="37356" s="251" customFormat="1"/>
    <row r="37357" s="251" customFormat="1"/>
    <row r="37358" s="251" customFormat="1"/>
    <row r="37359" s="251" customFormat="1"/>
    <row r="37360" s="251" customFormat="1"/>
    <row r="37361" s="251" customFormat="1"/>
    <row r="37362" s="251" customFormat="1"/>
    <row r="37363" s="251" customFormat="1"/>
    <row r="37364" s="251" customFormat="1"/>
    <row r="37365" s="251" customFormat="1"/>
    <row r="37366" s="251" customFormat="1"/>
    <row r="37367" s="251" customFormat="1"/>
    <row r="37368" s="251" customFormat="1"/>
    <row r="37369" s="251" customFormat="1"/>
    <row r="37370" s="251" customFormat="1"/>
    <row r="37371" s="251" customFormat="1"/>
    <row r="37372" s="251" customFormat="1"/>
    <row r="37373" s="251" customFormat="1"/>
    <row r="37374" s="251" customFormat="1"/>
    <row r="37375" s="251" customFormat="1"/>
    <row r="37376" s="251" customFormat="1"/>
    <row r="37377" s="251" customFormat="1"/>
    <row r="37378" s="251" customFormat="1"/>
    <row r="37379" s="251" customFormat="1"/>
    <row r="37380" s="251" customFormat="1"/>
    <row r="37381" s="251" customFormat="1"/>
    <row r="37382" s="251" customFormat="1"/>
    <row r="37383" s="251" customFormat="1"/>
    <row r="37384" s="251" customFormat="1"/>
    <row r="37385" s="251" customFormat="1"/>
    <row r="37386" s="251" customFormat="1"/>
    <row r="37387" s="251" customFormat="1"/>
    <row r="37388" s="251" customFormat="1"/>
    <row r="37389" s="251" customFormat="1"/>
    <row r="37390" s="251" customFormat="1"/>
    <row r="37391" s="251" customFormat="1"/>
    <row r="37392" s="251" customFormat="1"/>
    <row r="37393" s="251" customFormat="1"/>
    <row r="37394" s="251" customFormat="1"/>
    <row r="37395" s="251" customFormat="1"/>
    <row r="37396" s="251" customFormat="1"/>
    <row r="37397" s="251" customFormat="1"/>
    <row r="37398" s="251" customFormat="1"/>
    <row r="37399" s="251" customFormat="1"/>
    <row r="37400" s="251" customFormat="1"/>
    <row r="37401" s="251" customFormat="1"/>
    <row r="37402" s="251" customFormat="1"/>
    <row r="37403" s="251" customFormat="1"/>
    <row r="37404" s="251" customFormat="1"/>
    <row r="37405" s="251" customFormat="1"/>
    <row r="37406" s="251" customFormat="1"/>
    <row r="37407" s="251" customFormat="1"/>
    <row r="37408" s="251" customFormat="1"/>
    <row r="37409" s="251" customFormat="1"/>
    <row r="37410" s="251" customFormat="1"/>
    <row r="37411" s="251" customFormat="1"/>
    <row r="37412" s="251" customFormat="1"/>
    <row r="37413" s="251" customFormat="1"/>
    <row r="37414" s="251" customFormat="1"/>
    <row r="37415" s="251" customFormat="1"/>
    <row r="37416" s="251" customFormat="1"/>
    <row r="37417" s="251" customFormat="1"/>
    <row r="37418" s="251" customFormat="1"/>
    <row r="37419" s="251" customFormat="1"/>
    <row r="37420" s="251" customFormat="1"/>
    <row r="37421" s="251" customFormat="1"/>
    <row r="37422" s="251" customFormat="1"/>
    <row r="37423" s="251" customFormat="1"/>
    <row r="37424" s="251" customFormat="1"/>
    <row r="37425" s="251" customFormat="1"/>
    <row r="37426" s="251" customFormat="1"/>
    <row r="37427" s="251" customFormat="1"/>
    <row r="37428" s="251" customFormat="1"/>
    <row r="37429" s="251" customFormat="1"/>
    <row r="37430" s="251" customFormat="1"/>
    <row r="37431" s="251" customFormat="1"/>
    <row r="37432" s="251" customFormat="1"/>
    <row r="37433" s="251" customFormat="1"/>
    <row r="37434" s="251" customFormat="1"/>
    <row r="37435" s="251" customFormat="1"/>
    <row r="37436" s="251" customFormat="1"/>
    <row r="37437" s="251" customFormat="1"/>
    <row r="37438" s="251" customFormat="1"/>
    <row r="37439" s="251" customFormat="1"/>
    <row r="37440" s="251" customFormat="1"/>
    <row r="37441" s="251" customFormat="1"/>
    <row r="37442" s="251" customFormat="1"/>
    <row r="37443" s="251" customFormat="1"/>
    <row r="37444" s="251" customFormat="1"/>
    <row r="37445" s="251" customFormat="1"/>
    <row r="37446" s="251" customFormat="1"/>
    <row r="37447" s="251" customFormat="1"/>
    <row r="37448" s="251" customFormat="1"/>
    <row r="37449" s="251" customFormat="1"/>
    <row r="37450" s="251" customFormat="1"/>
    <row r="37451" s="251" customFormat="1"/>
    <row r="37452" s="251" customFormat="1"/>
    <row r="37453" s="251" customFormat="1"/>
    <row r="37454" s="251" customFormat="1"/>
    <row r="37455" s="251" customFormat="1"/>
    <row r="37456" s="251" customFormat="1"/>
    <row r="37457" s="251" customFormat="1"/>
    <row r="37458" s="251" customFormat="1"/>
    <row r="37459" s="251" customFormat="1"/>
    <row r="37460" s="251" customFormat="1"/>
    <row r="37461" s="251" customFormat="1"/>
    <row r="37462" s="251" customFormat="1"/>
    <row r="37463" s="251" customFormat="1"/>
    <row r="37464" s="251" customFormat="1"/>
    <row r="37465" s="251" customFormat="1"/>
    <row r="37466" s="251" customFormat="1"/>
    <row r="37467" s="251" customFormat="1"/>
    <row r="37468" s="251" customFormat="1"/>
    <row r="37469" s="251" customFormat="1"/>
    <row r="37470" s="251" customFormat="1"/>
    <row r="37471" s="251" customFormat="1"/>
    <row r="37472" s="251" customFormat="1"/>
    <row r="37473" s="251" customFormat="1"/>
    <row r="37474" s="251" customFormat="1"/>
    <row r="37475" s="251" customFormat="1"/>
    <row r="37476" s="251" customFormat="1"/>
    <row r="37477" s="251" customFormat="1"/>
    <row r="37478" s="251" customFormat="1"/>
    <row r="37479" s="251" customFormat="1"/>
    <row r="37480" s="251" customFormat="1"/>
    <row r="37481" s="251" customFormat="1"/>
    <row r="37482" s="251" customFormat="1"/>
    <row r="37483" s="251" customFormat="1"/>
    <row r="37484" s="251" customFormat="1"/>
    <row r="37485" s="251" customFormat="1"/>
    <row r="37486" s="251" customFormat="1"/>
    <row r="37487" s="251" customFormat="1"/>
    <row r="37488" s="251" customFormat="1"/>
    <row r="37489" s="251" customFormat="1"/>
    <row r="37490" s="251" customFormat="1"/>
    <row r="37491" s="251" customFormat="1"/>
    <row r="37492" s="251" customFormat="1"/>
    <row r="37493" s="251" customFormat="1"/>
    <row r="37494" s="251" customFormat="1"/>
    <row r="37495" s="251" customFormat="1"/>
    <row r="37496" s="251" customFormat="1"/>
    <row r="37497" s="251" customFormat="1"/>
    <row r="37498" s="251" customFormat="1"/>
    <row r="37499" s="251" customFormat="1"/>
    <row r="37500" s="251" customFormat="1"/>
    <row r="37501" s="251" customFormat="1"/>
    <row r="37502" s="251" customFormat="1"/>
    <row r="37503" s="251" customFormat="1"/>
    <row r="37504" s="251" customFormat="1"/>
    <row r="37505" s="251" customFormat="1"/>
    <row r="37506" s="251" customFormat="1"/>
    <row r="37507" s="251" customFormat="1"/>
    <row r="37508" s="251" customFormat="1"/>
    <row r="37509" s="251" customFormat="1"/>
    <row r="37510" s="251" customFormat="1"/>
    <row r="37511" s="251" customFormat="1"/>
    <row r="37512" s="251" customFormat="1"/>
    <row r="37513" s="251" customFormat="1"/>
    <row r="37514" s="251" customFormat="1"/>
    <row r="37515" s="251" customFormat="1"/>
    <row r="37516" s="251" customFormat="1"/>
    <row r="37517" s="251" customFormat="1"/>
    <row r="37518" s="251" customFormat="1"/>
    <row r="37519" s="251" customFormat="1"/>
    <row r="37520" s="251" customFormat="1"/>
    <row r="37521" s="251" customFormat="1"/>
    <row r="37522" s="251" customFormat="1"/>
    <row r="37523" s="251" customFormat="1"/>
    <row r="37524" s="251" customFormat="1"/>
    <row r="37525" s="251" customFormat="1"/>
    <row r="37526" s="251" customFormat="1"/>
    <row r="37527" s="251" customFormat="1"/>
    <row r="37528" s="251" customFormat="1"/>
    <row r="37529" s="251" customFormat="1"/>
    <row r="37530" s="251" customFormat="1"/>
    <row r="37531" s="251" customFormat="1"/>
    <row r="37532" s="251" customFormat="1"/>
    <row r="37533" s="251" customFormat="1"/>
    <row r="37534" s="251" customFormat="1"/>
    <row r="37535" s="251" customFormat="1"/>
    <row r="37536" s="251" customFormat="1"/>
    <row r="37537" s="251" customFormat="1"/>
    <row r="37538" s="251" customFormat="1"/>
    <row r="37539" s="251" customFormat="1"/>
    <row r="37540" s="251" customFormat="1"/>
    <row r="37541" s="251" customFormat="1"/>
    <row r="37542" s="251" customFormat="1"/>
    <row r="37543" s="251" customFormat="1"/>
    <row r="37544" s="251" customFormat="1"/>
    <row r="37545" s="251" customFormat="1"/>
    <row r="37546" s="251" customFormat="1"/>
    <row r="37547" s="251" customFormat="1"/>
    <row r="37548" s="251" customFormat="1"/>
    <row r="37549" s="251" customFormat="1"/>
    <row r="37550" s="251" customFormat="1"/>
    <row r="37551" s="251" customFormat="1"/>
    <row r="37552" s="251" customFormat="1"/>
    <row r="37553" s="251" customFormat="1"/>
    <row r="37554" s="251" customFormat="1"/>
    <row r="37555" s="251" customFormat="1"/>
    <row r="37556" s="251" customFormat="1"/>
    <row r="37557" s="251" customFormat="1"/>
    <row r="37558" s="251" customFormat="1"/>
    <row r="37559" s="251" customFormat="1"/>
    <row r="37560" s="251" customFormat="1"/>
    <row r="37561" s="251" customFormat="1"/>
    <row r="37562" s="251" customFormat="1"/>
    <row r="37563" s="251" customFormat="1"/>
    <row r="37564" s="251" customFormat="1"/>
    <row r="37565" s="251" customFormat="1"/>
    <row r="37566" s="251" customFormat="1"/>
    <row r="37567" s="251" customFormat="1"/>
    <row r="37568" s="251" customFormat="1"/>
    <row r="37569" s="251" customFormat="1"/>
    <row r="37570" s="251" customFormat="1"/>
    <row r="37571" s="251" customFormat="1"/>
    <row r="37572" s="251" customFormat="1"/>
    <row r="37573" s="251" customFormat="1"/>
    <row r="37574" s="251" customFormat="1"/>
    <row r="37575" s="251" customFormat="1"/>
    <row r="37576" s="251" customFormat="1"/>
    <row r="37577" s="251" customFormat="1"/>
    <row r="37578" s="251" customFormat="1"/>
    <row r="37579" s="251" customFormat="1"/>
    <row r="37580" s="251" customFormat="1"/>
    <row r="37581" s="251" customFormat="1"/>
    <row r="37582" s="251" customFormat="1"/>
    <row r="37583" s="251" customFormat="1"/>
    <row r="37584" s="251" customFormat="1"/>
    <row r="37585" s="251" customFormat="1"/>
    <row r="37586" s="251" customFormat="1"/>
    <row r="37587" s="251" customFormat="1"/>
    <row r="37588" s="251" customFormat="1"/>
    <row r="37589" s="251" customFormat="1"/>
    <row r="37590" s="251" customFormat="1"/>
    <row r="37591" s="251" customFormat="1"/>
    <row r="37592" s="251" customFormat="1"/>
    <row r="37593" s="251" customFormat="1"/>
    <row r="37594" s="251" customFormat="1"/>
    <row r="37595" s="251" customFormat="1"/>
    <row r="37596" s="251" customFormat="1"/>
    <row r="37597" s="251" customFormat="1"/>
    <row r="37598" s="251" customFormat="1"/>
    <row r="37599" s="251" customFormat="1"/>
    <row r="37600" s="251" customFormat="1"/>
    <row r="37601" s="251" customFormat="1"/>
    <row r="37602" s="251" customFormat="1"/>
    <row r="37603" s="251" customFormat="1"/>
    <row r="37604" s="251" customFormat="1"/>
    <row r="37605" s="251" customFormat="1"/>
    <row r="37606" s="251" customFormat="1"/>
    <row r="37607" s="251" customFormat="1"/>
    <row r="37608" s="251" customFormat="1"/>
    <row r="37609" s="251" customFormat="1"/>
    <row r="37610" s="251" customFormat="1"/>
    <row r="37611" s="251" customFormat="1"/>
    <row r="37612" s="251" customFormat="1"/>
    <row r="37613" s="251" customFormat="1"/>
    <row r="37614" s="251" customFormat="1"/>
    <row r="37615" s="251" customFormat="1"/>
    <row r="37616" s="251" customFormat="1"/>
    <row r="37617" s="251" customFormat="1"/>
    <row r="37618" s="251" customFormat="1"/>
    <row r="37619" s="251" customFormat="1"/>
    <row r="37620" s="251" customFormat="1"/>
    <row r="37621" s="251" customFormat="1"/>
    <row r="37622" s="251" customFormat="1"/>
    <row r="37623" s="251" customFormat="1"/>
    <row r="37624" s="251" customFormat="1"/>
    <row r="37625" s="251" customFormat="1"/>
    <row r="37626" s="251" customFormat="1"/>
    <row r="37627" s="251" customFormat="1"/>
    <row r="37628" s="251" customFormat="1"/>
    <row r="37629" s="251" customFormat="1"/>
    <row r="37630" s="251" customFormat="1"/>
    <row r="37631" s="251" customFormat="1"/>
    <row r="37632" s="251" customFormat="1"/>
    <row r="37633" s="251" customFormat="1"/>
    <row r="37634" s="251" customFormat="1"/>
    <row r="37635" s="251" customFormat="1"/>
    <row r="37636" s="251" customFormat="1"/>
    <row r="37637" s="251" customFormat="1"/>
    <row r="37638" s="251" customFormat="1"/>
    <row r="37639" s="251" customFormat="1"/>
    <row r="37640" s="251" customFormat="1"/>
    <row r="37641" s="251" customFormat="1"/>
    <row r="37642" s="251" customFormat="1"/>
    <row r="37643" s="251" customFormat="1"/>
    <row r="37644" s="251" customFormat="1"/>
    <row r="37645" s="251" customFormat="1"/>
    <row r="37646" s="251" customFormat="1"/>
    <row r="37647" s="251" customFormat="1"/>
    <row r="37648" s="251" customFormat="1"/>
    <row r="37649" s="251" customFormat="1"/>
    <row r="37650" s="251" customFormat="1"/>
    <row r="37651" s="251" customFormat="1"/>
    <row r="37652" s="251" customFormat="1"/>
    <row r="37653" s="251" customFormat="1"/>
    <row r="37654" s="251" customFormat="1"/>
    <row r="37655" s="251" customFormat="1"/>
    <row r="37656" s="251" customFormat="1"/>
    <row r="37657" s="251" customFormat="1"/>
    <row r="37658" s="251" customFormat="1"/>
    <row r="37659" s="251" customFormat="1"/>
    <row r="37660" s="251" customFormat="1"/>
    <row r="37661" s="251" customFormat="1"/>
    <row r="37662" s="251" customFormat="1"/>
    <row r="37663" s="251" customFormat="1"/>
    <row r="37664" s="251" customFormat="1"/>
    <row r="37665" s="251" customFormat="1"/>
    <row r="37666" s="251" customFormat="1"/>
    <row r="37667" s="251" customFormat="1"/>
    <row r="37668" s="251" customFormat="1"/>
    <row r="37669" s="251" customFormat="1"/>
    <row r="37670" s="251" customFormat="1"/>
    <row r="37671" s="251" customFormat="1"/>
    <row r="37672" s="251" customFormat="1"/>
    <row r="37673" s="251" customFormat="1"/>
    <row r="37674" s="251" customFormat="1"/>
    <row r="37675" s="251" customFormat="1"/>
    <row r="37676" s="251" customFormat="1"/>
    <row r="37677" s="251" customFormat="1"/>
    <row r="37678" s="251" customFormat="1"/>
    <row r="37679" s="251" customFormat="1"/>
    <row r="37680" s="251" customFormat="1"/>
    <row r="37681" s="251" customFormat="1"/>
    <row r="37682" s="251" customFormat="1"/>
    <row r="37683" s="251" customFormat="1"/>
    <row r="37684" s="251" customFormat="1"/>
    <row r="37685" s="251" customFormat="1"/>
    <row r="37686" s="251" customFormat="1"/>
    <row r="37687" s="251" customFormat="1"/>
    <row r="37688" s="251" customFormat="1"/>
    <row r="37689" s="251" customFormat="1"/>
    <row r="37690" s="251" customFormat="1"/>
    <row r="37691" s="251" customFormat="1"/>
    <row r="37692" s="251" customFormat="1"/>
    <row r="37693" s="251" customFormat="1"/>
    <row r="37694" s="251" customFormat="1"/>
    <row r="37695" s="251" customFormat="1"/>
    <row r="37696" s="251" customFormat="1"/>
    <row r="37697" s="251" customFormat="1"/>
    <row r="37698" s="251" customFormat="1"/>
    <row r="37699" s="251" customFormat="1"/>
    <row r="37700" s="251" customFormat="1"/>
    <row r="37701" s="251" customFormat="1"/>
    <row r="37702" s="251" customFormat="1"/>
    <row r="37703" s="251" customFormat="1"/>
    <row r="37704" s="251" customFormat="1"/>
    <row r="37705" s="251" customFormat="1"/>
    <row r="37706" s="251" customFormat="1"/>
    <row r="37707" s="251" customFormat="1"/>
    <row r="37708" s="251" customFormat="1"/>
    <row r="37709" s="251" customFormat="1"/>
    <row r="37710" s="251" customFormat="1"/>
    <row r="37711" s="251" customFormat="1"/>
    <row r="37712" s="251" customFormat="1"/>
    <row r="37713" s="251" customFormat="1"/>
    <row r="37714" s="251" customFormat="1"/>
    <row r="37715" s="251" customFormat="1"/>
    <row r="37716" s="251" customFormat="1"/>
    <row r="37717" s="251" customFormat="1"/>
    <row r="37718" s="251" customFormat="1"/>
    <row r="37719" s="251" customFormat="1"/>
    <row r="37720" s="251" customFormat="1"/>
    <row r="37721" s="251" customFormat="1"/>
    <row r="37722" s="251" customFormat="1"/>
    <row r="37723" s="251" customFormat="1"/>
    <row r="37724" s="251" customFormat="1"/>
    <row r="37725" s="251" customFormat="1"/>
    <row r="37726" s="251" customFormat="1"/>
    <row r="37727" s="251" customFormat="1"/>
    <row r="37728" s="251" customFormat="1"/>
    <row r="37729" s="251" customFormat="1"/>
    <row r="37730" s="251" customFormat="1"/>
    <row r="37731" s="251" customFormat="1"/>
    <row r="37732" s="251" customFormat="1"/>
    <row r="37733" s="251" customFormat="1"/>
    <row r="37734" s="251" customFormat="1"/>
    <row r="37735" s="251" customFormat="1"/>
    <row r="37736" s="251" customFormat="1"/>
    <row r="37737" s="251" customFormat="1"/>
    <row r="37738" s="251" customFormat="1"/>
    <row r="37739" s="251" customFormat="1"/>
    <row r="37740" s="251" customFormat="1"/>
    <row r="37741" s="251" customFormat="1"/>
    <row r="37742" s="251" customFormat="1"/>
    <row r="37743" s="251" customFormat="1"/>
    <row r="37744" s="251" customFormat="1"/>
    <row r="37745" s="251" customFormat="1"/>
    <row r="37746" s="251" customFormat="1"/>
    <row r="37747" s="251" customFormat="1"/>
    <row r="37748" s="251" customFormat="1"/>
    <row r="37749" s="251" customFormat="1"/>
    <row r="37750" s="251" customFormat="1"/>
    <row r="37751" s="251" customFormat="1"/>
    <row r="37752" s="251" customFormat="1"/>
    <row r="37753" s="251" customFormat="1"/>
    <row r="37754" s="251" customFormat="1"/>
    <row r="37755" s="251" customFormat="1"/>
    <row r="37756" s="251" customFormat="1"/>
    <row r="37757" s="251" customFormat="1"/>
    <row r="37758" s="251" customFormat="1"/>
    <row r="37759" s="251" customFormat="1"/>
    <row r="37760" s="251" customFormat="1"/>
    <row r="37761" s="251" customFormat="1"/>
    <row r="37762" s="251" customFormat="1"/>
    <row r="37763" s="251" customFormat="1"/>
    <row r="37764" s="251" customFormat="1"/>
    <row r="37765" s="251" customFormat="1"/>
    <row r="37766" s="251" customFormat="1"/>
    <row r="37767" s="251" customFormat="1"/>
    <row r="37768" s="251" customFormat="1"/>
    <row r="37769" s="251" customFormat="1"/>
    <row r="37770" s="251" customFormat="1"/>
    <row r="37771" s="251" customFormat="1"/>
    <row r="37772" s="251" customFormat="1"/>
    <row r="37773" s="251" customFormat="1"/>
    <row r="37774" s="251" customFormat="1"/>
    <row r="37775" s="251" customFormat="1"/>
    <row r="37776" s="251" customFormat="1"/>
    <row r="37777" s="251" customFormat="1"/>
    <row r="37778" s="251" customFormat="1"/>
    <row r="37779" s="251" customFormat="1"/>
    <row r="37780" s="251" customFormat="1"/>
    <row r="37781" s="251" customFormat="1"/>
    <row r="37782" s="251" customFormat="1"/>
    <row r="37783" s="251" customFormat="1"/>
    <row r="37784" s="251" customFormat="1"/>
    <row r="37785" s="251" customFormat="1"/>
    <row r="37786" s="251" customFormat="1"/>
    <row r="37787" s="251" customFormat="1"/>
    <row r="37788" s="251" customFormat="1"/>
    <row r="37789" s="251" customFormat="1"/>
    <row r="37790" s="251" customFormat="1"/>
    <row r="37791" s="251" customFormat="1"/>
    <row r="37792" s="251" customFormat="1"/>
    <row r="37793" s="251" customFormat="1"/>
    <row r="37794" s="251" customFormat="1"/>
    <row r="37795" s="251" customFormat="1"/>
    <row r="37796" s="251" customFormat="1"/>
    <row r="37797" s="251" customFormat="1"/>
    <row r="37798" s="251" customFormat="1"/>
    <row r="37799" s="251" customFormat="1"/>
    <row r="37800" s="251" customFormat="1"/>
    <row r="37801" s="251" customFormat="1"/>
    <row r="37802" s="251" customFormat="1"/>
    <row r="37803" s="251" customFormat="1"/>
    <row r="37804" s="251" customFormat="1"/>
    <row r="37805" s="251" customFormat="1"/>
    <row r="37806" s="251" customFormat="1"/>
    <row r="37807" s="251" customFormat="1"/>
    <row r="37808" s="251" customFormat="1"/>
    <row r="37809" s="251" customFormat="1"/>
    <row r="37810" s="251" customFormat="1"/>
    <row r="37811" s="251" customFormat="1"/>
    <row r="37812" s="251" customFormat="1"/>
    <row r="37813" s="251" customFormat="1"/>
    <row r="37814" s="251" customFormat="1"/>
    <row r="37815" s="251" customFormat="1"/>
    <row r="37816" s="251" customFormat="1"/>
    <row r="37817" s="251" customFormat="1"/>
    <row r="37818" s="251" customFormat="1"/>
    <row r="37819" s="251" customFormat="1"/>
    <row r="37820" s="251" customFormat="1"/>
    <row r="37821" s="251" customFormat="1"/>
    <row r="37822" s="251" customFormat="1"/>
    <row r="37823" s="251" customFormat="1"/>
    <row r="37824" s="251" customFormat="1"/>
    <row r="37825" s="251" customFormat="1"/>
    <row r="37826" s="251" customFormat="1"/>
    <row r="37827" s="251" customFormat="1"/>
    <row r="37828" s="251" customFormat="1"/>
    <row r="37829" s="251" customFormat="1"/>
    <row r="37830" s="251" customFormat="1"/>
    <row r="37831" s="251" customFormat="1"/>
    <row r="37832" s="251" customFormat="1"/>
    <row r="37833" s="251" customFormat="1"/>
    <row r="37834" s="251" customFormat="1"/>
    <row r="37835" s="251" customFormat="1"/>
    <row r="37836" s="251" customFormat="1"/>
    <row r="37837" s="251" customFormat="1"/>
    <row r="37838" s="251" customFormat="1"/>
    <row r="37839" s="251" customFormat="1"/>
    <row r="37840" s="251" customFormat="1"/>
    <row r="37841" s="251" customFormat="1"/>
    <row r="37842" s="251" customFormat="1"/>
    <row r="37843" s="251" customFormat="1"/>
    <row r="37844" s="251" customFormat="1"/>
    <row r="37845" s="251" customFormat="1"/>
    <row r="37846" s="251" customFormat="1"/>
    <row r="37847" s="251" customFormat="1"/>
    <row r="37848" s="251" customFormat="1"/>
    <row r="37849" s="251" customFormat="1"/>
    <row r="37850" s="251" customFormat="1"/>
    <row r="37851" s="251" customFormat="1"/>
    <row r="37852" s="251" customFormat="1"/>
    <row r="37853" s="251" customFormat="1"/>
    <row r="37854" s="251" customFormat="1"/>
    <row r="37855" s="251" customFormat="1"/>
    <row r="37856" s="251" customFormat="1"/>
    <row r="37857" s="251" customFormat="1"/>
    <row r="37858" s="251" customFormat="1"/>
    <row r="37859" s="251" customFormat="1"/>
    <row r="37860" s="251" customFormat="1"/>
    <row r="37861" s="251" customFormat="1"/>
    <row r="37862" s="251" customFormat="1"/>
    <row r="37863" s="251" customFormat="1"/>
    <row r="37864" s="251" customFormat="1"/>
    <row r="37865" s="251" customFormat="1"/>
    <row r="37866" s="251" customFormat="1"/>
    <row r="37867" s="251" customFormat="1"/>
    <row r="37868" s="251" customFormat="1"/>
    <row r="37869" s="251" customFormat="1"/>
    <row r="37870" s="251" customFormat="1"/>
    <row r="37871" s="251" customFormat="1"/>
    <row r="37872" s="251" customFormat="1"/>
    <row r="37873" s="251" customFormat="1"/>
    <row r="37874" s="251" customFormat="1"/>
    <row r="37875" s="251" customFormat="1"/>
    <row r="37876" s="251" customFormat="1"/>
    <row r="37877" s="251" customFormat="1"/>
    <row r="37878" s="251" customFormat="1"/>
    <row r="37879" s="251" customFormat="1"/>
    <row r="37880" s="251" customFormat="1"/>
    <row r="37881" s="251" customFormat="1"/>
    <row r="37882" s="251" customFormat="1"/>
    <row r="37883" s="251" customFormat="1"/>
    <row r="37884" s="251" customFormat="1"/>
    <row r="37885" s="251" customFormat="1"/>
    <row r="37886" s="251" customFormat="1"/>
    <row r="37887" s="251" customFormat="1"/>
    <row r="37888" s="251" customFormat="1"/>
    <row r="37889" s="251" customFormat="1"/>
    <row r="37890" s="251" customFormat="1"/>
    <row r="37891" s="251" customFormat="1"/>
    <row r="37892" s="251" customFormat="1"/>
    <row r="37893" s="251" customFormat="1"/>
    <row r="37894" s="251" customFormat="1"/>
    <row r="37895" s="251" customFormat="1"/>
    <row r="37896" s="251" customFormat="1"/>
    <row r="37897" s="251" customFormat="1"/>
    <row r="37898" s="251" customFormat="1"/>
    <row r="37899" s="251" customFormat="1"/>
    <row r="37900" s="251" customFormat="1"/>
    <row r="37901" s="251" customFormat="1"/>
    <row r="37902" s="251" customFormat="1"/>
    <row r="37903" s="251" customFormat="1"/>
    <row r="37904" s="251" customFormat="1"/>
    <row r="37905" s="251" customFormat="1"/>
    <row r="37906" s="251" customFormat="1"/>
    <row r="37907" s="251" customFormat="1"/>
    <row r="37908" s="251" customFormat="1"/>
    <row r="37909" s="251" customFormat="1"/>
    <row r="37910" s="251" customFormat="1"/>
    <row r="37911" s="251" customFormat="1"/>
    <row r="37912" s="251" customFormat="1"/>
    <row r="37913" s="251" customFormat="1"/>
    <row r="37914" s="251" customFormat="1"/>
    <row r="37915" s="251" customFormat="1"/>
    <row r="37916" s="251" customFormat="1"/>
    <row r="37917" s="251" customFormat="1"/>
    <row r="37918" s="251" customFormat="1"/>
    <row r="37919" s="251" customFormat="1"/>
    <row r="37920" s="251" customFormat="1"/>
    <row r="37921" s="251" customFormat="1"/>
    <row r="37922" s="251" customFormat="1"/>
    <row r="37923" s="251" customFormat="1"/>
    <row r="37924" s="251" customFormat="1"/>
    <row r="37925" s="251" customFormat="1"/>
    <row r="37926" s="251" customFormat="1"/>
    <row r="37927" s="251" customFormat="1"/>
    <row r="37928" s="251" customFormat="1"/>
    <row r="37929" s="251" customFormat="1"/>
    <row r="37930" s="251" customFormat="1"/>
    <row r="37931" s="251" customFormat="1"/>
    <row r="37932" s="251" customFormat="1"/>
    <row r="37933" s="251" customFormat="1"/>
    <row r="37934" s="251" customFormat="1"/>
    <row r="37935" s="251" customFormat="1"/>
    <row r="37936" s="251" customFormat="1"/>
    <row r="37937" s="251" customFormat="1"/>
    <row r="37938" s="251" customFormat="1"/>
    <row r="37939" s="251" customFormat="1"/>
    <row r="37940" s="251" customFormat="1"/>
    <row r="37941" s="251" customFormat="1"/>
    <row r="37942" s="251" customFormat="1"/>
    <row r="37943" s="251" customFormat="1"/>
    <row r="37944" s="251" customFormat="1"/>
    <row r="37945" s="251" customFormat="1"/>
    <row r="37946" s="251" customFormat="1"/>
    <row r="37947" s="251" customFormat="1"/>
    <row r="37948" s="251" customFormat="1"/>
    <row r="37949" s="251" customFormat="1"/>
    <row r="37950" s="251" customFormat="1"/>
    <row r="37951" s="251" customFormat="1"/>
    <row r="37952" s="251" customFormat="1"/>
    <row r="37953" s="251" customFormat="1"/>
    <row r="37954" s="251" customFormat="1"/>
    <row r="37955" s="251" customFormat="1"/>
    <row r="37956" s="251" customFormat="1"/>
    <row r="37957" s="251" customFormat="1"/>
    <row r="37958" s="251" customFormat="1"/>
    <row r="37959" s="251" customFormat="1"/>
    <row r="37960" s="251" customFormat="1"/>
    <row r="37961" s="251" customFormat="1"/>
    <row r="37962" s="251" customFormat="1"/>
    <row r="37963" s="251" customFormat="1"/>
    <row r="37964" s="251" customFormat="1"/>
    <row r="37965" s="251" customFormat="1"/>
    <row r="37966" s="251" customFormat="1"/>
    <row r="37967" s="251" customFormat="1"/>
    <row r="37968" s="251" customFormat="1"/>
    <row r="37969" s="251" customFormat="1"/>
    <row r="37970" s="251" customFormat="1"/>
    <row r="37971" s="251" customFormat="1"/>
    <row r="37972" s="251" customFormat="1"/>
    <row r="37973" s="251" customFormat="1"/>
    <row r="37974" s="251" customFormat="1"/>
    <row r="37975" s="251" customFormat="1"/>
    <row r="37976" s="251" customFormat="1"/>
    <row r="37977" s="251" customFormat="1"/>
    <row r="37978" s="251" customFormat="1"/>
    <row r="37979" s="251" customFormat="1"/>
    <row r="37980" s="251" customFormat="1"/>
    <row r="37981" s="251" customFormat="1"/>
    <row r="37982" s="251" customFormat="1"/>
    <row r="37983" s="251" customFormat="1"/>
    <row r="37984" s="251" customFormat="1"/>
    <row r="37985" s="251" customFormat="1"/>
    <row r="37986" s="251" customFormat="1"/>
    <row r="37987" s="251" customFormat="1"/>
    <row r="37988" s="251" customFormat="1"/>
    <row r="37989" s="251" customFormat="1"/>
    <row r="37990" s="251" customFormat="1"/>
    <row r="37991" s="251" customFormat="1"/>
    <row r="37992" s="251" customFormat="1"/>
    <row r="37993" s="251" customFormat="1"/>
    <row r="37994" s="251" customFormat="1"/>
    <row r="37995" s="251" customFormat="1"/>
    <row r="37996" s="251" customFormat="1"/>
    <row r="37997" s="251" customFormat="1"/>
    <row r="37998" s="251" customFormat="1"/>
    <row r="37999" s="251" customFormat="1"/>
    <row r="38000" s="251" customFormat="1"/>
    <row r="38001" s="251" customFormat="1"/>
    <row r="38002" s="251" customFormat="1"/>
    <row r="38003" s="251" customFormat="1"/>
    <row r="38004" s="251" customFormat="1"/>
    <row r="38005" s="251" customFormat="1"/>
    <row r="38006" s="251" customFormat="1"/>
    <row r="38007" s="251" customFormat="1"/>
    <row r="38008" s="251" customFormat="1"/>
    <row r="38009" s="251" customFormat="1"/>
    <row r="38010" s="251" customFormat="1"/>
    <row r="38011" s="251" customFormat="1"/>
    <row r="38012" s="251" customFormat="1"/>
    <row r="38013" s="251" customFormat="1"/>
    <row r="38014" s="251" customFormat="1"/>
    <row r="38015" s="251" customFormat="1"/>
    <row r="38016" s="251" customFormat="1"/>
    <row r="38017" s="251" customFormat="1"/>
    <row r="38018" s="251" customFormat="1"/>
    <row r="38019" s="251" customFormat="1"/>
    <row r="38020" s="251" customFormat="1"/>
    <row r="38021" s="251" customFormat="1"/>
    <row r="38022" s="251" customFormat="1"/>
    <row r="38023" s="251" customFormat="1"/>
    <row r="38024" s="251" customFormat="1"/>
    <row r="38025" s="251" customFormat="1"/>
    <row r="38026" s="251" customFormat="1"/>
    <row r="38027" s="251" customFormat="1"/>
    <row r="38028" s="251" customFormat="1"/>
    <row r="38029" s="251" customFormat="1"/>
    <row r="38030" s="251" customFormat="1"/>
    <row r="38031" s="251" customFormat="1"/>
    <row r="38032" s="251" customFormat="1"/>
    <row r="38033" s="251" customFormat="1"/>
    <row r="38034" s="251" customFormat="1"/>
    <row r="38035" s="251" customFormat="1"/>
    <row r="38036" s="251" customFormat="1"/>
    <row r="38037" s="251" customFormat="1"/>
    <row r="38038" s="251" customFormat="1"/>
    <row r="38039" s="251" customFormat="1"/>
    <row r="38040" s="251" customFormat="1"/>
    <row r="38041" s="251" customFormat="1"/>
    <row r="38042" s="251" customFormat="1"/>
    <row r="38043" s="251" customFormat="1"/>
    <row r="38044" s="251" customFormat="1"/>
    <row r="38045" s="251" customFormat="1"/>
    <row r="38046" s="251" customFormat="1"/>
    <row r="38047" s="251" customFormat="1"/>
    <row r="38048" s="251" customFormat="1"/>
    <row r="38049" s="251" customFormat="1"/>
    <row r="38050" s="251" customFormat="1"/>
    <row r="38051" s="251" customFormat="1"/>
    <row r="38052" s="251" customFormat="1"/>
    <row r="38053" s="251" customFormat="1"/>
    <row r="38054" s="251" customFormat="1"/>
    <row r="38055" s="251" customFormat="1"/>
    <row r="38056" s="251" customFormat="1"/>
    <row r="38057" s="251" customFormat="1"/>
    <row r="38058" s="251" customFormat="1"/>
    <row r="38059" s="251" customFormat="1"/>
    <row r="38060" s="251" customFormat="1"/>
    <row r="38061" s="251" customFormat="1"/>
    <row r="38062" s="251" customFormat="1"/>
    <row r="38063" s="251" customFormat="1"/>
    <row r="38064" s="251" customFormat="1"/>
    <row r="38065" s="251" customFormat="1"/>
    <row r="38066" s="251" customFormat="1"/>
    <row r="38067" s="251" customFormat="1"/>
    <row r="38068" s="251" customFormat="1"/>
    <row r="38069" s="251" customFormat="1"/>
    <row r="38070" s="251" customFormat="1"/>
    <row r="38071" s="251" customFormat="1"/>
    <row r="38072" s="251" customFormat="1"/>
    <row r="38073" s="251" customFormat="1"/>
    <row r="38074" s="251" customFormat="1"/>
    <row r="38075" s="251" customFormat="1"/>
    <row r="38076" s="251" customFormat="1"/>
    <row r="38077" s="251" customFormat="1"/>
    <row r="38078" s="251" customFormat="1"/>
    <row r="38079" s="251" customFormat="1"/>
    <row r="38080" s="251" customFormat="1"/>
    <row r="38081" s="251" customFormat="1"/>
    <row r="38082" s="251" customFormat="1"/>
    <row r="38083" s="251" customFormat="1"/>
    <row r="38084" s="251" customFormat="1"/>
    <row r="38085" s="251" customFormat="1"/>
    <row r="38086" s="251" customFormat="1"/>
    <row r="38087" s="251" customFormat="1"/>
    <row r="38088" s="251" customFormat="1"/>
    <row r="38089" s="251" customFormat="1"/>
    <row r="38090" s="251" customFormat="1"/>
    <row r="38091" s="251" customFormat="1"/>
    <row r="38092" s="251" customFormat="1"/>
    <row r="38093" s="251" customFormat="1"/>
    <row r="38094" s="251" customFormat="1"/>
    <row r="38095" s="251" customFormat="1"/>
    <row r="38096" s="251" customFormat="1"/>
    <row r="38097" s="251" customFormat="1"/>
    <row r="38098" s="251" customFormat="1"/>
    <row r="38099" s="251" customFormat="1"/>
    <row r="38100" s="251" customFormat="1"/>
    <row r="38101" s="251" customFormat="1"/>
    <row r="38102" s="251" customFormat="1"/>
    <row r="38103" s="251" customFormat="1"/>
    <row r="38104" s="251" customFormat="1"/>
    <row r="38105" s="251" customFormat="1"/>
    <row r="38106" s="251" customFormat="1"/>
    <row r="38107" s="251" customFormat="1"/>
    <row r="38108" s="251" customFormat="1"/>
    <row r="38109" s="251" customFormat="1"/>
    <row r="38110" s="251" customFormat="1"/>
    <row r="38111" s="251" customFormat="1"/>
    <row r="38112" s="251" customFormat="1"/>
    <row r="38113" s="251" customFormat="1"/>
    <row r="38114" s="251" customFormat="1"/>
    <row r="38115" s="251" customFormat="1"/>
    <row r="38116" s="251" customFormat="1"/>
    <row r="38117" s="251" customFormat="1"/>
    <row r="38118" s="251" customFormat="1"/>
    <row r="38119" s="251" customFormat="1"/>
    <row r="38120" s="251" customFormat="1"/>
    <row r="38121" s="251" customFormat="1"/>
    <row r="38122" s="251" customFormat="1"/>
    <row r="38123" s="251" customFormat="1"/>
    <row r="38124" s="251" customFormat="1"/>
    <row r="38125" s="251" customFormat="1"/>
    <row r="38126" s="251" customFormat="1"/>
    <row r="38127" s="251" customFormat="1"/>
    <row r="38128" s="251" customFormat="1"/>
    <row r="38129" s="251" customFormat="1"/>
    <row r="38130" s="251" customFormat="1"/>
    <row r="38131" s="251" customFormat="1"/>
    <row r="38132" s="251" customFormat="1"/>
    <row r="38133" s="251" customFormat="1"/>
    <row r="38134" s="251" customFormat="1"/>
    <row r="38135" s="251" customFormat="1"/>
    <row r="38136" s="251" customFormat="1"/>
    <row r="38137" s="251" customFormat="1"/>
    <row r="38138" s="251" customFormat="1"/>
    <row r="38139" s="251" customFormat="1"/>
    <row r="38140" s="251" customFormat="1"/>
    <row r="38141" s="251" customFormat="1"/>
    <row r="38142" s="251" customFormat="1"/>
    <row r="38143" s="251" customFormat="1"/>
    <row r="38144" s="251" customFormat="1"/>
    <row r="38145" s="251" customFormat="1"/>
    <row r="38146" s="251" customFormat="1"/>
    <row r="38147" s="251" customFormat="1"/>
    <row r="38148" s="251" customFormat="1"/>
    <row r="38149" s="251" customFormat="1"/>
    <row r="38150" s="251" customFormat="1"/>
    <row r="38151" s="251" customFormat="1"/>
    <row r="38152" s="251" customFormat="1"/>
    <row r="38153" s="251" customFormat="1"/>
    <row r="38154" s="251" customFormat="1"/>
    <row r="38155" s="251" customFormat="1"/>
    <row r="38156" s="251" customFormat="1"/>
    <row r="38157" s="251" customFormat="1"/>
    <row r="38158" s="251" customFormat="1"/>
    <row r="38159" s="251" customFormat="1"/>
    <row r="38160" s="251" customFormat="1"/>
    <row r="38161" s="251" customFormat="1"/>
    <row r="38162" s="251" customFormat="1"/>
    <row r="38163" s="251" customFormat="1"/>
    <row r="38164" s="251" customFormat="1"/>
    <row r="38165" s="251" customFormat="1"/>
    <row r="38166" s="251" customFormat="1"/>
    <row r="38167" s="251" customFormat="1"/>
    <row r="38168" s="251" customFormat="1"/>
    <row r="38169" s="251" customFormat="1"/>
    <row r="38170" s="251" customFormat="1"/>
    <row r="38171" s="251" customFormat="1"/>
    <row r="38172" s="251" customFormat="1"/>
    <row r="38173" s="251" customFormat="1"/>
    <row r="38174" s="251" customFormat="1"/>
    <row r="38175" s="251" customFormat="1"/>
    <row r="38176" s="251" customFormat="1"/>
    <row r="38177" s="251" customFormat="1"/>
    <row r="38178" s="251" customFormat="1"/>
    <row r="38179" s="251" customFormat="1"/>
    <row r="38180" s="251" customFormat="1"/>
    <row r="38181" s="251" customFormat="1"/>
    <row r="38182" s="251" customFormat="1"/>
    <row r="38183" s="251" customFormat="1"/>
    <row r="38184" s="251" customFormat="1"/>
    <row r="38185" s="251" customFormat="1"/>
    <row r="38186" s="251" customFormat="1"/>
    <row r="38187" s="251" customFormat="1"/>
    <row r="38188" s="251" customFormat="1"/>
    <row r="38189" s="251" customFormat="1"/>
    <row r="38190" s="251" customFormat="1"/>
    <row r="38191" s="251" customFormat="1"/>
    <row r="38192" s="251" customFormat="1"/>
    <row r="38193" s="251" customFormat="1"/>
    <row r="38194" s="251" customFormat="1"/>
    <row r="38195" s="251" customFormat="1"/>
    <row r="38196" s="251" customFormat="1"/>
    <row r="38197" s="251" customFormat="1"/>
    <row r="38198" s="251" customFormat="1"/>
    <row r="38199" s="251" customFormat="1"/>
    <row r="38200" s="251" customFormat="1"/>
    <row r="38201" s="251" customFormat="1"/>
    <row r="38202" s="251" customFormat="1"/>
    <row r="38203" s="251" customFormat="1"/>
    <row r="38204" s="251" customFormat="1"/>
    <row r="38205" s="251" customFormat="1"/>
    <row r="38206" s="251" customFormat="1"/>
    <row r="38207" s="251" customFormat="1"/>
    <row r="38208" s="251" customFormat="1"/>
    <row r="38209" s="251" customFormat="1"/>
    <row r="38210" s="251" customFormat="1"/>
    <row r="38211" s="251" customFormat="1"/>
    <row r="38212" s="251" customFormat="1"/>
    <row r="38213" s="251" customFormat="1"/>
    <row r="38214" s="251" customFormat="1"/>
    <row r="38215" s="251" customFormat="1"/>
    <row r="38216" s="251" customFormat="1"/>
    <row r="38217" s="251" customFormat="1"/>
    <row r="38218" s="251" customFormat="1"/>
    <row r="38219" s="251" customFormat="1"/>
    <row r="38220" s="251" customFormat="1"/>
    <row r="38221" s="251" customFormat="1"/>
    <row r="38222" s="251" customFormat="1"/>
    <row r="38223" s="251" customFormat="1"/>
    <row r="38224" s="251" customFormat="1"/>
    <row r="38225" s="251" customFormat="1"/>
    <row r="38226" s="251" customFormat="1"/>
    <row r="38227" s="251" customFormat="1"/>
    <row r="38228" s="251" customFormat="1"/>
    <row r="38229" s="251" customFormat="1"/>
    <row r="38230" s="251" customFormat="1"/>
    <row r="38231" s="251" customFormat="1"/>
    <row r="38232" s="251" customFormat="1"/>
    <row r="38233" s="251" customFormat="1"/>
    <row r="38234" s="251" customFormat="1"/>
    <row r="38235" s="251" customFormat="1"/>
    <row r="38236" s="251" customFormat="1"/>
    <row r="38237" s="251" customFormat="1"/>
    <row r="38238" s="251" customFormat="1"/>
    <row r="38239" s="251" customFormat="1"/>
    <row r="38240" s="251" customFormat="1"/>
    <row r="38241" s="251" customFormat="1"/>
    <row r="38242" s="251" customFormat="1"/>
    <row r="38243" s="251" customFormat="1"/>
    <row r="38244" s="251" customFormat="1"/>
    <row r="38245" s="251" customFormat="1"/>
    <row r="38246" s="251" customFormat="1"/>
    <row r="38247" s="251" customFormat="1"/>
    <row r="38248" s="251" customFormat="1"/>
    <row r="38249" s="251" customFormat="1"/>
    <row r="38250" s="251" customFormat="1"/>
    <row r="38251" s="251" customFormat="1"/>
    <row r="38252" s="251" customFormat="1"/>
    <row r="38253" s="251" customFormat="1"/>
    <row r="38254" s="251" customFormat="1"/>
    <row r="38255" s="251" customFormat="1"/>
    <row r="38256" s="251" customFormat="1"/>
    <row r="38257" s="251" customFormat="1"/>
    <row r="38258" s="251" customFormat="1"/>
    <row r="38259" s="251" customFormat="1"/>
    <row r="38260" s="251" customFormat="1"/>
    <row r="38261" s="251" customFormat="1"/>
    <row r="38262" s="251" customFormat="1"/>
    <row r="38263" s="251" customFormat="1"/>
    <row r="38264" s="251" customFormat="1"/>
    <row r="38265" s="251" customFormat="1"/>
    <row r="38266" s="251" customFormat="1"/>
    <row r="38267" s="251" customFormat="1"/>
    <row r="38268" s="251" customFormat="1"/>
    <row r="38269" s="251" customFormat="1"/>
    <row r="38270" s="251" customFormat="1"/>
    <row r="38271" s="251" customFormat="1"/>
    <row r="38272" s="251" customFormat="1"/>
    <row r="38273" s="251" customFormat="1"/>
    <row r="38274" s="251" customFormat="1"/>
    <row r="38275" s="251" customFormat="1"/>
    <row r="38276" s="251" customFormat="1"/>
    <row r="38277" s="251" customFormat="1"/>
    <row r="38278" s="251" customFormat="1"/>
    <row r="38279" s="251" customFormat="1"/>
    <row r="38280" s="251" customFormat="1"/>
    <row r="38281" s="251" customFormat="1"/>
    <row r="38282" s="251" customFormat="1"/>
    <row r="38283" s="251" customFormat="1"/>
    <row r="38284" s="251" customFormat="1"/>
    <row r="38285" s="251" customFormat="1"/>
    <row r="38286" s="251" customFormat="1"/>
    <row r="38287" s="251" customFormat="1"/>
    <row r="38288" s="251" customFormat="1"/>
    <row r="38289" s="251" customFormat="1"/>
    <row r="38290" s="251" customFormat="1"/>
    <row r="38291" s="251" customFormat="1"/>
    <row r="38292" s="251" customFormat="1"/>
    <row r="38293" s="251" customFormat="1"/>
    <row r="38294" s="251" customFormat="1"/>
    <row r="38295" s="251" customFormat="1"/>
    <row r="38296" s="251" customFormat="1"/>
    <row r="38297" s="251" customFormat="1"/>
    <row r="38298" s="251" customFormat="1"/>
    <row r="38299" s="251" customFormat="1"/>
    <row r="38300" s="251" customFormat="1"/>
    <row r="38301" s="251" customFormat="1"/>
    <row r="38302" s="251" customFormat="1"/>
    <row r="38303" s="251" customFormat="1"/>
    <row r="38304" s="251" customFormat="1"/>
    <row r="38305" s="251" customFormat="1"/>
    <row r="38306" s="251" customFormat="1"/>
    <row r="38307" s="251" customFormat="1"/>
    <row r="38308" s="251" customFormat="1"/>
    <row r="38309" s="251" customFormat="1"/>
    <row r="38310" s="251" customFormat="1"/>
    <row r="38311" s="251" customFormat="1"/>
    <row r="38312" s="251" customFormat="1"/>
    <row r="38313" s="251" customFormat="1"/>
    <row r="38314" s="251" customFormat="1"/>
    <row r="38315" s="251" customFormat="1"/>
    <row r="38316" s="251" customFormat="1"/>
    <row r="38317" s="251" customFormat="1"/>
    <row r="38318" s="251" customFormat="1"/>
    <row r="38319" s="251" customFormat="1"/>
    <row r="38320" s="251" customFormat="1"/>
    <row r="38321" s="251" customFormat="1"/>
    <row r="38322" s="251" customFormat="1"/>
    <row r="38323" s="251" customFormat="1"/>
    <row r="38324" s="251" customFormat="1"/>
    <row r="38325" s="251" customFormat="1"/>
    <row r="38326" s="251" customFormat="1"/>
    <row r="38327" s="251" customFormat="1"/>
    <row r="38328" s="251" customFormat="1"/>
    <row r="38329" s="251" customFormat="1"/>
    <row r="38330" s="251" customFormat="1"/>
    <row r="38331" s="251" customFormat="1"/>
    <row r="38332" s="251" customFormat="1"/>
    <row r="38333" s="251" customFormat="1"/>
    <row r="38334" s="251" customFormat="1"/>
    <row r="38335" s="251" customFormat="1"/>
    <row r="38336" s="251" customFormat="1"/>
    <row r="38337" s="251" customFormat="1"/>
    <row r="38338" s="251" customFormat="1"/>
    <row r="38339" s="251" customFormat="1"/>
    <row r="38340" s="251" customFormat="1"/>
    <row r="38341" s="251" customFormat="1"/>
    <row r="38342" s="251" customFormat="1"/>
    <row r="38343" s="251" customFormat="1"/>
    <row r="38344" s="251" customFormat="1"/>
    <row r="38345" s="251" customFormat="1"/>
    <row r="38346" s="251" customFormat="1"/>
    <row r="38347" s="251" customFormat="1"/>
    <row r="38348" s="251" customFormat="1"/>
    <row r="38349" s="251" customFormat="1"/>
    <row r="38350" s="251" customFormat="1"/>
    <row r="38351" s="251" customFormat="1"/>
    <row r="38352" s="251" customFormat="1"/>
    <row r="38353" s="251" customFormat="1"/>
    <row r="38354" s="251" customFormat="1"/>
    <row r="38355" s="251" customFormat="1"/>
    <row r="38356" s="251" customFormat="1"/>
    <row r="38357" s="251" customFormat="1"/>
    <row r="38358" s="251" customFormat="1"/>
    <row r="38359" s="251" customFormat="1"/>
    <row r="38360" s="251" customFormat="1"/>
    <row r="38361" s="251" customFormat="1"/>
    <row r="38362" s="251" customFormat="1"/>
    <row r="38363" s="251" customFormat="1"/>
    <row r="38364" s="251" customFormat="1"/>
    <row r="38365" s="251" customFormat="1"/>
    <row r="38366" s="251" customFormat="1"/>
    <row r="38367" s="251" customFormat="1"/>
    <row r="38368" s="251" customFormat="1"/>
    <row r="38369" s="251" customFormat="1"/>
    <row r="38370" s="251" customFormat="1"/>
    <row r="38371" s="251" customFormat="1"/>
    <row r="38372" s="251" customFormat="1"/>
    <row r="38373" s="251" customFormat="1"/>
    <row r="38374" s="251" customFormat="1"/>
    <row r="38375" s="251" customFormat="1"/>
    <row r="38376" s="251" customFormat="1"/>
    <row r="38377" s="251" customFormat="1"/>
    <row r="38378" s="251" customFormat="1"/>
    <row r="38379" s="251" customFormat="1"/>
    <row r="38380" s="251" customFormat="1"/>
    <row r="38381" s="251" customFormat="1"/>
    <row r="38382" s="251" customFormat="1"/>
    <row r="38383" s="251" customFormat="1"/>
    <row r="38384" s="251" customFormat="1"/>
    <row r="38385" s="251" customFormat="1"/>
    <row r="38386" s="251" customFormat="1"/>
    <row r="38387" s="251" customFormat="1"/>
    <row r="38388" s="251" customFormat="1"/>
    <row r="38389" s="251" customFormat="1"/>
    <row r="38390" s="251" customFormat="1"/>
    <row r="38391" s="251" customFormat="1"/>
    <row r="38392" s="251" customFormat="1"/>
    <row r="38393" s="251" customFormat="1"/>
    <row r="38394" s="251" customFormat="1"/>
    <row r="38395" s="251" customFormat="1"/>
    <row r="38396" s="251" customFormat="1"/>
    <row r="38397" s="251" customFormat="1"/>
    <row r="38398" s="251" customFormat="1"/>
    <row r="38399" s="251" customFormat="1"/>
    <row r="38400" s="251" customFormat="1"/>
    <row r="38401" s="251" customFormat="1"/>
    <row r="38402" s="251" customFormat="1"/>
    <row r="38403" s="251" customFormat="1"/>
    <row r="38404" s="251" customFormat="1"/>
    <row r="38405" s="251" customFormat="1"/>
    <row r="38406" s="251" customFormat="1"/>
    <row r="38407" s="251" customFormat="1"/>
    <row r="38408" s="251" customFormat="1"/>
    <row r="38409" s="251" customFormat="1"/>
    <row r="38410" s="251" customFormat="1"/>
    <row r="38411" s="251" customFormat="1"/>
    <row r="38412" s="251" customFormat="1"/>
    <row r="38413" s="251" customFormat="1"/>
    <row r="38414" s="251" customFormat="1"/>
    <row r="38415" s="251" customFormat="1"/>
    <row r="38416" s="251" customFormat="1"/>
    <row r="38417" s="251" customFormat="1"/>
    <row r="38418" s="251" customFormat="1"/>
    <row r="38419" s="251" customFormat="1"/>
    <row r="38420" s="251" customFormat="1"/>
    <row r="38421" s="251" customFormat="1"/>
    <row r="38422" s="251" customFormat="1"/>
    <row r="38423" s="251" customFormat="1"/>
    <row r="38424" s="251" customFormat="1"/>
    <row r="38425" s="251" customFormat="1"/>
    <row r="38426" s="251" customFormat="1"/>
    <row r="38427" s="251" customFormat="1"/>
    <row r="38428" s="251" customFormat="1"/>
    <row r="38429" s="251" customFormat="1"/>
    <row r="38430" s="251" customFormat="1"/>
    <row r="38431" s="251" customFormat="1"/>
    <row r="38432" s="251" customFormat="1"/>
    <row r="38433" s="251" customFormat="1"/>
    <row r="38434" s="251" customFormat="1"/>
    <row r="38435" s="251" customFormat="1"/>
    <row r="38436" s="251" customFormat="1"/>
    <row r="38437" s="251" customFormat="1"/>
    <row r="38438" s="251" customFormat="1"/>
    <row r="38439" s="251" customFormat="1"/>
    <row r="38440" s="251" customFormat="1"/>
    <row r="38441" s="251" customFormat="1"/>
    <row r="38442" s="251" customFormat="1"/>
    <row r="38443" s="251" customFormat="1"/>
    <row r="38444" s="251" customFormat="1"/>
    <row r="38445" s="251" customFormat="1"/>
    <row r="38446" s="251" customFormat="1"/>
    <row r="38447" s="251" customFormat="1"/>
    <row r="38448" s="251" customFormat="1"/>
    <row r="38449" s="251" customFormat="1"/>
    <row r="38450" s="251" customFormat="1"/>
    <row r="38451" s="251" customFormat="1"/>
    <row r="38452" s="251" customFormat="1"/>
    <row r="38453" s="251" customFormat="1"/>
    <row r="38454" s="251" customFormat="1"/>
    <row r="38455" s="251" customFormat="1"/>
    <row r="38456" s="251" customFormat="1"/>
    <row r="38457" s="251" customFormat="1"/>
    <row r="38458" s="251" customFormat="1"/>
    <row r="38459" s="251" customFormat="1"/>
    <row r="38460" s="251" customFormat="1"/>
    <row r="38461" s="251" customFormat="1"/>
    <row r="38462" s="251" customFormat="1"/>
    <row r="38463" s="251" customFormat="1"/>
    <row r="38464" s="251" customFormat="1"/>
    <row r="38465" s="251" customFormat="1"/>
    <row r="38466" s="251" customFormat="1"/>
    <row r="38467" s="251" customFormat="1"/>
    <row r="38468" s="251" customFormat="1"/>
    <row r="38469" s="251" customFormat="1"/>
    <row r="38470" s="251" customFormat="1"/>
    <row r="38471" s="251" customFormat="1"/>
    <row r="38472" s="251" customFormat="1"/>
    <row r="38473" s="251" customFormat="1"/>
    <row r="38474" s="251" customFormat="1"/>
    <row r="38475" s="251" customFormat="1"/>
    <row r="38476" s="251" customFormat="1"/>
    <row r="38477" s="251" customFormat="1"/>
    <row r="38478" s="251" customFormat="1"/>
    <row r="38479" s="251" customFormat="1"/>
    <row r="38480" s="251" customFormat="1"/>
    <row r="38481" s="251" customFormat="1"/>
    <row r="38482" s="251" customFormat="1"/>
    <row r="38483" s="251" customFormat="1"/>
    <row r="38484" s="251" customFormat="1"/>
    <row r="38485" s="251" customFormat="1"/>
    <row r="38486" s="251" customFormat="1"/>
    <row r="38487" s="251" customFormat="1"/>
    <row r="38488" s="251" customFormat="1"/>
    <row r="38489" s="251" customFormat="1"/>
    <row r="38490" s="251" customFormat="1"/>
    <row r="38491" s="251" customFormat="1"/>
    <row r="38492" s="251" customFormat="1"/>
    <row r="38493" s="251" customFormat="1"/>
    <row r="38494" s="251" customFormat="1"/>
    <row r="38495" s="251" customFormat="1"/>
    <row r="38496" s="251" customFormat="1"/>
    <row r="38497" s="251" customFormat="1"/>
    <row r="38498" s="251" customFormat="1"/>
    <row r="38499" s="251" customFormat="1"/>
    <row r="38500" s="251" customFormat="1"/>
    <row r="38501" s="251" customFormat="1"/>
    <row r="38502" s="251" customFormat="1"/>
    <row r="38503" s="251" customFormat="1"/>
    <row r="38504" s="251" customFormat="1"/>
    <row r="38505" s="251" customFormat="1"/>
    <row r="38506" s="251" customFormat="1"/>
    <row r="38507" s="251" customFormat="1"/>
    <row r="38508" s="251" customFormat="1"/>
    <row r="38509" s="251" customFormat="1"/>
    <row r="38510" s="251" customFormat="1"/>
    <row r="38511" s="251" customFormat="1"/>
    <row r="38512" s="251" customFormat="1"/>
    <row r="38513" s="251" customFormat="1"/>
    <row r="38514" s="251" customFormat="1"/>
    <row r="38515" s="251" customFormat="1"/>
    <row r="38516" s="251" customFormat="1"/>
    <row r="38517" s="251" customFormat="1"/>
    <row r="38518" s="251" customFormat="1"/>
    <row r="38519" s="251" customFormat="1"/>
    <row r="38520" s="251" customFormat="1"/>
    <row r="38521" s="251" customFormat="1"/>
    <row r="38522" s="251" customFormat="1"/>
    <row r="38523" s="251" customFormat="1"/>
    <row r="38524" s="251" customFormat="1"/>
    <row r="38525" s="251" customFormat="1"/>
    <row r="38526" s="251" customFormat="1"/>
    <row r="38527" s="251" customFormat="1"/>
    <row r="38528" s="251" customFormat="1"/>
    <row r="38529" s="251" customFormat="1"/>
    <row r="38530" s="251" customFormat="1"/>
    <row r="38531" s="251" customFormat="1"/>
    <row r="38532" s="251" customFormat="1"/>
    <row r="38533" s="251" customFormat="1"/>
    <row r="38534" s="251" customFormat="1"/>
    <row r="38535" s="251" customFormat="1"/>
    <row r="38536" s="251" customFormat="1"/>
    <row r="38537" s="251" customFormat="1"/>
    <row r="38538" s="251" customFormat="1"/>
    <row r="38539" s="251" customFormat="1"/>
    <row r="38540" s="251" customFormat="1"/>
    <row r="38541" s="251" customFormat="1"/>
    <row r="38542" s="251" customFormat="1"/>
    <row r="38543" s="251" customFormat="1"/>
    <row r="38544" s="251" customFormat="1"/>
    <row r="38545" s="251" customFormat="1"/>
    <row r="38546" s="251" customFormat="1"/>
    <row r="38547" s="251" customFormat="1"/>
    <row r="38548" s="251" customFormat="1"/>
    <row r="38549" s="251" customFormat="1"/>
    <row r="38550" s="251" customFormat="1"/>
    <row r="38551" s="251" customFormat="1"/>
    <row r="38552" s="251" customFormat="1"/>
    <row r="38553" s="251" customFormat="1"/>
    <row r="38554" s="251" customFormat="1"/>
    <row r="38555" s="251" customFormat="1"/>
    <row r="38556" s="251" customFormat="1"/>
    <row r="38557" s="251" customFormat="1"/>
    <row r="38558" s="251" customFormat="1"/>
    <row r="38559" s="251" customFormat="1"/>
    <row r="38560" s="251" customFormat="1"/>
    <row r="38561" s="251" customFormat="1"/>
    <row r="38562" s="251" customFormat="1"/>
    <row r="38563" s="251" customFormat="1"/>
    <row r="38564" s="251" customFormat="1"/>
    <row r="38565" s="251" customFormat="1"/>
    <row r="38566" s="251" customFormat="1"/>
    <row r="38567" s="251" customFormat="1"/>
    <row r="38568" s="251" customFormat="1"/>
    <row r="38569" s="251" customFormat="1"/>
    <row r="38570" s="251" customFormat="1"/>
    <row r="38571" s="251" customFormat="1"/>
    <row r="38572" s="251" customFormat="1"/>
    <row r="38573" s="251" customFormat="1"/>
    <row r="38574" s="251" customFormat="1"/>
    <row r="38575" s="251" customFormat="1"/>
    <row r="38576" s="251" customFormat="1"/>
    <row r="38577" s="251" customFormat="1"/>
    <row r="38578" s="251" customFormat="1"/>
    <row r="38579" s="251" customFormat="1"/>
    <row r="38580" s="251" customFormat="1"/>
    <row r="38581" s="251" customFormat="1"/>
    <row r="38582" s="251" customFormat="1"/>
    <row r="38583" s="251" customFormat="1"/>
    <row r="38584" s="251" customFormat="1"/>
    <row r="38585" s="251" customFormat="1"/>
    <row r="38586" s="251" customFormat="1"/>
    <row r="38587" s="251" customFormat="1"/>
    <row r="38588" s="251" customFormat="1"/>
    <row r="38589" s="251" customFormat="1"/>
    <row r="38590" s="251" customFormat="1"/>
    <row r="38591" s="251" customFormat="1"/>
    <row r="38592" s="251" customFormat="1"/>
    <row r="38593" s="251" customFormat="1"/>
    <row r="38594" s="251" customFormat="1"/>
    <row r="38595" s="251" customFormat="1"/>
    <row r="38596" s="251" customFormat="1"/>
    <row r="38597" s="251" customFormat="1"/>
    <row r="38598" s="251" customFormat="1"/>
    <row r="38599" s="251" customFormat="1"/>
    <row r="38600" s="251" customFormat="1"/>
    <row r="38601" s="251" customFormat="1"/>
    <row r="38602" s="251" customFormat="1"/>
    <row r="38603" s="251" customFormat="1"/>
    <row r="38604" s="251" customFormat="1"/>
    <row r="38605" s="251" customFormat="1"/>
    <row r="38606" s="251" customFormat="1"/>
    <row r="38607" s="251" customFormat="1"/>
    <row r="38608" s="251" customFormat="1"/>
    <row r="38609" s="251" customFormat="1"/>
    <row r="38610" s="251" customFormat="1"/>
    <row r="38611" s="251" customFormat="1"/>
    <row r="38612" s="251" customFormat="1"/>
    <row r="38613" s="251" customFormat="1"/>
    <row r="38614" s="251" customFormat="1"/>
    <row r="38615" s="251" customFormat="1"/>
    <row r="38616" s="251" customFormat="1"/>
    <row r="38617" s="251" customFormat="1"/>
    <row r="38618" s="251" customFormat="1"/>
    <row r="38619" s="251" customFormat="1"/>
    <row r="38620" s="251" customFormat="1"/>
    <row r="38621" s="251" customFormat="1"/>
    <row r="38622" s="251" customFormat="1"/>
    <row r="38623" s="251" customFormat="1"/>
    <row r="38624" s="251" customFormat="1"/>
    <row r="38625" s="251" customFormat="1"/>
    <row r="38626" s="251" customFormat="1"/>
    <row r="38627" s="251" customFormat="1"/>
    <row r="38628" s="251" customFormat="1"/>
    <row r="38629" s="251" customFormat="1"/>
    <row r="38630" s="251" customFormat="1"/>
    <row r="38631" s="251" customFormat="1"/>
    <row r="38632" s="251" customFormat="1"/>
    <row r="38633" s="251" customFormat="1"/>
    <row r="38634" s="251" customFormat="1"/>
    <row r="38635" s="251" customFormat="1"/>
    <row r="38636" s="251" customFormat="1"/>
    <row r="38637" s="251" customFormat="1"/>
    <row r="38638" s="251" customFormat="1"/>
    <row r="38639" s="251" customFormat="1"/>
    <row r="38640" s="251" customFormat="1"/>
    <row r="38641" s="251" customFormat="1"/>
    <row r="38642" s="251" customFormat="1"/>
    <row r="38643" s="251" customFormat="1"/>
    <row r="38644" s="251" customFormat="1"/>
    <row r="38645" s="251" customFormat="1"/>
    <row r="38646" s="251" customFormat="1"/>
    <row r="38647" s="251" customFormat="1"/>
    <row r="38648" s="251" customFormat="1"/>
    <row r="38649" s="251" customFormat="1"/>
    <row r="38650" s="251" customFormat="1"/>
    <row r="38651" s="251" customFormat="1"/>
    <row r="38652" s="251" customFormat="1"/>
    <row r="38653" s="251" customFormat="1"/>
    <row r="38654" s="251" customFormat="1"/>
    <row r="38655" s="251" customFormat="1"/>
    <row r="38656" s="251" customFormat="1"/>
    <row r="38657" s="251" customFormat="1"/>
    <row r="38658" s="251" customFormat="1"/>
    <row r="38659" s="251" customFormat="1"/>
    <row r="38660" s="251" customFormat="1"/>
    <row r="38661" s="251" customFormat="1"/>
    <row r="38662" s="251" customFormat="1"/>
    <row r="38663" s="251" customFormat="1"/>
    <row r="38664" s="251" customFormat="1"/>
    <row r="38665" s="251" customFormat="1"/>
    <row r="38666" s="251" customFormat="1"/>
    <row r="38667" s="251" customFormat="1"/>
    <row r="38668" s="251" customFormat="1"/>
    <row r="38669" s="251" customFormat="1"/>
    <row r="38670" s="251" customFormat="1"/>
    <row r="38671" s="251" customFormat="1"/>
    <row r="38672" s="251" customFormat="1"/>
    <row r="38673" s="251" customFormat="1"/>
    <row r="38674" s="251" customFormat="1"/>
    <row r="38675" s="251" customFormat="1"/>
    <row r="38676" s="251" customFormat="1"/>
    <row r="38677" s="251" customFormat="1"/>
    <row r="38678" s="251" customFormat="1"/>
    <row r="38679" s="251" customFormat="1"/>
    <row r="38680" s="251" customFormat="1"/>
    <row r="38681" s="251" customFormat="1"/>
    <row r="38682" s="251" customFormat="1"/>
    <row r="38683" s="251" customFormat="1"/>
    <row r="38684" s="251" customFormat="1"/>
    <row r="38685" s="251" customFormat="1"/>
    <row r="38686" s="251" customFormat="1"/>
    <row r="38687" s="251" customFormat="1"/>
    <row r="38688" s="251" customFormat="1"/>
    <row r="38689" s="251" customFormat="1"/>
    <row r="38690" s="251" customFormat="1"/>
    <row r="38691" s="251" customFormat="1"/>
    <row r="38692" s="251" customFormat="1"/>
    <row r="38693" s="251" customFormat="1"/>
    <row r="38694" s="251" customFormat="1"/>
    <row r="38695" s="251" customFormat="1"/>
    <row r="38696" s="251" customFormat="1"/>
    <row r="38697" s="251" customFormat="1"/>
    <row r="38698" s="251" customFormat="1"/>
    <row r="38699" s="251" customFormat="1"/>
    <row r="38700" s="251" customFormat="1"/>
    <row r="38701" s="251" customFormat="1"/>
    <row r="38702" s="251" customFormat="1"/>
    <row r="38703" s="251" customFormat="1"/>
    <row r="38704" s="251" customFormat="1"/>
    <row r="38705" s="251" customFormat="1"/>
    <row r="38706" s="251" customFormat="1"/>
    <row r="38707" s="251" customFormat="1"/>
    <row r="38708" s="251" customFormat="1"/>
    <row r="38709" s="251" customFormat="1"/>
    <row r="38710" s="251" customFormat="1"/>
    <row r="38711" s="251" customFormat="1"/>
    <row r="38712" s="251" customFormat="1"/>
    <row r="38713" s="251" customFormat="1"/>
    <row r="38714" s="251" customFormat="1"/>
    <row r="38715" s="251" customFormat="1"/>
    <row r="38716" s="251" customFormat="1"/>
    <row r="38717" s="251" customFormat="1"/>
    <row r="38718" s="251" customFormat="1"/>
    <row r="38719" s="251" customFormat="1"/>
    <row r="38720" s="251" customFormat="1"/>
    <row r="38721" s="251" customFormat="1"/>
    <row r="38722" s="251" customFormat="1"/>
    <row r="38723" s="251" customFormat="1"/>
    <row r="38724" s="251" customFormat="1"/>
    <row r="38725" s="251" customFormat="1"/>
    <row r="38726" s="251" customFormat="1"/>
    <row r="38727" s="251" customFormat="1"/>
    <row r="38728" s="251" customFormat="1"/>
    <row r="38729" s="251" customFormat="1"/>
    <row r="38730" s="251" customFormat="1"/>
    <row r="38731" s="251" customFormat="1"/>
    <row r="38732" s="251" customFormat="1"/>
    <row r="38733" s="251" customFormat="1"/>
    <row r="38734" s="251" customFormat="1"/>
    <row r="38735" s="251" customFormat="1"/>
    <row r="38736" s="251" customFormat="1"/>
    <row r="38737" s="251" customFormat="1"/>
    <row r="38738" s="251" customFormat="1"/>
    <row r="38739" s="251" customFormat="1"/>
    <row r="38740" s="251" customFormat="1"/>
    <row r="38741" s="251" customFormat="1"/>
    <row r="38742" s="251" customFormat="1"/>
    <row r="38743" s="251" customFormat="1"/>
    <row r="38744" s="251" customFormat="1"/>
    <row r="38745" s="251" customFormat="1"/>
    <row r="38746" s="251" customFormat="1"/>
    <row r="38747" s="251" customFormat="1"/>
    <row r="38748" s="251" customFormat="1"/>
    <row r="38749" s="251" customFormat="1"/>
    <row r="38750" s="251" customFormat="1"/>
    <row r="38751" s="251" customFormat="1"/>
    <row r="38752" s="251" customFormat="1"/>
    <row r="38753" s="251" customFormat="1"/>
    <row r="38754" s="251" customFormat="1"/>
    <row r="38755" s="251" customFormat="1"/>
    <row r="38756" s="251" customFormat="1"/>
    <row r="38757" s="251" customFormat="1"/>
    <row r="38758" s="251" customFormat="1"/>
    <row r="38759" s="251" customFormat="1"/>
    <row r="38760" s="251" customFormat="1"/>
    <row r="38761" s="251" customFormat="1"/>
    <row r="38762" s="251" customFormat="1"/>
    <row r="38763" s="251" customFormat="1"/>
    <row r="38764" s="251" customFormat="1"/>
    <row r="38765" s="251" customFormat="1"/>
    <row r="38766" s="251" customFormat="1"/>
    <row r="38767" s="251" customFormat="1"/>
    <row r="38768" s="251" customFormat="1"/>
    <row r="38769" s="251" customFormat="1"/>
    <row r="38770" s="251" customFormat="1"/>
    <row r="38771" s="251" customFormat="1"/>
    <row r="38772" s="251" customFormat="1"/>
    <row r="38773" s="251" customFormat="1"/>
    <row r="38774" s="251" customFormat="1"/>
    <row r="38775" s="251" customFormat="1"/>
    <row r="38776" s="251" customFormat="1"/>
    <row r="38777" s="251" customFormat="1"/>
    <row r="38778" s="251" customFormat="1"/>
    <row r="38779" s="251" customFormat="1"/>
    <row r="38780" s="251" customFormat="1"/>
    <row r="38781" s="251" customFormat="1"/>
    <row r="38782" s="251" customFormat="1"/>
    <row r="38783" s="251" customFormat="1"/>
    <row r="38784" s="251" customFormat="1"/>
    <row r="38785" s="251" customFormat="1"/>
    <row r="38786" s="251" customFormat="1"/>
    <row r="38787" s="251" customFormat="1"/>
    <row r="38788" s="251" customFormat="1"/>
    <row r="38789" s="251" customFormat="1"/>
    <row r="38790" s="251" customFormat="1"/>
    <row r="38791" s="251" customFormat="1"/>
    <row r="38792" s="251" customFormat="1"/>
    <row r="38793" s="251" customFormat="1"/>
    <row r="38794" s="251" customFormat="1"/>
    <row r="38795" s="251" customFormat="1"/>
    <row r="38796" s="251" customFormat="1"/>
    <row r="38797" s="251" customFormat="1"/>
    <row r="38798" s="251" customFormat="1"/>
    <row r="38799" s="251" customFormat="1"/>
    <row r="38800" s="251" customFormat="1"/>
    <row r="38801" s="251" customFormat="1"/>
    <row r="38802" s="251" customFormat="1"/>
    <row r="38803" s="251" customFormat="1"/>
    <row r="38804" s="251" customFormat="1"/>
    <row r="38805" s="251" customFormat="1"/>
    <row r="38806" s="251" customFormat="1"/>
    <row r="38807" s="251" customFormat="1"/>
    <row r="38808" s="251" customFormat="1"/>
    <row r="38809" s="251" customFormat="1"/>
    <row r="38810" s="251" customFormat="1"/>
    <row r="38811" s="251" customFormat="1"/>
    <row r="38812" s="251" customFormat="1"/>
    <row r="38813" s="251" customFormat="1"/>
    <row r="38814" s="251" customFormat="1"/>
    <row r="38815" s="251" customFormat="1"/>
    <row r="38816" s="251" customFormat="1"/>
    <row r="38817" s="251" customFormat="1"/>
    <row r="38818" s="251" customFormat="1"/>
    <row r="38819" s="251" customFormat="1"/>
    <row r="38820" s="251" customFormat="1"/>
    <row r="38821" s="251" customFormat="1"/>
    <row r="38822" s="251" customFormat="1"/>
    <row r="38823" s="251" customFormat="1"/>
    <row r="38824" s="251" customFormat="1"/>
    <row r="38825" s="251" customFormat="1"/>
    <row r="38826" s="251" customFormat="1"/>
    <row r="38827" s="251" customFormat="1"/>
    <row r="38828" s="251" customFormat="1"/>
    <row r="38829" s="251" customFormat="1"/>
    <row r="38830" s="251" customFormat="1"/>
    <row r="38831" s="251" customFormat="1"/>
    <row r="38832" s="251" customFormat="1"/>
    <row r="38833" s="251" customFormat="1"/>
    <row r="38834" s="251" customFormat="1"/>
    <row r="38835" s="251" customFormat="1"/>
    <row r="38836" s="251" customFormat="1"/>
    <row r="38837" s="251" customFormat="1"/>
    <row r="38838" s="251" customFormat="1"/>
    <row r="38839" s="251" customFormat="1"/>
    <row r="38840" s="251" customFormat="1"/>
    <row r="38841" s="251" customFormat="1"/>
    <row r="38842" s="251" customFormat="1"/>
    <row r="38843" s="251" customFormat="1"/>
    <row r="38844" s="251" customFormat="1"/>
    <row r="38845" s="251" customFormat="1"/>
    <row r="38846" s="251" customFormat="1"/>
    <row r="38847" s="251" customFormat="1"/>
    <row r="38848" s="251" customFormat="1"/>
    <row r="38849" s="251" customFormat="1"/>
    <row r="38850" s="251" customFormat="1"/>
    <row r="38851" s="251" customFormat="1"/>
    <row r="38852" s="251" customFormat="1"/>
    <row r="38853" s="251" customFormat="1"/>
    <row r="38854" s="251" customFormat="1"/>
    <row r="38855" s="251" customFormat="1"/>
    <row r="38856" s="251" customFormat="1"/>
    <row r="38857" s="251" customFormat="1"/>
    <row r="38858" s="251" customFormat="1"/>
    <row r="38859" s="251" customFormat="1"/>
    <row r="38860" s="251" customFormat="1"/>
    <row r="38861" s="251" customFormat="1"/>
    <row r="38862" s="251" customFormat="1"/>
    <row r="38863" s="251" customFormat="1"/>
    <row r="38864" s="251" customFormat="1"/>
    <row r="38865" s="251" customFormat="1"/>
    <row r="38866" s="251" customFormat="1"/>
    <row r="38867" s="251" customFormat="1"/>
    <row r="38868" s="251" customFormat="1"/>
    <row r="38869" s="251" customFormat="1"/>
    <row r="38870" s="251" customFormat="1"/>
    <row r="38871" s="251" customFormat="1"/>
    <row r="38872" s="251" customFormat="1"/>
    <row r="38873" s="251" customFormat="1"/>
    <row r="38874" s="251" customFormat="1"/>
    <row r="38875" s="251" customFormat="1"/>
    <row r="38876" s="251" customFormat="1"/>
    <row r="38877" s="251" customFormat="1"/>
    <row r="38878" s="251" customFormat="1"/>
    <row r="38879" s="251" customFormat="1"/>
    <row r="38880" s="251" customFormat="1"/>
    <row r="38881" s="251" customFormat="1"/>
    <row r="38882" s="251" customFormat="1"/>
    <row r="38883" s="251" customFormat="1"/>
    <row r="38884" s="251" customFormat="1"/>
    <row r="38885" s="251" customFormat="1"/>
    <row r="38886" s="251" customFormat="1"/>
    <row r="38887" s="251" customFormat="1"/>
    <row r="38888" s="251" customFormat="1"/>
    <row r="38889" s="251" customFormat="1"/>
    <row r="38890" s="251" customFormat="1"/>
    <row r="38891" s="251" customFormat="1"/>
    <row r="38892" s="251" customFormat="1"/>
    <row r="38893" s="251" customFormat="1"/>
    <row r="38894" s="251" customFormat="1"/>
    <row r="38895" s="251" customFormat="1"/>
    <row r="38896" s="251" customFormat="1"/>
    <row r="38897" s="251" customFormat="1"/>
    <row r="38898" s="251" customFormat="1"/>
    <row r="38899" s="251" customFormat="1"/>
    <row r="38900" s="251" customFormat="1"/>
    <row r="38901" s="251" customFormat="1"/>
    <row r="38902" s="251" customFormat="1"/>
    <row r="38903" s="251" customFormat="1"/>
    <row r="38904" s="251" customFormat="1"/>
    <row r="38905" s="251" customFormat="1"/>
    <row r="38906" s="251" customFormat="1"/>
    <row r="38907" s="251" customFormat="1"/>
    <row r="38908" s="251" customFormat="1"/>
    <row r="38909" s="251" customFormat="1"/>
    <row r="38910" s="251" customFormat="1"/>
    <row r="38911" s="251" customFormat="1"/>
    <row r="38912" s="251" customFormat="1"/>
    <row r="38913" s="251" customFormat="1"/>
    <row r="38914" s="251" customFormat="1"/>
    <row r="38915" s="251" customFormat="1"/>
    <row r="38916" s="251" customFormat="1"/>
    <row r="38917" s="251" customFormat="1"/>
    <row r="38918" s="251" customFormat="1"/>
    <row r="38919" s="251" customFormat="1"/>
    <row r="38920" s="251" customFormat="1"/>
    <row r="38921" s="251" customFormat="1"/>
    <row r="38922" s="251" customFormat="1"/>
    <row r="38923" s="251" customFormat="1"/>
    <row r="38924" s="251" customFormat="1"/>
    <row r="38925" s="251" customFormat="1"/>
    <row r="38926" s="251" customFormat="1"/>
    <row r="38927" s="251" customFormat="1"/>
    <row r="38928" s="251" customFormat="1"/>
    <row r="38929" s="251" customFormat="1"/>
    <row r="38930" s="251" customFormat="1"/>
    <row r="38931" s="251" customFormat="1"/>
    <row r="38932" s="251" customFormat="1"/>
    <row r="38933" s="251" customFormat="1"/>
    <row r="38934" s="251" customFormat="1"/>
    <row r="38935" s="251" customFormat="1"/>
    <row r="38936" s="251" customFormat="1"/>
    <row r="38937" s="251" customFormat="1"/>
    <row r="38938" s="251" customFormat="1"/>
    <row r="38939" s="251" customFormat="1"/>
    <row r="38940" s="251" customFormat="1"/>
    <row r="38941" s="251" customFormat="1"/>
    <row r="38942" s="251" customFormat="1"/>
    <row r="38943" s="251" customFormat="1"/>
    <row r="38944" s="251" customFormat="1"/>
    <row r="38945" s="251" customFormat="1"/>
    <row r="38946" s="251" customFormat="1"/>
    <row r="38947" s="251" customFormat="1"/>
    <row r="38948" s="251" customFormat="1"/>
    <row r="38949" s="251" customFormat="1"/>
    <row r="38950" s="251" customFormat="1"/>
    <row r="38951" s="251" customFormat="1"/>
    <row r="38952" s="251" customFormat="1"/>
    <row r="38953" s="251" customFormat="1"/>
    <row r="38954" s="251" customFormat="1"/>
    <row r="38955" s="251" customFormat="1"/>
    <row r="38956" s="251" customFormat="1"/>
    <row r="38957" s="251" customFormat="1"/>
    <row r="38958" s="251" customFormat="1"/>
    <row r="38959" s="251" customFormat="1"/>
    <row r="38960" s="251" customFormat="1"/>
    <row r="38961" s="251" customFormat="1"/>
    <row r="38962" s="251" customFormat="1"/>
    <row r="38963" s="251" customFormat="1"/>
    <row r="38964" s="251" customFormat="1"/>
    <row r="38965" s="251" customFormat="1"/>
    <row r="38966" s="251" customFormat="1"/>
    <row r="38967" s="251" customFormat="1"/>
    <row r="38968" s="251" customFormat="1"/>
    <row r="38969" s="251" customFormat="1"/>
    <row r="38970" s="251" customFormat="1"/>
    <row r="38971" s="251" customFormat="1"/>
    <row r="38972" s="251" customFormat="1"/>
    <row r="38973" s="251" customFormat="1"/>
    <row r="38974" s="251" customFormat="1"/>
    <row r="38975" s="251" customFormat="1"/>
    <row r="38976" s="251" customFormat="1"/>
    <row r="38977" s="251" customFormat="1"/>
    <row r="38978" s="251" customFormat="1"/>
    <row r="38979" s="251" customFormat="1"/>
    <row r="38980" s="251" customFormat="1"/>
    <row r="38981" s="251" customFormat="1"/>
    <row r="38982" s="251" customFormat="1"/>
    <row r="38983" s="251" customFormat="1"/>
    <row r="38984" s="251" customFormat="1"/>
    <row r="38985" s="251" customFormat="1"/>
    <row r="38986" s="251" customFormat="1"/>
    <row r="38987" s="251" customFormat="1"/>
    <row r="38988" s="251" customFormat="1"/>
    <row r="38989" s="251" customFormat="1"/>
    <row r="38990" s="251" customFormat="1"/>
    <row r="38991" s="251" customFormat="1"/>
    <row r="38992" s="251" customFormat="1"/>
    <row r="38993" s="251" customFormat="1"/>
    <row r="38994" s="251" customFormat="1"/>
    <row r="38995" s="251" customFormat="1"/>
    <row r="38996" s="251" customFormat="1"/>
    <row r="38997" s="251" customFormat="1"/>
    <row r="38998" s="251" customFormat="1"/>
    <row r="38999" s="251" customFormat="1"/>
    <row r="39000" s="251" customFormat="1"/>
    <row r="39001" s="251" customFormat="1"/>
    <row r="39002" s="251" customFormat="1"/>
    <row r="39003" s="251" customFormat="1"/>
    <row r="39004" s="251" customFormat="1"/>
    <row r="39005" s="251" customFormat="1"/>
    <row r="39006" s="251" customFormat="1"/>
    <row r="39007" s="251" customFormat="1"/>
    <row r="39008" s="251" customFormat="1"/>
    <row r="39009" s="251" customFormat="1"/>
    <row r="39010" s="251" customFormat="1"/>
    <row r="39011" s="251" customFormat="1"/>
    <row r="39012" s="251" customFormat="1"/>
    <row r="39013" s="251" customFormat="1"/>
    <row r="39014" s="251" customFormat="1"/>
    <row r="39015" s="251" customFormat="1"/>
    <row r="39016" s="251" customFormat="1"/>
    <row r="39017" s="251" customFormat="1"/>
    <row r="39018" s="251" customFormat="1"/>
    <row r="39019" s="251" customFormat="1"/>
    <row r="39020" s="251" customFormat="1"/>
    <row r="39021" s="251" customFormat="1"/>
    <row r="39022" s="251" customFormat="1"/>
    <row r="39023" s="251" customFormat="1"/>
    <row r="39024" s="251" customFormat="1"/>
    <row r="39025" s="251" customFormat="1"/>
    <row r="39026" s="251" customFormat="1"/>
    <row r="39027" s="251" customFormat="1"/>
    <row r="39028" s="251" customFormat="1"/>
    <row r="39029" s="251" customFormat="1"/>
    <row r="39030" s="251" customFormat="1"/>
    <row r="39031" s="251" customFormat="1"/>
    <row r="39032" s="251" customFormat="1"/>
    <row r="39033" s="251" customFormat="1"/>
    <row r="39034" s="251" customFormat="1"/>
    <row r="39035" s="251" customFormat="1"/>
    <row r="39036" s="251" customFormat="1"/>
    <row r="39037" s="251" customFormat="1"/>
    <row r="39038" s="251" customFormat="1"/>
    <row r="39039" s="251" customFormat="1"/>
    <row r="39040" s="251" customFormat="1"/>
    <row r="39041" s="251" customFormat="1"/>
    <row r="39042" s="251" customFormat="1"/>
    <row r="39043" s="251" customFormat="1"/>
    <row r="39044" s="251" customFormat="1"/>
    <row r="39045" s="251" customFormat="1"/>
    <row r="39046" s="251" customFormat="1"/>
    <row r="39047" s="251" customFormat="1"/>
    <row r="39048" s="251" customFormat="1"/>
    <row r="39049" s="251" customFormat="1"/>
    <row r="39050" s="251" customFormat="1"/>
    <row r="39051" s="251" customFormat="1"/>
    <row r="39052" s="251" customFormat="1"/>
    <row r="39053" s="251" customFormat="1"/>
    <row r="39054" s="251" customFormat="1"/>
    <row r="39055" s="251" customFormat="1"/>
    <row r="39056" s="251" customFormat="1"/>
    <row r="39057" s="251" customFormat="1"/>
    <row r="39058" s="251" customFormat="1"/>
    <row r="39059" s="251" customFormat="1"/>
    <row r="39060" s="251" customFormat="1"/>
    <row r="39061" s="251" customFormat="1"/>
    <row r="39062" s="251" customFormat="1"/>
    <row r="39063" s="251" customFormat="1"/>
    <row r="39064" s="251" customFormat="1"/>
    <row r="39065" s="251" customFormat="1"/>
    <row r="39066" s="251" customFormat="1"/>
    <row r="39067" s="251" customFormat="1"/>
    <row r="39068" s="251" customFormat="1"/>
    <row r="39069" s="251" customFormat="1"/>
    <row r="39070" s="251" customFormat="1"/>
    <row r="39071" s="251" customFormat="1"/>
    <row r="39072" s="251" customFormat="1"/>
    <row r="39073" s="251" customFormat="1"/>
    <row r="39074" s="251" customFormat="1"/>
    <row r="39075" s="251" customFormat="1"/>
    <row r="39076" s="251" customFormat="1"/>
    <row r="39077" s="251" customFormat="1"/>
    <row r="39078" s="251" customFormat="1"/>
    <row r="39079" s="251" customFormat="1"/>
    <row r="39080" s="251" customFormat="1"/>
    <row r="39081" s="251" customFormat="1"/>
    <row r="39082" s="251" customFormat="1"/>
    <row r="39083" s="251" customFormat="1"/>
    <row r="39084" s="251" customFormat="1"/>
    <row r="39085" s="251" customFormat="1"/>
    <row r="39086" s="251" customFormat="1"/>
    <row r="39087" s="251" customFormat="1"/>
    <row r="39088" s="251" customFormat="1"/>
    <row r="39089" s="251" customFormat="1"/>
    <row r="39090" s="251" customFormat="1"/>
    <row r="39091" s="251" customFormat="1"/>
    <row r="39092" s="251" customFormat="1"/>
    <row r="39093" s="251" customFormat="1"/>
    <row r="39094" s="251" customFormat="1"/>
    <row r="39095" s="251" customFormat="1"/>
    <row r="39096" s="251" customFormat="1"/>
    <row r="39097" s="251" customFormat="1"/>
    <row r="39098" s="251" customFormat="1"/>
    <row r="39099" s="251" customFormat="1"/>
    <row r="39100" s="251" customFormat="1"/>
    <row r="39101" s="251" customFormat="1"/>
    <row r="39102" s="251" customFormat="1"/>
    <row r="39103" s="251" customFormat="1"/>
    <row r="39104" s="251" customFormat="1"/>
    <row r="39105" s="251" customFormat="1"/>
    <row r="39106" s="251" customFormat="1"/>
    <row r="39107" s="251" customFormat="1"/>
    <row r="39108" s="251" customFormat="1"/>
    <row r="39109" s="251" customFormat="1"/>
    <row r="39110" s="251" customFormat="1"/>
    <row r="39111" s="251" customFormat="1"/>
    <row r="39112" s="251" customFormat="1"/>
    <row r="39113" s="251" customFormat="1"/>
    <row r="39114" s="251" customFormat="1"/>
    <row r="39115" s="251" customFormat="1"/>
    <row r="39116" s="251" customFormat="1"/>
    <row r="39117" s="251" customFormat="1"/>
    <row r="39118" s="251" customFormat="1"/>
    <row r="39119" s="251" customFormat="1"/>
    <row r="39120" s="251" customFormat="1"/>
    <row r="39121" s="251" customFormat="1"/>
    <row r="39122" s="251" customFormat="1"/>
    <row r="39123" s="251" customFormat="1"/>
    <row r="39124" s="251" customFormat="1"/>
    <row r="39125" s="251" customFormat="1"/>
    <row r="39126" s="251" customFormat="1"/>
    <row r="39127" s="251" customFormat="1"/>
    <row r="39128" s="251" customFormat="1"/>
    <row r="39129" s="251" customFormat="1"/>
    <row r="39130" s="251" customFormat="1"/>
    <row r="39131" s="251" customFormat="1"/>
    <row r="39132" s="251" customFormat="1"/>
    <row r="39133" s="251" customFormat="1"/>
    <row r="39134" s="251" customFormat="1"/>
    <row r="39135" s="251" customFormat="1"/>
    <row r="39136" s="251" customFormat="1"/>
    <row r="39137" s="251" customFormat="1"/>
    <row r="39138" s="251" customFormat="1"/>
    <row r="39139" s="251" customFormat="1"/>
    <row r="39140" s="251" customFormat="1"/>
    <row r="39141" s="251" customFormat="1"/>
    <row r="39142" s="251" customFormat="1"/>
    <row r="39143" s="251" customFormat="1"/>
    <row r="39144" s="251" customFormat="1"/>
    <row r="39145" s="251" customFormat="1"/>
    <row r="39146" s="251" customFormat="1"/>
    <row r="39147" s="251" customFormat="1"/>
    <row r="39148" s="251" customFormat="1"/>
    <row r="39149" s="251" customFormat="1"/>
    <row r="39150" s="251" customFormat="1"/>
    <row r="39151" s="251" customFormat="1"/>
    <row r="39152" s="251" customFormat="1"/>
    <row r="39153" s="251" customFormat="1"/>
    <row r="39154" s="251" customFormat="1"/>
    <row r="39155" s="251" customFormat="1"/>
    <row r="39156" s="251" customFormat="1"/>
    <row r="39157" s="251" customFormat="1"/>
    <row r="39158" s="251" customFormat="1"/>
    <row r="39159" s="251" customFormat="1"/>
    <row r="39160" s="251" customFormat="1"/>
    <row r="39161" s="251" customFormat="1"/>
    <row r="39162" s="251" customFormat="1"/>
    <row r="39163" s="251" customFormat="1"/>
    <row r="39164" s="251" customFormat="1"/>
    <row r="39165" s="251" customFormat="1"/>
    <row r="39166" s="251" customFormat="1"/>
    <row r="39167" s="251" customFormat="1"/>
    <row r="39168" s="251" customFormat="1"/>
    <row r="39169" s="251" customFormat="1"/>
    <row r="39170" s="251" customFormat="1"/>
    <row r="39171" s="251" customFormat="1"/>
    <row r="39172" s="251" customFormat="1"/>
    <row r="39173" s="251" customFormat="1"/>
    <row r="39174" s="251" customFormat="1"/>
    <row r="39175" s="251" customFormat="1"/>
    <row r="39176" s="251" customFormat="1"/>
    <row r="39177" s="251" customFormat="1"/>
    <row r="39178" s="251" customFormat="1"/>
    <row r="39179" s="251" customFormat="1"/>
    <row r="39180" s="251" customFormat="1"/>
    <row r="39181" s="251" customFormat="1"/>
    <row r="39182" s="251" customFormat="1"/>
    <row r="39183" s="251" customFormat="1"/>
    <row r="39184" s="251" customFormat="1"/>
    <row r="39185" s="251" customFormat="1"/>
    <row r="39186" s="251" customFormat="1"/>
    <row r="39187" s="251" customFormat="1"/>
    <row r="39188" s="251" customFormat="1"/>
    <row r="39189" s="251" customFormat="1"/>
    <row r="39190" s="251" customFormat="1"/>
    <row r="39191" s="251" customFormat="1"/>
    <row r="39192" s="251" customFormat="1"/>
    <row r="39193" s="251" customFormat="1"/>
    <row r="39194" s="251" customFormat="1"/>
    <row r="39195" s="251" customFormat="1"/>
    <row r="39196" s="251" customFormat="1"/>
    <row r="39197" s="251" customFormat="1"/>
    <row r="39198" s="251" customFormat="1"/>
    <row r="39199" s="251" customFormat="1"/>
    <row r="39200" s="251" customFormat="1"/>
    <row r="39201" s="251" customFormat="1"/>
    <row r="39202" s="251" customFormat="1"/>
    <row r="39203" s="251" customFormat="1"/>
    <row r="39204" s="251" customFormat="1"/>
    <row r="39205" s="251" customFormat="1"/>
    <row r="39206" s="251" customFormat="1"/>
    <row r="39207" s="251" customFormat="1"/>
    <row r="39208" s="251" customFormat="1"/>
    <row r="39209" s="251" customFormat="1"/>
    <row r="39210" s="251" customFormat="1"/>
    <row r="39211" s="251" customFormat="1"/>
    <row r="39212" s="251" customFormat="1"/>
    <row r="39213" s="251" customFormat="1"/>
    <row r="39214" s="251" customFormat="1"/>
    <row r="39215" s="251" customFormat="1"/>
    <row r="39216" s="251" customFormat="1"/>
    <row r="39217" s="251" customFormat="1"/>
    <row r="39218" s="251" customFormat="1"/>
    <row r="39219" s="251" customFormat="1"/>
    <row r="39220" s="251" customFormat="1"/>
    <row r="39221" s="251" customFormat="1"/>
    <row r="39222" s="251" customFormat="1"/>
    <row r="39223" s="251" customFormat="1"/>
    <row r="39224" s="251" customFormat="1"/>
    <row r="39225" s="251" customFormat="1"/>
    <row r="39226" s="251" customFormat="1"/>
    <row r="39227" s="251" customFormat="1"/>
    <row r="39228" s="251" customFormat="1"/>
    <row r="39229" s="251" customFormat="1"/>
    <row r="39230" s="251" customFormat="1"/>
    <row r="39231" s="251" customFormat="1"/>
    <row r="39232" s="251" customFormat="1"/>
    <row r="39233" s="251" customFormat="1"/>
    <row r="39234" s="251" customFormat="1"/>
    <row r="39235" s="251" customFormat="1"/>
    <row r="39236" s="251" customFormat="1"/>
    <row r="39237" s="251" customFormat="1"/>
    <row r="39238" s="251" customFormat="1"/>
    <row r="39239" s="251" customFormat="1"/>
    <row r="39240" s="251" customFormat="1"/>
    <row r="39241" s="251" customFormat="1"/>
    <row r="39242" s="251" customFormat="1"/>
    <row r="39243" s="251" customFormat="1"/>
    <row r="39244" s="251" customFormat="1"/>
    <row r="39245" s="251" customFormat="1"/>
    <row r="39246" s="251" customFormat="1"/>
    <row r="39247" s="251" customFormat="1"/>
    <row r="39248" s="251" customFormat="1"/>
    <row r="39249" s="251" customFormat="1"/>
    <row r="39250" s="251" customFormat="1"/>
    <row r="39251" s="251" customFormat="1"/>
    <row r="39252" s="251" customFormat="1"/>
    <row r="39253" s="251" customFormat="1"/>
    <row r="39254" s="251" customFormat="1"/>
    <row r="39255" s="251" customFormat="1"/>
    <row r="39256" s="251" customFormat="1"/>
    <row r="39257" s="251" customFormat="1"/>
    <row r="39258" s="251" customFormat="1"/>
    <row r="39259" s="251" customFormat="1"/>
    <row r="39260" s="251" customFormat="1"/>
    <row r="39261" s="251" customFormat="1"/>
    <row r="39262" s="251" customFormat="1"/>
    <row r="39263" s="251" customFormat="1"/>
    <row r="39264" s="251" customFormat="1"/>
    <row r="39265" s="251" customFormat="1"/>
    <row r="39266" s="251" customFormat="1"/>
    <row r="39267" s="251" customFormat="1"/>
    <row r="39268" s="251" customFormat="1"/>
    <row r="39269" s="251" customFormat="1"/>
    <row r="39270" s="251" customFormat="1"/>
    <row r="39271" s="251" customFormat="1"/>
    <row r="39272" s="251" customFormat="1"/>
    <row r="39273" s="251" customFormat="1"/>
    <row r="39274" s="251" customFormat="1"/>
    <row r="39275" s="251" customFormat="1"/>
    <row r="39276" s="251" customFormat="1"/>
    <row r="39277" s="251" customFormat="1"/>
    <row r="39278" s="251" customFormat="1"/>
    <row r="39279" s="251" customFormat="1"/>
    <row r="39280" s="251" customFormat="1"/>
    <row r="39281" s="251" customFormat="1"/>
    <row r="39282" s="251" customFormat="1"/>
    <row r="39283" s="251" customFormat="1"/>
    <row r="39284" s="251" customFormat="1"/>
    <row r="39285" s="251" customFormat="1"/>
    <row r="39286" s="251" customFormat="1"/>
    <row r="39287" s="251" customFormat="1"/>
    <row r="39288" s="251" customFormat="1"/>
    <row r="39289" s="251" customFormat="1"/>
    <row r="39290" s="251" customFormat="1"/>
    <row r="39291" s="251" customFormat="1"/>
    <row r="39292" s="251" customFormat="1"/>
    <row r="39293" s="251" customFormat="1"/>
    <row r="39294" s="251" customFormat="1"/>
    <row r="39295" s="251" customFormat="1"/>
    <row r="39296" s="251" customFormat="1"/>
    <row r="39297" s="251" customFormat="1"/>
    <row r="39298" s="251" customFormat="1"/>
    <row r="39299" s="251" customFormat="1"/>
    <row r="39300" s="251" customFormat="1"/>
    <row r="39301" s="251" customFormat="1"/>
    <row r="39302" s="251" customFormat="1"/>
    <row r="39303" s="251" customFormat="1"/>
    <row r="39304" s="251" customFormat="1"/>
    <row r="39305" s="251" customFormat="1"/>
    <row r="39306" s="251" customFormat="1"/>
    <row r="39307" s="251" customFormat="1"/>
    <row r="39308" s="251" customFormat="1"/>
    <row r="39309" s="251" customFormat="1"/>
    <row r="39310" s="251" customFormat="1"/>
    <row r="39311" s="251" customFormat="1"/>
    <row r="39312" s="251" customFormat="1"/>
    <row r="39313" s="251" customFormat="1"/>
    <row r="39314" s="251" customFormat="1"/>
    <row r="39315" s="251" customFormat="1"/>
    <row r="39316" s="251" customFormat="1"/>
    <row r="39317" s="251" customFormat="1"/>
    <row r="39318" s="251" customFormat="1"/>
    <row r="39319" s="251" customFormat="1"/>
    <row r="39320" s="251" customFormat="1"/>
    <row r="39321" s="251" customFormat="1"/>
    <row r="39322" s="251" customFormat="1"/>
    <row r="39323" s="251" customFormat="1"/>
    <row r="39324" s="251" customFormat="1"/>
    <row r="39325" s="251" customFormat="1"/>
    <row r="39326" s="251" customFormat="1"/>
    <row r="39327" s="251" customFormat="1"/>
    <row r="39328" s="251" customFormat="1"/>
    <row r="39329" s="251" customFormat="1"/>
    <row r="39330" s="251" customFormat="1"/>
    <row r="39331" s="251" customFormat="1"/>
    <row r="39332" s="251" customFormat="1"/>
    <row r="39333" s="251" customFormat="1"/>
    <row r="39334" s="251" customFormat="1"/>
    <row r="39335" s="251" customFormat="1"/>
    <row r="39336" s="251" customFormat="1"/>
    <row r="39337" s="251" customFormat="1"/>
    <row r="39338" s="251" customFormat="1"/>
    <row r="39339" s="251" customFormat="1"/>
    <row r="39340" s="251" customFormat="1"/>
    <row r="39341" s="251" customFormat="1"/>
    <row r="39342" s="251" customFormat="1"/>
    <row r="39343" s="251" customFormat="1"/>
    <row r="39344" s="251" customFormat="1"/>
    <row r="39345" s="251" customFormat="1"/>
    <row r="39346" s="251" customFormat="1"/>
    <row r="39347" s="251" customFormat="1"/>
    <row r="39348" s="251" customFormat="1"/>
    <row r="39349" s="251" customFormat="1"/>
    <row r="39350" s="251" customFormat="1"/>
    <row r="39351" s="251" customFormat="1"/>
    <row r="39352" s="251" customFormat="1"/>
    <row r="39353" s="251" customFormat="1"/>
    <row r="39354" s="251" customFormat="1"/>
    <row r="39355" s="251" customFormat="1"/>
    <row r="39356" s="251" customFormat="1"/>
    <row r="39357" s="251" customFormat="1"/>
    <row r="39358" s="251" customFormat="1"/>
    <row r="39359" s="251" customFormat="1"/>
    <row r="39360" s="251" customFormat="1"/>
    <row r="39361" s="251" customFormat="1"/>
    <row r="39362" s="251" customFormat="1"/>
    <row r="39363" s="251" customFormat="1"/>
    <row r="39364" s="251" customFormat="1"/>
    <row r="39365" s="251" customFormat="1"/>
    <row r="39366" s="251" customFormat="1"/>
    <row r="39367" s="251" customFormat="1"/>
    <row r="39368" s="251" customFormat="1"/>
    <row r="39369" s="251" customFormat="1"/>
    <row r="39370" s="251" customFormat="1"/>
    <row r="39371" s="251" customFormat="1"/>
    <row r="39372" s="251" customFormat="1"/>
    <row r="39373" s="251" customFormat="1"/>
    <row r="39374" s="251" customFormat="1"/>
    <row r="39375" s="251" customFormat="1"/>
    <row r="39376" s="251" customFormat="1"/>
    <row r="39377" s="251" customFormat="1"/>
    <row r="39378" s="251" customFormat="1"/>
    <row r="39379" s="251" customFormat="1"/>
    <row r="39380" s="251" customFormat="1"/>
    <row r="39381" s="251" customFormat="1"/>
    <row r="39382" s="251" customFormat="1"/>
    <row r="39383" s="251" customFormat="1"/>
    <row r="39384" s="251" customFormat="1"/>
    <row r="39385" s="251" customFormat="1"/>
    <row r="39386" s="251" customFormat="1"/>
    <row r="39387" s="251" customFormat="1"/>
    <row r="39388" s="251" customFormat="1"/>
    <row r="39389" s="251" customFormat="1"/>
    <row r="39390" s="251" customFormat="1"/>
    <row r="39391" s="251" customFormat="1"/>
    <row r="39392" s="251" customFormat="1"/>
    <row r="39393" s="251" customFormat="1"/>
    <row r="39394" s="251" customFormat="1"/>
    <row r="39395" s="251" customFormat="1"/>
    <row r="39396" s="251" customFormat="1"/>
    <row r="39397" s="251" customFormat="1"/>
    <row r="39398" s="251" customFormat="1"/>
    <row r="39399" s="251" customFormat="1"/>
    <row r="39400" s="251" customFormat="1"/>
    <row r="39401" s="251" customFormat="1"/>
    <row r="39402" s="251" customFormat="1"/>
    <row r="39403" s="251" customFormat="1"/>
    <row r="39404" s="251" customFormat="1"/>
    <row r="39405" s="251" customFormat="1"/>
    <row r="39406" s="251" customFormat="1"/>
    <row r="39407" s="251" customFormat="1"/>
    <row r="39408" s="251" customFormat="1"/>
    <row r="39409" s="251" customFormat="1"/>
    <row r="39410" s="251" customFormat="1"/>
    <row r="39411" s="251" customFormat="1"/>
    <row r="39412" s="251" customFormat="1"/>
    <row r="39413" s="251" customFormat="1"/>
    <row r="39414" s="251" customFormat="1"/>
    <row r="39415" s="251" customFormat="1"/>
    <row r="39416" s="251" customFormat="1"/>
    <row r="39417" s="251" customFormat="1"/>
    <row r="39418" s="251" customFormat="1"/>
    <row r="39419" s="251" customFormat="1"/>
    <row r="39420" s="251" customFormat="1"/>
    <row r="39421" s="251" customFormat="1"/>
    <row r="39422" s="251" customFormat="1"/>
    <row r="39423" s="251" customFormat="1"/>
    <row r="39424" s="251" customFormat="1"/>
    <row r="39425" s="251" customFormat="1"/>
    <row r="39426" s="251" customFormat="1"/>
    <row r="39427" s="251" customFormat="1"/>
    <row r="39428" s="251" customFormat="1"/>
    <row r="39429" s="251" customFormat="1"/>
    <row r="39430" s="251" customFormat="1"/>
    <row r="39431" s="251" customFormat="1"/>
    <row r="39432" s="251" customFormat="1"/>
    <row r="39433" s="251" customFormat="1"/>
    <row r="39434" s="251" customFormat="1"/>
    <row r="39435" s="251" customFormat="1"/>
    <row r="39436" s="251" customFormat="1"/>
    <row r="39437" s="251" customFormat="1"/>
    <row r="39438" s="251" customFormat="1"/>
    <row r="39439" s="251" customFormat="1"/>
    <row r="39440" s="251" customFormat="1"/>
    <row r="39441" s="251" customFormat="1"/>
    <row r="39442" s="251" customFormat="1"/>
    <row r="39443" s="251" customFormat="1"/>
    <row r="39444" s="251" customFormat="1"/>
    <row r="39445" s="251" customFormat="1"/>
    <row r="39446" s="251" customFormat="1"/>
    <row r="39447" s="251" customFormat="1"/>
    <row r="39448" s="251" customFormat="1"/>
    <row r="39449" s="251" customFormat="1"/>
    <row r="39450" s="251" customFormat="1"/>
    <row r="39451" s="251" customFormat="1"/>
    <row r="39452" s="251" customFormat="1"/>
    <row r="39453" s="251" customFormat="1"/>
    <row r="39454" s="251" customFormat="1"/>
    <row r="39455" s="251" customFormat="1"/>
    <row r="39456" s="251" customFormat="1"/>
    <row r="39457" s="251" customFormat="1"/>
    <row r="39458" s="251" customFormat="1"/>
    <row r="39459" s="251" customFormat="1"/>
    <row r="39460" s="251" customFormat="1"/>
    <row r="39461" s="251" customFormat="1"/>
    <row r="39462" s="251" customFormat="1"/>
    <row r="39463" s="251" customFormat="1"/>
    <row r="39464" s="251" customFormat="1"/>
    <row r="39465" s="251" customFormat="1"/>
    <row r="39466" s="251" customFormat="1"/>
    <row r="39467" s="251" customFormat="1"/>
    <row r="39468" s="251" customFormat="1"/>
    <row r="39469" s="251" customFormat="1"/>
    <row r="39470" s="251" customFormat="1"/>
    <row r="39471" s="251" customFormat="1"/>
    <row r="39472" s="251" customFormat="1"/>
    <row r="39473" s="251" customFormat="1"/>
    <row r="39474" s="251" customFormat="1"/>
    <row r="39475" s="251" customFormat="1"/>
    <row r="39476" s="251" customFormat="1"/>
    <row r="39477" s="251" customFormat="1"/>
    <row r="39478" s="251" customFormat="1"/>
    <row r="39479" s="251" customFormat="1"/>
    <row r="39480" s="251" customFormat="1"/>
    <row r="39481" s="251" customFormat="1"/>
    <row r="39482" s="251" customFormat="1"/>
    <row r="39483" s="251" customFormat="1"/>
    <row r="39484" s="251" customFormat="1"/>
    <row r="39485" s="251" customFormat="1"/>
    <row r="39486" s="251" customFormat="1"/>
    <row r="39487" s="251" customFormat="1"/>
    <row r="39488" s="251" customFormat="1"/>
    <row r="39489" s="251" customFormat="1"/>
    <row r="39490" s="251" customFormat="1"/>
    <row r="39491" s="251" customFormat="1"/>
    <row r="39492" s="251" customFormat="1"/>
    <row r="39493" s="251" customFormat="1"/>
    <row r="39494" s="251" customFormat="1"/>
    <row r="39495" s="251" customFormat="1"/>
    <row r="39496" s="251" customFormat="1"/>
    <row r="39497" s="251" customFormat="1"/>
    <row r="39498" s="251" customFormat="1"/>
    <row r="39499" s="251" customFormat="1"/>
    <row r="39500" s="251" customFormat="1"/>
    <row r="39501" s="251" customFormat="1"/>
    <row r="39502" s="251" customFormat="1"/>
    <row r="39503" s="251" customFormat="1"/>
    <row r="39504" s="251" customFormat="1"/>
    <row r="39505" s="251" customFormat="1"/>
    <row r="39506" s="251" customFormat="1"/>
    <row r="39507" s="251" customFormat="1"/>
    <row r="39508" s="251" customFormat="1"/>
    <row r="39509" s="251" customFormat="1"/>
    <row r="39510" s="251" customFormat="1"/>
    <row r="39511" s="251" customFormat="1"/>
    <row r="39512" s="251" customFormat="1"/>
    <row r="39513" s="251" customFormat="1"/>
    <row r="39514" s="251" customFormat="1"/>
    <row r="39515" s="251" customFormat="1"/>
    <row r="39516" s="251" customFormat="1"/>
    <row r="39517" s="251" customFormat="1"/>
    <row r="39518" s="251" customFormat="1"/>
    <row r="39519" s="251" customFormat="1"/>
    <row r="39520" s="251" customFormat="1"/>
    <row r="39521" s="251" customFormat="1"/>
    <row r="39522" s="251" customFormat="1"/>
    <row r="39523" s="251" customFormat="1"/>
    <row r="39524" s="251" customFormat="1"/>
    <row r="39525" s="251" customFormat="1"/>
    <row r="39526" s="251" customFormat="1"/>
    <row r="39527" s="251" customFormat="1"/>
    <row r="39528" s="251" customFormat="1"/>
    <row r="39529" s="251" customFormat="1"/>
    <row r="39530" s="251" customFormat="1"/>
    <row r="39531" s="251" customFormat="1"/>
    <row r="39532" s="251" customFormat="1"/>
    <row r="39533" s="251" customFormat="1"/>
    <row r="39534" s="251" customFormat="1"/>
    <row r="39535" s="251" customFormat="1"/>
    <row r="39536" s="251" customFormat="1"/>
    <row r="39537" s="251" customFormat="1"/>
    <row r="39538" s="251" customFormat="1"/>
    <row r="39539" s="251" customFormat="1"/>
    <row r="39540" s="251" customFormat="1"/>
    <row r="39541" s="251" customFormat="1"/>
    <row r="39542" s="251" customFormat="1"/>
    <row r="39543" s="251" customFormat="1"/>
    <row r="39544" s="251" customFormat="1"/>
    <row r="39545" s="251" customFormat="1"/>
    <row r="39546" s="251" customFormat="1"/>
    <row r="39547" s="251" customFormat="1"/>
    <row r="39548" s="251" customFormat="1"/>
    <row r="39549" s="251" customFormat="1"/>
    <row r="39550" s="251" customFormat="1"/>
    <row r="39551" s="251" customFormat="1"/>
    <row r="39552" s="251" customFormat="1"/>
    <row r="39553" s="251" customFormat="1"/>
    <row r="39554" s="251" customFormat="1"/>
    <row r="39555" s="251" customFormat="1"/>
    <row r="39556" s="251" customFormat="1"/>
    <row r="39557" s="251" customFormat="1"/>
    <row r="39558" s="251" customFormat="1"/>
    <row r="39559" s="251" customFormat="1"/>
    <row r="39560" s="251" customFormat="1"/>
    <row r="39561" s="251" customFormat="1"/>
    <row r="39562" s="251" customFormat="1"/>
    <row r="39563" s="251" customFormat="1"/>
    <row r="39564" s="251" customFormat="1"/>
    <row r="39565" s="251" customFormat="1"/>
    <row r="39566" s="251" customFormat="1"/>
    <row r="39567" s="251" customFormat="1"/>
    <row r="39568" s="251" customFormat="1"/>
    <row r="39569" s="251" customFormat="1"/>
    <row r="39570" s="251" customFormat="1"/>
    <row r="39571" s="251" customFormat="1"/>
    <row r="39572" s="251" customFormat="1"/>
    <row r="39573" s="251" customFormat="1"/>
    <row r="39574" s="251" customFormat="1"/>
    <row r="39575" s="251" customFormat="1"/>
    <row r="39576" s="251" customFormat="1"/>
    <row r="39577" s="251" customFormat="1"/>
    <row r="39578" s="251" customFormat="1"/>
    <row r="39579" s="251" customFormat="1"/>
    <row r="39580" s="251" customFormat="1"/>
    <row r="39581" s="251" customFormat="1"/>
    <row r="39582" s="251" customFormat="1"/>
    <row r="39583" s="251" customFormat="1"/>
    <row r="39584" s="251" customFormat="1"/>
    <row r="39585" s="251" customFormat="1"/>
    <row r="39586" s="251" customFormat="1"/>
    <row r="39587" s="251" customFormat="1"/>
    <row r="39588" s="251" customFormat="1"/>
    <row r="39589" s="251" customFormat="1"/>
    <row r="39590" s="251" customFormat="1"/>
    <row r="39591" s="251" customFormat="1"/>
    <row r="39592" s="251" customFormat="1"/>
    <row r="39593" s="251" customFormat="1"/>
    <row r="39594" s="251" customFormat="1"/>
    <row r="39595" s="251" customFormat="1"/>
    <row r="39596" s="251" customFormat="1"/>
    <row r="39597" s="251" customFormat="1"/>
    <row r="39598" s="251" customFormat="1"/>
    <row r="39599" s="251" customFormat="1"/>
    <row r="39600" s="251" customFormat="1"/>
    <row r="39601" s="251" customFormat="1"/>
    <row r="39602" s="251" customFormat="1"/>
    <row r="39603" s="251" customFormat="1"/>
    <row r="39604" s="251" customFormat="1"/>
    <row r="39605" s="251" customFormat="1"/>
    <row r="39606" s="251" customFormat="1"/>
    <row r="39607" s="251" customFormat="1"/>
    <row r="39608" s="251" customFormat="1"/>
    <row r="39609" s="251" customFormat="1"/>
    <row r="39610" s="251" customFormat="1"/>
    <row r="39611" s="251" customFormat="1"/>
    <row r="39612" s="251" customFormat="1"/>
    <row r="39613" s="251" customFormat="1"/>
    <row r="39614" s="251" customFormat="1"/>
    <row r="39615" s="251" customFormat="1"/>
    <row r="39616" s="251" customFormat="1"/>
    <row r="39617" s="251" customFormat="1"/>
    <row r="39618" s="251" customFormat="1"/>
    <row r="39619" s="251" customFormat="1"/>
    <row r="39620" s="251" customFormat="1"/>
    <row r="39621" s="251" customFormat="1"/>
    <row r="39622" s="251" customFormat="1"/>
    <row r="39623" s="251" customFormat="1"/>
    <row r="39624" s="251" customFormat="1"/>
    <row r="39625" s="251" customFormat="1"/>
    <row r="39626" s="251" customFormat="1"/>
    <row r="39627" s="251" customFormat="1"/>
    <row r="39628" s="251" customFormat="1"/>
    <row r="39629" s="251" customFormat="1"/>
    <row r="39630" s="251" customFormat="1"/>
    <row r="39631" s="251" customFormat="1"/>
    <row r="39632" s="251" customFormat="1"/>
    <row r="39633" s="251" customFormat="1"/>
    <row r="39634" s="251" customFormat="1"/>
    <row r="39635" s="251" customFormat="1"/>
    <row r="39636" s="251" customFormat="1"/>
    <row r="39637" s="251" customFormat="1"/>
    <row r="39638" s="251" customFormat="1"/>
    <row r="39639" s="251" customFormat="1"/>
    <row r="39640" s="251" customFormat="1"/>
    <row r="39641" s="251" customFormat="1"/>
    <row r="39642" s="251" customFormat="1"/>
    <row r="39643" s="251" customFormat="1"/>
    <row r="39644" s="251" customFormat="1"/>
    <row r="39645" s="251" customFormat="1"/>
    <row r="39646" s="251" customFormat="1"/>
    <row r="39647" s="251" customFormat="1"/>
    <row r="39648" s="251" customFormat="1"/>
    <row r="39649" s="251" customFormat="1"/>
    <row r="39650" s="251" customFormat="1"/>
    <row r="39651" s="251" customFormat="1"/>
    <row r="39652" s="251" customFormat="1"/>
    <row r="39653" s="251" customFormat="1"/>
    <row r="39654" s="251" customFormat="1"/>
    <row r="39655" s="251" customFormat="1"/>
    <row r="39656" s="251" customFormat="1"/>
    <row r="39657" s="251" customFormat="1"/>
    <row r="39658" s="251" customFormat="1"/>
    <row r="39659" s="251" customFormat="1"/>
    <row r="39660" s="251" customFormat="1"/>
    <row r="39661" s="251" customFormat="1"/>
    <row r="39662" s="251" customFormat="1"/>
    <row r="39663" s="251" customFormat="1"/>
    <row r="39664" s="251" customFormat="1"/>
    <row r="39665" s="251" customFormat="1"/>
    <row r="39666" s="251" customFormat="1"/>
    <row r="39667" s="251" customFormat="1"/>
    <row r="39668" s="251" customFormat="1"/>
    <row r="39669" s="251" customFormat="1"/>
    <row r="39670" s="251" customFormat="1"/>
    <row r="39671" s="251" customFormat="1"/>
    <row r="39672" s="251" customFormat="1"/>
    <row r="39673" s="251" customFormat="1"/>
    <row r="39674" s="251" customFormat="1"/>
    <row r="39675" s="251" customFormat="1"/>
    <row r="39676" s="251" customFormat="1"/>
    <row r="39677" s="251" customFormat="1"/>
    <row r="39678" s="251" customFormat="1"/>
    <row r="39679" s="251" customFormat="1"/>
    <row r="39680" s="251" customFormat="1"/>
    <row r="39681" s="251" customFormat="1"/>
    <row r="39682" s="251" customFormat="1"/>
    <row r="39683" s="251" customFormat="1"/>
    <row r="39684" s="251" customFormat="1"/>
    <row r="39685" s="251" customFormat="1"/>
    <row r="39686" s="251" customFormat="1"/>
    <row r="39687" s="251" customFormat="1"/>
    <row r="39688" s="251" customFormat="1"/>
    <row r="39689" s="251" customFormat="1"/>
    <row r="39690" s="251" customFormat="1"/>
    <row r="39691" s="251" customFormat="1"/>
    <row r="39692" s="251" customFormat="1"/>
    <row r="39693" s="251" customFormat="1"/>
    <row r="39694" s="251" customFormat="1"/>
    <row r="39695" s="251" customFormat="1"/>
    <row r="39696" s="251" customFormat="1"/>
    <row r="39697" s="251" customFormat="1"/>
    <row r="39698" s="251" customFormat="1"/>
    <row r="39699" s="251" customFormat="1"/>
    <row r="39700" s="251" customFormat="1"/>
    <row r="39701" s="251" customFormat="1"/>
    <row r="39702" s="251" customFormat="1"/>
    <row r="39703" s="251" customFormat="1"/>
    <row r="39704" s="251" customFormat="1"/>
    <row r="39705" s="251" customFormat="1"/>
    <row r="39706" s="251" customFormat="1"/>
    <row r="39707" s="251" customFormat="1"/>
    <row r="39708" s="251" customFormat="1"/>
    <row r="39709" s="251" customFormat="1"/>
    <row r="39710" s="251" customFormat="1"/>
    <row r="39711" s="251" customFormat="1"/>
    <row r="39712" s="251" customFormat="1"/>
    <row r="39713" s="251" customFormat="1"/>
    <row r="39714" s="251" customFormat="1"/>
    <row r="39715" s="251" customFormat="1"/>
    <row r="39716" s="251" customFormat="1"/>
    <row r="39717" s="251" customFormat="1"/>
    <row r="39718" s="251" customFormat="1"/>
    <row r="39719" s="251" customFormat="1"/>
    <row r="39720" s="251" customFormat="1"/>
    <row r="39721" s="251" customFormat="1"/>
    <row r="39722" s="251" customFormat="1"/>
    <row r="39723" s="251" customFormat="1"/>
    <row r="39724" s="251" customFormat="1"/>
    <row r="39725" s="251" customFormat="1"/>
    <row r="39726" s="251" customFormat="1"/>
    <row r="39727" s="251" customFormat="1"/>
    <row r="39728" s="251" customFormat="1"/>
    <row r="39729" s="251" customFormat="1"/>
    <row r="39730" s="251" customFormat="1"/>
    <row r="39731" s="251" customFormat="1"/>
    <row r="39732" s="251" customFormat="1"/>
    <row r="39733" s="251" customFormat="1"/>
    <row r="39734" s="251" customFormat="1"/>
    <row r="39735" s="251" customFormat="1"/>
    <row r="39736" s="251" customFormat="1"/>
    <row r="39737" s="251" customFormat="1"/>
    <row r="39738" s="251" customFormat="1"/>
    <row r="39739" s="251" customFormat="1"/>
    <row r="39740" s="251" customFormat="1"/>
    <row r="39741" s="251" customFormat="1"/>
    <row r="39742" s="251" customFormat="1"/>
    <row r="39743" s="251" customFormat="1"/>
    <row r="39744" s="251" customFormat="1"/>
    <row r="39745" s="251" customFormat="1"/>
    <row r="39746" s="251" customFormat="1"/>
    <row r="39747" s="251" customFormat="1"/>
    <row r="39748" s="251" customFormat="1"/>
    <row r="39749" s="251" customFormat="1"/>
    <row r="39750" s="251" customFormat="1"/>
    <row r="39751" s="251" customFormat="1"/>
    <row r="39752" s="251" customFormat="1"/>
    <row r="39753" s="251" customFormat="1"/>
    <row r="39754" s="251" customFormat="1"/>
    <row r="39755" s="251" customFormat="1"/>
    <row r="39756" s="251" customFormat="1"/>
    <row r="39757" s="251" customFormat="1"/>
    <row r="39758" s="251" customFormat="1"/>
    <row r="39759" s="251" customFormat="1"/>
    <row r="39760" s="251" customFormat="1"/>
    <row r="39761" s="251" customFormat="1"/>
    <row r="39762" s="251" customFormat="1"/>
    <row r="39763" s="251" customFormat="1"/>
    <row r="39764" s="251" customFormat="1"/>
    <row r="39765" s="251" customFormat="1"/>
    <row r="39766" s="251" customFormat="1"/>
    <row r="39767" s="251" customFormat="1"/>
    <row r="39768" s="251" customFormat="1"/>
    <row r="39769" s="251" customFormat="1"/>
    <row r="39770" s="251" customFormat="1"/>
    <row r="39771" s="251" customFormat="1"/>
    <row r="39772" s="251" customFormat="1"/>
    <row r="39773" s="251" customFormat="1"/>
    <row r="39774" s="251" customFormat="1"/>
    <row r="39775" s="251" customFormat="1"/>
    <row r="39776" s="251" customFormat="1"/>
    <row r="39777" s="251" customFormat="1"/>
    <row r="39778" s="251" customFormat="1"/>
    <row r="39779" s="251" customFormat="1"/>
    <row r="39780" s="251" customFormat="1"/>
    <row r="39781" s="251" customFormat="1"/>
    <row r="39782" s="251" customFormat="1"/>
    <row r="39783" s="251" customFormat="1"/>
    <row r="39784" s="251" customFormat="1"/>
    <row r="39785" s="251" customFormat="1"/>
    <row r="39786" s="251" customFormat="1"/>
    <row r="39787" s="251" customFormat="1"/>
    <row r="39788" s="251" customFormat="1"/>
    <row r="39789" s="251" customFormat="1"/>
    <row r="39790" s="251" customFormat="1"/>
    <row r="39791" s="251" customFormat="1"/>
    <row r="39792" s="251" customFormat="1"/>
    <row r="39793" s="251" customFormat="1"/>
    <row r="39794" s="251" customFormat="1"/>
    <row r="39795" s="251" customFormat="1"/>
    <row r="39796" s="251" customFormat="1"/>
    <row r="39797" s="251" customFormat="1"/>
    <row r="39798" s="251" customFormat="1"/>
    <row r="39799" s="251" customFormat="1"/>
    <row r="39800" s="251" customFormat="1"/>
    <row r="39801" s="251" customFormat="1"/>
    <row r="39802" s="251" customFormat="1"/>
    <row r="39803" s="251" customFormat="1"/>
    <row r="39804" s="251" customFormat="1"/>
    <row r="39805" s="251" customFormat="1"/>
    <row r="39806" s="251" customFormat="1"/>
    <row r="39807" s="251" customFormat="1"/>
    <row r="39808" s="251" customFormat="1"/>
    <row r="39809" s="251" customFormat="1"/>
    <row r="39810" s="251" customFormat="1"/>
    <row r="39811" s="251" customFormat="1"/>
    <row r="39812" s="251" customFormat="1"/>
    <row r="39813" s="251" customFormat="1"/>
    <row r="39814" s="251" customFormat="1"/>
    <row r="39815" s="251" customFormat="1"/>
    <row r="39816" s="251" customFormat="1"/>
    <row r="39817" s="251" customFormat="1"/>
    <row r="39818" s="251" customFormat="1"/>
    <row r="39819" s="251" customFormat="1"/>
    <row r="39820" s="251" customFormat="1"/>
    <row r="39821" s="251" customFormat="1"/>
    <row r="39822" s="251" customFormat="1"/>
    <row r="39823" s="251" customFormat="1"/>
    <row r="39824" s="251" customFormat="1"/>
    <row r="39825" s="251" customFormat="1"/>
    <row r="39826" s="251" customFormat="1"/>
    <row r="39827" s="251" customFormat="1"/>
    <row r="39828" s="251" customFormat="1"/>
    <row r="39829" s="251" customFormat="1"/>
    <row r="39830" s="251" customFormat="1"/>
    <row r="39831" s="251" customFormat="1"/>
    <row r="39832" s="251" customFormat="1"/>
    <row r="39833" s="251" customFormat="1"/>
    <row r="39834" s="251" customFormat="1"/>
    <row r="39835" s="251" customFormat="1"/>
    <row r="39836" s="251" customFormat="1"/>
    <row r="39837" s="251" customFormat="1"/>
    <row r="39838" s="251" customFormat="1"/>
    <row r="39839" s="251" customFormat="1"/>
    <row r="39840" s="251" customFormat="1"/>
    <row r="39841" s="251" customFormat="1"/>
    <row r="39842" s="251" customFormat="1"/>
    <row r="39843" s="251" customFormat="1"/>
    <row r="39844" s="251" customFormat="1"/>
    <row r="39845" s="251" customFormat="1"/>
    <row r="39846" s="251" customFormat="1"/>
    <row r="39847" s="251" customFormat="1"/>
    <row r="39848" s="251" customFormat="1"/>
    <row r="39849" s="251" customFormat="1"/>
    <row r="39850" s="251" customFormat="1"/>
    <row r="39851" s="251" customFormat="1"/>
    <row r="39852" s="251" customFormat="1"/>
    <row r="39853" s="251" customFormat="1"/>
    <row r="39854" s="251" customFormat="1"/>
    <row r="39855" s="251" customFormat="1"/>
    <row r="39856" s="251" customFormat="1"/>
    <row r="39857" s="251" customFormat="1"/>
    <row r="39858" s="251" customFormat="1"/>
    <row r="39859" s="251" customFormat="1"/>
    <row r="39860" s="251" customFormat="1"/>
    <row r="39861" s="251" customFormat="1"/>
    <row r="39862" s="251" customFormat="1"/>
    <row r="39863" s="251" customFormat="1"/>
    <row r="39864" s="251" customFormat="1"/>
    <row r="39865" s="251" customFormat="1"/>
    <row r="39866" s="251" customFormat="1"/>
    <row r="39867" s="251" customFormat="1"/>
    <row r="39868" s="251" customFormat="1"/>
    <row r="39869" s="251" customFormat="1"/>
    <row r="39870" s="251" customFormat="1"/>
    <row r="39871" s="251" customFormat="1"/>
    <row r="39872" s="251" customFormat="1"/>
    <row r="39873" s="251" customFormat="1"/>
    <row r="39874" s="251" customFormat="1"/>
    <row r="39875" s="251" customFormat="1"/>
    <row r="39876" s="251" customFormat="1"/>
    <row r="39877" s="251" customFormat="1"/>
    <row r="39878" s="251" customFormat="1"/>
    <row r="39879" s="251" customFormat="1"/>
    <row r="39880" s="251" customFormat="1"/>
    <row r="39881" s="251" customFormat="1"/>
    <row r="39882" s="251" customFormat="1"/>
    <row r="39883" s="251" customFormat="1"/>
    <row r="39884" s="251" customFormat="1"/>
    <row r="39885" s="251" customFormat="1"/>
    <row r="39886" s="251" customFormat="1"/>
    <row r="39887" s="251" customFormat="1"/>
    <row r="39888" s="251" customFormat="1"/>
    <row r="39889" s="251" customFormat="1"/>
    <row r="39890" s="251" customFormat="1"/>
    <row r="39891" s="251" customFormat="1"/>
    <row r="39892" s="251" customFormat="1"/>
    <row r="39893" s="251" customFormat="1"/>
    <row r="39894" s="251" customFormat="1"/>
    <row r="39895" s="251" customFormat="1"/>
    <row r="39896" s="251" customFormat="1"/>
    <row r="39897" s="251" customFormat="1"/>
    <row r="39898" s="251" customFormat="1"/>
    <row r="39899" s="251" customFormat="1"/>
    <row r="39900" s="251" customFormat="1"/>
    <row r="39901" s="251" customFormat="1"/>
    <row r="39902" s="251" customFormat="1"/>
    <row r="39903" s="251" customFormat="1"/>
    <row r="39904" s="251" customFormat="1"/>
    <row r="39905" s="251" customFormat="1"/>
    <row r="39906" s="251" customFormat="1"/>
    <row r="39907" s="251" customFormat="1"/>
    <row r="39908" s="251" customFormat="1"/>
    <row r="39909" s="251" customFormat="1"/>
    <row r="39910" s="251" customFormat="1"/>
    <row r="39911" s="251" customFormat="1"/>
    <row r="39912" s="251" customFormat="1"/>
    <row r="39913" s="251" customFormat="1"/>
    <row r="39914" s="251" customFormat="1"/>
    <row r="39915" s="251" customFormat="1"/>
    <row r="39916" s="251" customFormat="1"/>
    <row r="39917" s="251" customFormat="1"/>
    <row r="39918" s="251" customFormat="1"/>
    <row r="39919" s="251" customFormat="1"/>
    <row r="39920" s="251" customFormat="1"/>
    <row r="39921" s="251" customFormat="1"/>
    <row r="39922" s="251" customFormat="1"/>
    <row r="39923" s="251" customFormat="1"/>
    <row r="39924" s="251" customFormat="1"/>
    <row r="39925" s="251" customFormat="1"/>
    <row r="39926" s="251" customFormat="1"/>
    <row r="39927" s="251" customFormat="1"/>
    <row r="39928" s="251" customFormat="1"/>
    <row r="39929" s="251" customFormat="1"/>
    <row r="39930" s="251" customFormat="1"/>
    <row r="39931" s="251" customFormat="1"/>
    <row r="39932" s="251" customFormat="1"/>
    <row r="39933" s="251" customFormat="1"/>
    <row r="39934" s="251" customFormat="1"/>
    <row r="39935" s="251" customFormat="1"/>
    <row r="39936" s="251" customFormat="1"/>
    <row r="39937" s="251" customFormat="1"/>
    <row r="39938" s="251" customFormat="1"/>
    <row r="39939" s="251" customFormat="1"/>
    <row r="39940" s="251" customFormat="1"/>
    <row r="39941" s="251" customFormat="1"/>
    <row r="39942" s="251" customFormat="1"/>
    <row r="39943" s="251" customFormat="1"/>
    <row r="39944" s="251" customFormat="1"/>
    <row r="39945" s="251" customFormat="1"/>
    <row r="39946" s="251" customFormat="1"/>
    <row r="39947" s="251" customFormat="1"/>
    <row r="39948" s="251" customFormat="1"/>
    <row r="39949" s="251" customFormat="1"/>
    <row r="39950" s="251" customFormat="1"/>
    <row r="39951" s="251" customFormat="1"/>
    <row r="39952" s="251" customFormat="1"/>
    <row r="39953" s="251" customFormat="1"/>
    <row r="39954" s="251" customFormat="1"/>
    <row r="39955" s="251" customFormat="1"/>
    <row r="39956" s="251" customFormat="1"/>
    <row r="39957" s="251" customFormat="1"/>
    <row r="39958" s="251" customFormat="1"/>
    <row r="39959" s="251" customFormat="1"/>
    <row r="39960" s="251" customFormat="1"/>
    <row r="39961" s="251" customFormat="1"/>
    <row r="39962" s="251" customFormat="1"/>
    <row r="39963" s="251" customFormat="1"/>
    <row r="39964" s="251" customFormat="1"/>
    <row r="39965" s="251" customFormat="1"/>
    <row r="39966" s="251" customFormat="1"/>
    <row r="39967" s="251" customFormat="1"/>
    <row r="39968" s="251" customFormat="1"/>
    <row r="39969" s="251" customFormat="1"/>
    <row r="39970" s="251" customFormat="1"/>
    <row r="39971" s="251" customFormat="1"/>
    <row r="39972" s="251" customFormat="1"/>
    <row r="39973" s="251" customFormat="1"/>
    <row r="39974" s="251" customFormat="1"/>
    <row r="39975" s="251" customFormat="1"/>
    <row r="39976" s="251" customFormat="1"/>
    <row r="39977" s="251" customFormat="1"/>
    <row r="39978" s="251" customFormat="1"/>
    <row r="39979" s="251" customFormat="1"/>
    <row r="39980" s="251" customFormat="1"/>
    <row r="39981" s="251" customFormat="1"/>
    <row r="39982" s="251" customFormat="1"/>
    <row r="39983" s="251" customFormat="1"/>
    <row r="39984" s="251" customFormat="1"/>
    <row r="39985" s="251" customFormat="1"/>
    <row r="39986" s="251" customFormat="1"/>
    <row r="39987" s="251" customFormat="1"/>
    <row r="39988" s="251" customFormat="1"/>
    <row r="39989" s="251" customFormat="1"/>
    <row r="39990" s="251" customFormat="1"/>
    <row r="39991" s="251" customFormat="1"/>
    <row r="39992" s="251" customFormat="1"/>
    <row r="39993" s="251" customFormat="1"/>
    <row r="39994" s="251" customFormat="1"/>
    <row r="39995" s="251" customFormat="1"/>
    <row r="39996" s="251" customFormat="1"/>
    <row r="39997" s="251" customFormat="1"/>
    <row r="39998" s="251" customFormat="1"/>
    <row r="39999" s="251" customFormat="1"/>
    <row r="40000" s="251" customFormat="1"/>
    <row r="40001" s="251" customFormat="1"/>
    <row r="40002" s="251" customFormat="1"/>
    <row r="40003" s="251" customFormat="1"/>
    <row r="40004" s="251" customFormat="1"/>
    <row r="40005" s="251" customFormat="1"/>
    <row r="40006" s="251" customFormat="1"/>
    <row r="40007" s="251" customFormat="1"/>
    <row r="40008" s="251" customFormat="1"/>
    <row r="40009" s="251" customFormat="1"/>
    <row r="40010" s="251" customFormat="1"/>
    <row r="40011" s="251" customFormat="1"/>
    <row r="40012" s="251" customFormat="1"/>
    <row r="40013" s="251" customFormat="1"/>
    <row r="40014" s="251" customFormat="1"/>
    <row r="40015" s="251" customFormat="1"/>
    <row r="40016" s="251" customFormat="1"/>
    <row r="40017" s="251" customFormat="1"/>
    <row r="40018" s="251" customFormat="1"/>
    <row r="40019" s="251" customFormat="1"/>
    <row r="40020" s="251" customFormat="1"/>
    <row r="40021" s="251" customFormat="1"/>
    <row r="40022" s="251" customFormat="1"/>
    <row r="40023" s="251" customFormat="1"/>
    <row r="40024" s="251" customFormat="1"/>
    <row r="40025" s="251" customFormat="1"/>
    <row r="40026" s="251" customFormat="1"/>
    <row r="40027" s="251" customFormat="1"/>
    <row r="40028" s="251" customFormat="1"/>
    <row r="40029" s="251" customFormat="1"/>
    <row r="40030" s="251" customFormat="1"/>
    <row r="40031" s="251" customFormat="1"/>
    <row r="40032" s="251" customFormat="1"/>
    <row r="40033" s="251" customFormat="1"/>
    <row r="40034" s="251" customFormat="1"/>
    <row r="40035" s="251" customFormat="1"/>
    <row r="40036" s="251" customFormat="1"/>
    <row r="40037" s="251" customFormat="1"/>
    <row r="40038" s="251" customFormat="1"/>
    <row r="40039" s="251" customFormat="1"/>
    <row r="40040" s="251" customFormat="1"/>
    <row r="40041" s="251" customFormat="1"/>
    <row r="40042" s="251" customFormat="1"/>
    <row r="40043" s="251" customFormat="1"/>
    <row r="40044" s="251" customFormat="1"/>
    <row r="40045" s="251" customFormat="1"/>
    <row r="40046" s="251" customFormat="1"/>
    <row r="40047" s="251" customFormat="1"/>
    <row r="40048" s="251" customFormat="1"/>
    <row r="40049" s="251" customFormat="1"/>
    <row r="40050" s="251" customFormat="1"/>
    <row r="40051" s="251" customFormat="1"/>
    <row r="40052" s="251" customFormat="1"/>
    <row r="40053" s="251" customFormat="1"/>
    <row r="40054" s="251" customFormat="1"/>
    <row r="40055" s="251" customFormat="1"/>
    <row r="40056" s="251" customFormat="1"/>
    <row r="40057" s="251" customFormat="1"/>
    <row r="40058" s="251" customFormat="1"/>
    <row r="40059" s="251" customFormat="1"/>
    <row r="40060" s="251" customFormat="1"/>
    <row r="40061" s="251" customFormat="1"/>
    <row r="40062" s="251" customFormat="1"/>
    <row r="40063" s="251" customFormat="1"/>
    <row r="40064" s="251" customFormat="1"/>
    <row r="40065" s="251" customFormat="1"/>
    <row r="40066" s="251" customFormat="1"/>
    <row r="40067" s="251" customFormat="1"/>
    <row r="40068" s="251" customFormat="1"/>
    <row r="40069" s="251" customFormat="1"/>
    <row r="40070" s="251" customFormat="1"/>
    <row r="40071" s="251" customFormat="1"/>
    <row r="40072" s="251" customFormat="1"/>
    <row r="40073" s="251" customFormat="1"/>
    <row r="40074" s="251" customFormat="1"/>
    <row r="40075" s="251" customFormat="1"/>
    <row r="40076" s="251" customFormat="1"/>
    <row r="40077" s="251" customFormat="1"/>
    <row r="40078" s="251" customFormat="1"/>
    <row r="40079" s="251" customFormat="1"/>
    <row r="40080" s="251" customFormat="1"/>
    <row r="40081" s="251" customFormat="1"/>
    <row r="40082" s="251" customFormat="1"/>
    <row r="40083" s="251" customFormat="1"/>
    <row r="40084" s="251" customFormat="1"/>
    <row r="40085" s="251" customFormat="1"/>
    <row r="40086" s="251" customFormat="1"/>
    <row r="40087" s="251" customFormat="1"/>
    <row r="40088" s="251" customFormat="1"/>
    <row r="40089" s="251" customFormat="1"/>
    <row r="40090" s="251" customFormat="1"/>
    <row r="40091" s="251" customFormat="1"/>
    <row r="40092" s="251" customFormat="1"/>
    <row r="40093" s="251" customFormat="1"/>
    <row r="40094" s="251" customFormat="1"/>
    <row r="40095" s="251" customFormat="1"/>
    <row r="40096" s="251" customFormat="1"/>
    <row r="40097" s="251" customFormat="1"/>
    <row r="40098" s="251" customFormat="1"/>
    <row r="40099" s="251" customFormat="1"/>
    <row r="40100" s="251" customFormat="1"/>
    <row r="40101" s="251" customFormat="1"/>
    <row r="40102" s="251" customFormat="1"/>
    <row r="40103" s="251" customFormat="1"/>
    <row r="40104" s="251" customFormat="1"/>
    <row r="40105" s="251" customFormat="1"/>
    <row r="40106" s="251" customFormat="1"/>
    <row r="40107" s="251" customFormat="1"/>
    <row r="40108" s="251" customFormat="1"/>
    <row r="40109" s="251" customFormat="1"/>
    <row r="40110" s="251" customFormat="1"/>
    <row r="40111" s="251" customFormat="1"/>
    <row r="40112" s="251" customFormat="1"/>
    <row r="40113" s="251" customFormat="1"/>
    <row r="40114" s="251" customFormat="1"/>
    <row r="40115" s="251" customFormat="1"/>
    <row r="40116" s="251" customFormat="1"/>
    <row r="40117" s="251" customFormat="1"/>
    <row r="40118" s="251" customFormat="1"/>
    <row r="40119" s="251" customFormat="1"/>
    <row r="40120" s="251" customFormat="1"/>
    <row r="40121" s="251" customFormat="1"/>
    <row r="40122" s="251" customFormat="1"/>
    <row r="40123" s="251" customFormat="1"/>
    <row r="40124" s="251" customFormat="1"/>
    <row r="40125" s="251" customFormat="1"/>
    <row r="40126" s="251" customFormat="1"/>
    <row r="40127" s="251" customFormat="1"/>
    <row r="40128" s="251" customFormat="1"/>
    <row r="40129" s="251" customFormat="1"/>
    <row r="40130" s="251" customFormat="1"/>
    <row r="40131" s="251" customFormat="1"/>
    <row r="40132" s="251" customFormat="1"/>
    <row r="40133" s="251" customFormat="1"/>
    <row r="40134" s="251" customFormat="1"/>
    <row r="40135" s="251" customFormat="1"/>
    <row r="40136" s="251" customFormat="1"/>
    <row r="40137" s="251" customFormat="1"/>
    <row r="40138" s="251" customFormat="1"/>
    <row r="40139" s="251" customFormat="1"/>
    <row r="40140" s="251" customFormat="1"/>
    <row r="40141" s="251" customFormat="1"/>
    <row r="40142" s="251" customFormat="1"/>
    <row r="40143" s="251" customFormat="1"/>
    <row r="40144" s="251" customFormat="1"/>
    <row r="40145" s="251" customFormat="1"/>
    <row r="40146" s="251" customFormat="1"/>
    <row r="40147" s="251" customFormat="1"/>
    <row r="40148" s="251" customFormat="1"/>
    <row r="40149" s="251" customFormat="1"/>
    <row r="40150" s="251" customFormat="1"/>
    <row r="40151" s="251" customFormat="1"/>
    <row r="40152" s="251" customFormat="1"/>
    <row r="40153" s="251" customFormat="1"/>
    <row r="40154" s="251" customFormat="1"/>
    <row r="40155" s="251" customFormat="1"/>
    <row r="40156" s="251" customFormat="1"/>
    <row r="40157" s="251" customFormat="1"/>
    <row r="40158" s="251" customFormat="1"/>
    <row r="40159" s="251" customFormat="1"/>
    <row r="40160" s="251" customFormat="1"/>
    <row r="40161" s="251" customFormat="1"/>
    <row r="40162" s="251" customFormat="1"/>
    <row r="40163" s="251" customFormat="1"/>
    <row r="40164" s="251" customFormat="1"/>
    <row r="40165" s="251" customFormat="1"/>
    <row r="40166" s="251" customFormat="1"/>
    <row r="40167" s="251" customFormat="1"/>
    <row r="40168" s="251" customFormat="1"/>
    <row r="40169" s="251" customFormat="1"/>
    <row r="40170" s="251" customFormat="1"/>
    <row r="40171" s="251" customFormat="1"/>
    <row r="40172" s="251" customFormat="1"/>
    <row r="40173" s="251" customFormat="1"/>
    <row r="40174" s="251" customFormat="1"/>
    <row r="40175" s="251" customFormat="1"/>
    <row r="40176" s="251" customFormat="1"/>
    <row r="40177" s="251" customFormat="1"/>
    <row r="40178" s="251" customFormat="1"/>
    <row r="40179" s="251" customFormat="1"/>
    <row r="40180" s="251" customFormat="1"/>
    <row r="40181" s="251" customFormat="1"/>
    <row r="40182" s="251" customFormat="1"/>
    <row r="40183" s="251" customFormat="1"/>
    <row r="40184" s="251" customFormat="1"/>
    <row r="40185" s="251" customFormat="1"/>
    <row r="40186" s="251" customFormat="1"/>
    <row r="40187" s="251" customFormat="1"/>
    <row r="40188" s="251" customFormat="1"/>
    <row r="40189" s="251" customFormat="1"/>
    <row r="40190" s="251" customFormat="1"/>
    <row r="40191" s="251" customFormat="1"/>
    <row r="40192" s="251" customFormat="1"/>
    <row r="40193" s="251" customFormat="1"/>
    <row r="40194" s="251" customFormat="1"/>
    <row r="40195" s="251" customFormat="1"/>
    <row r="40196" s="251" customFormat="1"/>
    <row r="40197" s="251" customFormat="1"/>
    <row r="40198" s="251" customFormat="1"/>
    <row r="40199" s="251" customFormat="1"/>
    <row r="40200" s="251" customFormat="1"/>
    <row r="40201" s="251" customFormat="1"/>
    <row r="40202" s="251" customFormat="1"/>
    <row r="40203" s="251" customFormat="1"/>
    <row r="40204" s="251" customFormat="1"/>
    <row r="40205" s="251" customFormat="1"/>
    <row r="40206" s="251" customFormat="1"/>
    <row r="40207" s="251" customFormat="1"/>
    <row r="40208" s="251" customFormat="1"/>
    <row r="40209" s="251" customFormat="1"/>
    <row r="40210" s="251" customFormat="1"/>
    <row r="40211" s="251" customFormat="1"/>
    <row r="40212" s="251" customFormat="1"/>
    <row r="40213" s="251" customFormat="1"/>
    <row r="40214" s="251" customFormat="1"/>
    <row r="40215" s="251" customFormat="1"/>
    <row r="40216" s="251" customFormat="1"/>
    <row r="40217" s="251" customFormat="1"/>
    <row r="40218" s="251" customFormat="1"/>
    <row r="40219" s="251" customFormat="1"/>
    <row r="40220" s="251" customFormat="1"/>
    <row r="40221" s="251" customFormat="1"/>
    <row r="40222" s="251" customFormat="1"/>
    <row r="40223" s="251" customFormat="1"/>
    <row r="40224" s="251" customFormat="1"/>
    <row r="40225" s="251" customFormat="1"/>
    <row r="40226" s="251" customFormat="1"/>
    <row r="40227" s="251" customFormat="1"/>
    <row r="40228" s="251" customFormat="1"/>
    <row r="40229" s="251" customFormat="1"/>
    <row r="40230" s="251" customFormat="1"/>
    <row r="40231" s="251" customFormat="1"/>
    <row r="40232" s="251" customFormat="1"/>
    <row r="40233" s="251" customFormat="1"/>
    <row r="40234" s="251" customFormat="1"/>
    <row r="40235" s="251" customFormat="1"/>
    <row r="40236" s="251" customFormat="1"/>
    <row r="40237" s="251" customFormat="1"/>
    <row r="40238" s="251" customFormat="1"/>
    <row r="40239" s="251" customFormat="1"/>
    <row r="40240" s="251" customFormat="1"/>
    <row r="40241" s="251" customFormat="1"/>
    <row r="40242" s="251" customFormat="1"/>
    <row r="40243" s="251" customFormat="1"/>
    <row r="40244" s="251" customFormat="1"/>
    <row r="40245" s="251" customFormat="1"/>
    <row r="40246" s="251" customFormat="1"/>
    <row r="40247" s="251" customFormat="1"/>
    <row r="40248" s="251" customFormat="1"/>
    <row r="40249" s="251" customFormat="1"/>
    <row r="40250" s="251" customFormat="1"/>
    <row r="40251" s="251" customFormat="1"/>
    <row r="40252" s="251" customFormat="1"/>
    <row r="40253" s="251" customFormat="1"/>
    <row r="40254" s="251" customFormat="1"/>
    <row r="40255" s="251" customFormat="1"/>
    <row r="40256" s="251" customFormat="1"/>
    <row r="40257" s="251" customFormat="1"/>
    <row r="40258" s="251" customFormat="1"/>
    <row r="40259" s="251" customFormat="1"/>
    <row r="40260" s="251" customFormat="1"/>
    <row r="40261" s="251" customFormat="1"/>
    <row r="40262" s="251" customFormat="1"/>
    <row r="40263" s="251" customFormat="1"/>
    <row r="40264" s="251" customFormat="1"/>
    <row r="40265" s="251" customFormat="1"/>
    <row r="40266" s="251" customFormat="1"/>
    <row r="40267" s="251" customFormat="1"/>
    <row r="40268" s="251" customFormat="1"/>
    <row r="40269" s="251" customFormat="1"/>
    <row r="40270" s="251" customFormat="1"/>
    <row r="40271" s="251" customFormat="1"/>
    <row r="40272" s="251" customFormat="1"/>
    <row r="40273" s="251" customFormat="1"/>
    <row r="40274" s="251" customFormat="1"/>
    <row r="40275" s="251" customFormat="1"/>
    <row r="40276" s="251" customFormat="1"/>
    <row r="40277" s="251" customFormat="1"/>
    <row r="40278" s="251" customFormat="1"/>
    <row r="40279" s="251" customFormat="1"/>
    <row r="40280" s="251" customFormat="1"/>
    <row r="40281" s="251" customFormat="1"/>
    <row r="40282" s="251" customFormat="1"/>
    <row r="40283" s="251" customFormat="1"/>
    <row r="40284" s="251" customFormat="1"/>
    <row r="40285" s="251" customFormat="1"/>
    <row r="40286" s="251" customFormat="1"/>
    <row r="40287" s="251" customFormat="1"/>
    <row r="40288" s="251" customFormat="1"/>
    <row r="40289" s="251" customFormat="1"/>
    <row r="40290" s="251" customFormat="1"/>
    <row r="40291" s="251" customFormat="1"/>
    <row r="40292" s="251" customFormat="1"/>
    <row r="40293" s="251" customFormat="1"/>
    <row r="40294" s="251" customFormat="1"/>
    <row r="40295" s="251" customFormat="1"/>
    <row r="40296" s="251" customFormat="1"/>
    <row r="40297" s="251" customFormat="1"/>
    <row r="40298" s="251" customFormat="1"/>
    <row r="40299" s="251" customFormat="1"/>
    <row r="40300" s="251" customFormat="1"/>
    <row r="40301" s="251" customFormat="1"/>
    <row r="40302" s="251" customFormat="1"/>
    <row r="40303" s="251" customFormat="1"/>
    <row r="40304" s="251" customFormat="1"/>
    <row r="40305" s="251" customFormat="1"/>
    <row r="40306" s="251" customFormat="1"/>
    <row r="40307" s="251" customFormat="1"/>
    <row r="40308" s="251" customFormat="1"/>
    <row r="40309" s="251" customFormat="1"/>
    <row r="40310" s="251" customFormat="1"/>
    <row r="40311" s="251" customFormat="1"/>
    <row r="40312" s="251" customFormat="1"/>
    <row r="40313" s="251" customFormat="1"/>
    <row r="40314" s="251" customFormat="1"/>
    <row r="40315" s="251" customFormat="1"/>
    <row r="40316" s="251" customFormat="1"/>
    <row r="40317" s="251" customFormat="1"/>
    <row r="40318" s="251" customFormat="1"/>
    <row r="40319" s="251" customFormat="1"/>
    <row r="40320" s="251" customFormat="1"/>
    <row r="40321" s="251" customFormat="1"/>
    <row r="40322" s="251" customFormat="1"/>
    <row r="40323" s="251" customFormat="1"/>
    <row r="40324" s="251" customFormat="1"/>
    <row r="40325" s="251" customFormat="1"/>
    <row r="40326" s="251" customFormat="1"/>
    <row r="40327" s="251" customFormat="1"/>
    <row r="40328" s="251" customFormat="1"/>
    <row r="40329" s="251" customFormat="1"/>
    <row r="40330" s="251" customFormat="1"/>
    <row r="40331" s="251" customFormat="1"/>
    <row r="40332" s="251" customFormat="1"/>
    <row r="40333" s="251" customFormat="1"/>
    <row r="40334" s="251" customFormat="1"/>
    <row r="40335" s="251" customFormat="1"/>
    <row r="40336" s="251" customFormat="1"/>
    <row r="40337" s="251" customFormat="1"/>
    <row r="40338" s="251" customFormat="1"/>
    <row r="40339" s="251" customFormat="1"/>
    <row r="40340" s="251" customFormat="1"/>
    <row r="40341" s="251" customFormat="1"/>
    <row r="40342" s="251" customFormat="1"/>
    <row r="40343" s="251" customFormat="1"/>
    <row r="40344" s="251" customFormat="1"/>
    <row r="40345" s="251" customFormat="1"/>
    <row r="40346" s="251" customFormat="1"/>
    <row r="40347" s="251" customFormat="1"/>
    <row r="40348" s="251" customFormat="1"/>
    <row r="40349" s="251" customFormat="1"/>
    <row r="40350" s="251" customFormat="1"/>
    <row r="40351" s="251" customFormat="1"/>
    <row r="40352" s="251" customFormat="1"/>
    <row r="40353" s="251" customFormat="1"/>
    <row r="40354" s="251" customFormat="1"/>
    <row r="40355" s="251" customFormat="1"/>
    <row r="40356" s="251" customFormat="1"/>
    <row r="40357" s="251" customFormat="1"/>
    <row r="40358" s="251" customFormat="1"/>
    <row r="40359" s="251" customFormat="1"/>
    <row r="40360" s="251" customFormat="1"/>
    <row r="40361" s="251" customFormat="1"/>
    <row r="40362" s="251" customFormat="1"/>
    <row r="40363" s="251" customFormat="1"/>
    <row r="40364" s="251" customFormat="1"/>
    <row r="40365" s="251" customFormat="1"/>
    <row r="40366" s="251" customFormat="1"/>
    <row r="40367" s="251" customFormat="1"/>
    <row r="40368" s="251" customFormat="1"/>
    <row r="40369" s="251" customFormat="1"/>
    <row r="40370" s="251" customFormat="1"/>
    <row r="40371" s="251" customFormat="1"/>
    <row r="40372" s="251" customFormat="1"/>
    <row r="40373" s="251" customFormat="1"/>
    <row r="40374" s="251" customFormat="1"/>
    <row r="40375" s="251" customFormat="1"/>
    <row r="40376" s="251" customFormat="1"/>
    <row r="40377" s="251" customFormat="1"/>
    <row r="40378" s="251" customFormat="1"/>
    <row r="40379" s="251" customFormat="1"/>
    <row r="40380" s="251" customFormat="1"/>
    <row r="40381" s="251" customFormat="1"/>
    <row r="40382" s="251" customFormat="1"/>
    <row r="40383" s="251" customFormat="1"/>
    <row r="40384" s="251" customFormat="1"/>
    <row r="40385" s="251" customFormat="1"/>
    <row r="40386" s="251" customFormat="1"/>
    <row r="40387" s="251" customFormat="1"/>
    <row r="40388" s="251" customFormat="1"/>
    <row r="40389" s="251" customFormat="1"/>
    <row r="40390" s="251" customFormat="1"/>
    <row r="40391" s="251" customFormat="1"/>
    <row r="40392" s="251" customFormat="1"/>
    <row r="40393" s="251" customFormat="1"/>
    <row r="40394" s="251" customFormat="1"/>
    <row r="40395" s="251" customFormat="1"/>
    <row r="40396" s="251" customFormat="1"/>
    <row r="40397" s="251" customFormat="1"/>
    <row r="40398" s="251" customFormat="1"/>
    <row r="40399" s="251" customFormat="1"/>
    <row r="40400" s="251" customFormat="1"/>
    <row r="40401" s="251" customFormat="1"/>
    <row r="40402" s="251" customFormat="1"/>
    <row r="40403" s="251" customFormat="1"/>
    <row r="40404" s="251" customFormat="1"/>
    <row r="40405" s="251" customFormat="1"/>
    <row r="40406" s="251" customFormat="1"/>
    <row r="40407" s="251" customFormat="1"/>
    <row r="40408" s="251" customFormat="1"/>
    <row r="40409" s="251" customFormat="1"/>
    <row r="40410" s="251" customFormat="1"/>
    <row r="40411" s="251" customFormat="1"/>
    <row r="40412" s="251" customFormat="1"/>
    <row r="40413" s="251" customFormat="1"/>
    <row r="40414" s="251" customFormat="1"/>
    <row r="40415" s="251" customFormat="1"/>
    <row r="40416" s="251" customFormat="1"/>
    <row r="40417" s="251" customFormat="1"/>
    <row r="40418" s="251" customFormat="1"/>
    <row r="40419" s="251" customFormat="1"/>
    <row r="40420" s="251" customFormat="1"/>
    <row r="40421" s="251" customFormat="1"/>
    <row r="40422" s="251" customFormat="1"/>
    <row r="40423" s="251" customFormat="1"/>
    <row r="40424" s="251" customFormat="1"/>
    <row r="40425" s="251" customFormat="1"/>
    <row r="40426" s="251" customFormat="1"/>
    <row r="40427" s="251" customFormat="1"/>
    <row r="40428" s="251" customFormat="1"/>
    <row r="40429" s="251" customFormat="1"/>
    <row r="40430" s="251" customFormat="1"/>
    <row r="40431" s="251" customFormat="1"/>
    <row r="40432" s="251" customFormat="1"/>
    <row r="40433" s="251" customFormat="1"/>
    <row r="40434" s="251" customFormat="1"/>
    <row r="40435" s="251" customFormat="1"/>
    <row r="40436" s="251" customFormat="1"/>
    <row r="40437" s="251" customFormat="1"/>
    <row r="40438" s="251" customFormat="1"/>
    <row r="40439" s="251" customFormat="1"/>
    <row r="40440" s="251" customFormat="1"/>
    <row r="40441" s="251" customFormat="1"/>
    <row r="40442" s="251" customFormat="1"/>
    <row r="40443" s="251" customFormat="1"/>
    <row r="40444" s="251" customFormat="1"/>
    <row r="40445" s="251" customFormat="1"/>
    <row r="40446" s="251" customFormat="1"/>
    <row r="40447" s="251" customFormat="1"/>
    <row r="40448" s="251" customFormat="1"/>
    <row r="40449" s="251" customFormat="1"/>
    <row r="40450" s="251" customFormat="1"/>
    <row r="40451" s="251" customFormat="1"/>
    <row r="40452" s="251" customFormat="1"/>
    <row r="40453" s="251" customFormat="1"/>
    <row r="40454" s="251" customFormat="1"/>
    <row r="40455" s="251" customFormat="1"/>
    <row r="40456" s="251" customFormat="1"/>
    <row r="40457" s="251" customFormat="1"/>
    <row r="40458" s="251" customFormat="1"/>
    <row r="40459" s="251" customFormat="1"/>
    <row r="40460" s="251" customFormat="1"/>
    <row r="40461" s="251" customFormat="1"/>
    <row r="40462" s="251" customFormat="1"/>
    <row r="40463" s="251" customFormat="1"/>
    <row r="40464" s="251" customFormat="1"/>
    <row r="40465" s="251" customFormat="1"/>
    <row r="40466" s="251" customFormat="1"/>
    <row r="40467" s="251" customFormat="1"/>
    <row r="40468" s="251" customFormat="1"/>
    <row r="40469" s="251" customFormat="1"/>
    <row r="40470" s="251" customFormat="1"/>
    <row r="40471" s="251" customFormat="1"/>
    <row r="40472" s="251" customFormat="1"/>
    <row r="40473" s="251" customFormat="1"/>
    <row r="40474" s="251" customFormat="1"/>
    <row r="40475" s="251" customFormat="1"/>
    <row r="40476" s="251" customFormat="1"/>
    <row r="40477" s="251" customFormat="1"/>
    <row r="40478" s="251" customFormat="1"/>
    <row r="40479" s="251" customFormat="1"/>
    <row r="40480" s="251" customFormat="1"/>
    <row r="40481" s="251" customFormat="1"/>
    <row r="40482" s="251" customFormat="1"/>
    <row r="40483" s="251" customFormat="1"/>
    <row r="40484" s="251" customFormat="1"/>
    <row r="40485" s="251" customFormat="1"/>
    <row r="40486" s="251" customFormat="1"/>
    <row r="40487" s="251" customFormat="1"/>
    <row r="40488" s="251" customFormat="1"/>
    <row r="40489" s="251" customFormat="1"/>
    <row r="40490" s="251" customFormat="1"/>
    <row r="40491" s="251" customFormat="1"/>
    <row r="40492" s="251" customFormat="1"/>
    <row r="40493" s="251" customFormat="1"/>
    <row r="40494" s="251" customFormat="1"/>
    <row r="40495" s="251" customFormat="1"/>
    <row r="40496" s="251" customFormat="1"/>
    <row r="40497" s="251" customFormat="1"/>
    <row r="40498" s="251" customFormat="1"/>
    <row r="40499" s="251" customFormat="1"/>
    <row r="40500" s="251" customFormat="1"/>
    <row r="40501" s="251" customFormat="1"/>
    <row r="40502" s="251" customFormat="1"/>
    <row r="40503" s="251" customFormat="1"/>
    <row r="40504" s="251" customFormat="1"/>
    <row r="40505" s="251" customFormat="1"/>
    <row r="40506" s="251" customFormat="1"/>
    <row r="40507" s="251" customFormat="1"/>
    <row r="40508" s="251" customFormat="1"/>
    <row r="40509" s="251" customFormat="1"/>
    <row r="40510" s="251" customFormat="1"/>
    <row r="40511" s="251" customFormat="1"/>
    <row r="40512" s="251" customFormat="1"/>
    <row r="40513" s="251" customFormat="1"/>
    <row r="40514" s="251" customFormat="1"/>
    <row r="40515" s="251" customFormat="1"/>
    <row r="40516" s="251" customFormat="1"/>
    <row r="40517" s="251" customFormat="1"/>
    <row r="40518" s="251" customFormat="1"/>
    <row r="40519" s="251" customFormat="1"/>
    <row r="40520" s="251" customFormat="1"/>
    <row r="40521" s="251" customFormat="1"/>
    <row r="40522" s="251" customFormat="1"/>
    <row r="40523" s="251" customFormat="1"/>
    <row r="40524" s="251" customFormat="1"/>
    <row r="40525" s="251" customFormat="1"/>
    <row r="40526" s="251" customFormat="1"/>
    <row r="40527" s="251" customFormat="1"/>
    <row r="40528" s="251" customFormat="1"/>
    <row r="40529" s="251" customFormat="1"/>
    <row r="40530" s="251" customFormat="1"/>
    <row r="40531" s="251" customFormat="1"/>
    <row r="40532" s="251" customFormat="1"/>
    <row r="40533" s="251" customFormat="1"/>
    <row r="40534" s="251" customFormat="1"/>
    <row r="40535" s="251" customFormat="1"/>
    <row r="40536" s="251" customFormat="1"/>
    <row r="40537" s="251" customFormat="1"/>
    <row r="40538" s="251" customFormat="1"/>
    <row r="40539" s="251" customFormat="1"/>
    <row r="40540" s="251" customFormat="1"/>
    <row r="40541" s="251" customFormat="1"/>
    <row r="40542" s="251" customFormat="1"/>
    <row r="40543" s="251" customFormat="1"/>
    <row r="40544" s="251" customFormat="1"/>
    <row r="40545" s="251" customFormat="1"/>
    <row r="40546" s="251" customFormat="1"/>
    <row r="40547" s="251" customFormat="1"/>
    <row r="40548" s="251" customFormat="1"/>
    <row r="40549" s="251" customFormat="1"/>
    <row r="40550" s="251" customFormat="1"/>
    <row r="40551" s="251" customFormat="1"/>
    <row r="40552" s="251" customFormat="1"/>
    <row r="40553" s="251" customFormat="1"/>
    <row r="40554" s="251" customFormat="1"/>
    <row r="40555" s="251" customFormat="1"/>
    <row r="40556" s="251" customFormat="1"/>
    <row r="40557" s="251" customFormat="1"/>
    <row r="40558" s="251" customFormat="1"/>
    <row r="40559" s="251" customFormat="1"/>
    <row r="40560" s="251" customFormat="1"/>
    <row r="40561" s="251" customFormat="1"/>
    <row r="40562" s="251" customFormat="1"/>
    <row r="40563" s="251" customFormat="1"/>
    <row r="40564" s="251" customFormat="1"/>
    <row r="40565" s="251" customFormat="1"/>
    <row r="40566" s="251" customFormat="1"/>
    <row r="40567" s="251" customFormat="1"/>
    <row r="40568" s="251" customFormat="1"/>
    <row r="40569" s="251" customFormat="1"/>
    <row r="40570" s="251" customFormat="1"/>
    <row r="40571" s="251" customFormat="1"/>
    <row r="40572" s="251" customFormat="1"/>
    <row r="40573" s="251" customFormat="1"/>
    <row r="40574" s="251" customFormat="1"/>
    <row r="40575" s="251" customFormat="1"/>
    <row r="40576" s="251" customFormat="1"/>
    <row r="40577" s="251" customFormat="1"/>
    <row r="40578" s="251" customFormat="1"/>
    <row r="40579" s="251" customFormat="1"/>
    <row r="40580" s="251" customFormat="1"/>
    <row r="40581" s="251" customFormat="1"/>
    <row r="40582" s="251" customFormat="1"/>
    <row r="40583" s="251" customFormat="1"/>
    <row r="40584" s="251" customFormat="1"/>
    <row r="40585" s="251" customFormat="1"/>
    <row r="40586" s="251" customFormat="1"/>
    <row r="40587" s="251" customFormat="1"/>
    <row r="40588" s="251" customFormat="1"/>
    <row r="40589" s="251" customFormat="1"/>
    <row r="40590" s="251" customFormat="1"/>
    <row r="40591" s="251" customFormat="1"/>
    <row r="40592" s="251" customFormat="1"/>
    <row r="40593" s="251" customFormat="1"/>
    <row r="40594" s="251" customFormat="1"/>
    <row r="40595" s="251" customFormat="1"/>
    <row r="40596" s="251" customFormat="1"/>
    <row r="40597" s="251" customFormat="1"/>
    <row r="40598" s="251" customFormat="1"/>
    <row r="40599" s="251" customFormat="1"/>
    <row r="40600" s="251" customFormat="1"/>
    <row r="40601" s="251" customFormat="1"/>
    <row r="40602" s="251" customFormat="1"/>
    <row r="40603" s="251" customFormat="1"/>
    <row r="40604" s="251" customFormat="1"/>
    <row r="40605" s="251" customFormat="1"/>
    <row r="40606" s="251" customFormat="1"/>
    <row r="40607" s="251" customFormat="1"/>
    <row r="40608" s="251" customFormat="1"/>
    <row r="40609" s="251" customFormat="1"/>
    <row r="40610" s="251" customFormat="1"/>
    <row r="40611" s="251" customFormat="1"/>
    <row r="40612" s="251" customFormat="1"/>
    <row r="40613" s="251" customFormat="1"/>
    <row r="40614" s="251" customFormat="1"/>
    <row r="40615" s="251" customFormat="1"/>
    <row r="40616" s="251" customFormat="1"/>
    <row r="40617" s="251" customFormat="1"/>
    <row r="40618" s="251" customFormat="1"/>
    <row r="40619" s="251" customFormat="1"/>
    <row r="40620" s="251" customFormat="1"/>
    <row r="40621" s="251" customFormat="1"/>
    <row r="40622" s="251" customFormat="1"/>
    <row r="40623" s="251" customFormat="1"/>
    <row r="40624" s="251" customFormat="1"/>
    <row r="40625" s="251" customFormat="1"/>
    <row r="40626" s="251" customFormat="1"/>
    <row r="40627" s="251" customFormat="1"/>
    <row r="40628" s="251" customFormat="1"/>
    <row r="40629" s="251" customFormat="1"/>
    <row r="40630" s="251" customFormat="1"/>
    <row r="40631" s="251" customFormat="1"/>
    <row r="40632" s="251" customFormat="1"/>
    <row r="40633" s="251" customFormat="1"/>
    <row r="40634" s="251" customFormat="1"/>
    <row r="40635" s="251" customFormat="1"/>
    <row r="40636" s="251" customFormat="1"/>
    <row r="40637" s="251" customFormat="1"/>
    <row r="40638" s="251" customFormat="1"/>
    <row r="40639" s="251" customFormat="1"/>
    <row r="40640" s="251" customFormat="1"/>
    <row r="40641" s="251" customFormat="1"/>
    <row r="40642" s="251" customFormat="1"/>
    <row r="40643" s="251" customFormat="1"/>
    <row r="40644" s="251" customFormat="1"/>
    <row r="40645" s="251" customFormat="1"/>
    <row r="40646" s="251" customFormat="1"/>
    <row r="40647" s="251" customFormat="1"/>
    <row r="40648" s="251" customFormat="1"/>
    <row r="40649" s="251" customFormat="1"/>
    <row r="40650" s="251" customFormat="1"/>
    <row r="40651" s="251" customFormat="1"/>
    <row r="40652" s="251" customFormat="1"/>
    <row r="40653" s="251" customFormat="1"/>
    <row r="40654" s="251" customFormat="1"/>
    <row r="40655" s="251" customFormat="1"/>
    <row r="40656" s="251" customFormat="1"/>
    <row r="40657" s="251" customFormat="1"/>
    <row r="40658" s="251" customFormat="1"/>
    <row r="40659" s="251" customFormat="1"/>
    <row r="40660" s="251" customFormat="1"/>
    <row r="40661" s="251" customFormat="1"/>
    <row r="40662" s="251" customFormat="1"/>
    <row r="40663" s="251" customFormat="1"/>
    <row r="40664" s="251" customFormat="1"/>
    <row r="40665" s="251" customFormat="1"/>
    <row r="40666" s="251" customFormat="1"/>
    <row r="40667" s="251" customFormat="1"/>
    <row r="40668" s="251" customFormat="1"/>
    <row r="40669" s="251" customFormat="1"/>
    <row r="40670" s="251" customFormat="1"/>
    <row r="40671" s="251" customFormat="1"/>
    <row r="40672" s="251" customFormat="1"/>
    <row r="40673" s="251" customFormat="1"/>
    <row r="40674" s="251" customFormat="1"/>
    <row r="40675" s="251" customFormat="1"/>
    <row r="40676" s="251" customFormat="1"/>
    <row r="40677" s="251" customFormat="1"/>
    <row r="40678" s="251" customFormat="1"/>
    <row r="40679" s="251" customFormat="1"/>
    <row r="40680" s="251" customFormat="1"/>
    <row r="40681" s="251" customFormat="1"/>
    <row r="40682" s="251" customFormat="1"/>
    <row r="40683" s="251" customFormat="1"/>
    <row r="40684" s="251" customFormat="1"/>
    <row r="40685" s="251" customFormat="1"/>
    <row r="40686" s="251" customFormat="1"/>
    <row r="40687" s="251" customFormat="1"/>
    <row r="40688" s="251" customFormat="1"/>
    <row r="40689" s="251" customFormat="1"/>
    <row r="40690" s="251" customFormat="1"/>
    <row r="40691" s="251" customFormat="1"/>
    <row r="40692" s="251" customFormat="1"/>
    <row r="40693" s="251" customFormat="1"/>
    <row r="40694" s="251" customFormat="1"/>
    <row r="40695" s="251" customFormat="1"/>
    <row r="40696" s="251" customFormat="1"/>
    <row r="40697" s="251" customFormat="1"/>
    <row r="40698" s="251" customFormat="1"/>
    <row r="40699" s="251" customFormat="1"/>
    <row r="40700" s="251" customFormat="1"/>
    <row r="40701" s="251" customFormat="1"/>
    <row r="40702" s="251" customFormat="1"/>
    <row r="40703" s="251" customFormat="1"/>
    <row r="40704" s="251" customFormat="1"/>
    <row r="40705" s="251" customFormat="1"/>
    <row r="40706" s="251" customFormat="1"/>
    <row r="40707" s="251" customFormat="1"/>
    <row r="40708" s="251" customFormat="1"/>
    <row r="40709" s="251" customFormat="1"/>
    <row r="40710" s="251" customFormat="1"/>
    <row r="40711" s="251" customFormat="1"/>
    <row r="40712" s="251" customFormat="1"/>
    <row r="40713" s="251" customFormat="1"/>
    <row r="40714" s="251" customFormat="1"/>
    <row r="40715" s="251" customFormat="1"/>
    <row r="40716" s="251" customFormat="1"/>
    <row r="40717" s="251" customFormat="1"/>
    <row r="40718" s="251" customFormat="1"/>
    <row r="40719" s="251" customFormat="1"/>
    <row r="40720" s="251" customFormat="1"/>
    <row r="40721" s="251" customFormat="1"/>
    <row r="40722" s="251" customFormat="1"/>
    <row r="40723" s="251" customFormat="1"/>
    <row r="40724" s="251" customFormat="1"/>
    <row r="40725" s="251" customFormat="1"/>
    <row r="40726" s="251" customFormat="1"/>
    <row r="40727" s="251" customFormat="1"/>
    <row r="40728" s="251" customFormat="1"/>
    <row r="40729" s="251" customFormat="1"/>
    <row r="40730" s="251" customFormat="1"/>
    <row r="40731" s="251" customFormat="1"/>
    <row r="40732" s="251" customFormat="1"/>
    <row r="40733" s="251" customFormat="1"/>
    <row r="40734" s="251" customFormat="1"/>
    <row r="40735" s="251" customFormat="1"/>
    <row r="40736" s="251" customFormat="1"/>
    <row r="40737" s="251" customFormat="1"/>
    <row r="40738" s="251" customFormat="1"/>
    <row r="40739" s="251" customFormat="1"/>
    <row r="40740" s="251" customFormat="1"/>
    <row r="40741" s="251" customFormat="1"/>
    <row r="40742" s="251" customFormat="1"/>
    <row r="40743" s="251" customFormat="1"/>
    <row r="40744" s="251" customFormat="1"/>
    <row r="40745" s="251" customFormat="1"/>
    <row r="40746" s="251" customFormat="1"/>
    <row r="40747" s="251" customFormat="1"/>
    <row r="40748" s="251" customFormat="1"/>
    <row r="40749" s="251" customFormat="1"/>
    <row r="40750" s="251" customFormat="1"/>
    <row r="40751" s="251" customFormat="1"/>
    <row r="40752" s="251" customFormat="1"/>
    <row r="40753" s="251" customFormat="1"/>
    <row r="40754" s="251" customFormat="1"/>
    <row r="40755" s="251" customFormat="1"/>
    <row r="40756" s="251" customFormat="1"/>
    <row r="40757" s="251" customFormat="1"/>
    <row r="40758" s="251" customFormat="1"/>
    <row r="40759" s="251" customFormat="1"/>
    <row r="40760" s="251" customFormat="1"/>
    <row r="40761" s="251" customFormat="1"/>
    <row r="40762" s="251" customFormat="1"/>
    <row r="40763" s="251" customFormat="1"/>
    <row r="40764" s="251" customFormat="1"/>
    <row r="40765" s="251" customFormat="1"/>
    <row r="40766" s="251" customFormat="1"/>
    <row r="40767" s="251" customFormat="1"/>
    <row r="40768" s="251" customFormat="1"/>
    <row r="40769" s="251" customFormat="1"/>
    <row r="40770" s="251" customFormat="1"/>
    <row r="40771" s="251" customFormat="1"/>
    <row r="40772" s="251" customFormat="1"/>
    <row r="40773" s="251" customFormat="1"/>
    <row r="40774" s="251" customFormat="1"/>
    <row r="40775" s="251" customFormat="1"/>
    <row r="40776" s="251" customFormat="1"/>
    <row r="40777" s="251" customFormat="1"/>
    <row r="40778" s="251" customFormat="1"/>
    <row r="40779" s="251" customFormat="1"/>
    <row r="40780" s="251" customFormat="1"/>
    <row r="40781" s="251" customFormat="1"/>
    <row r="40782" s="251" customFormat="1"/>
    <row r="40783" s="251" customFormat="1"/>
    <row r="40784" s="251" customFormat="1"/>
    <row r="40785" s="251" customFormat="1"/>
    <row r="40786" s="251" customFormat="1"/>
    <row r="40787" s="251" customFormat="1"/>
    <row r="40788" s="251" customFormat="1"/>
    <row r="40789" s="251" customFormat="1"/>
    <row r="40790" s="251" customFormat="1"/>
    <row r="40791" s="251" customFormat="1"/>
    <row r="40792" s="251" customFormat="1"/>
    <row r="40793" s="251" customFormat="1"/>
    <row r="40794" s="251" customFormat="1"/>
    <row r="40795" s="251" customFormat="1"/>
    <row r="40796" s="251" customFormat="1"/>
    <row r="40797" s="251" customFormat="1"/>
    <row r="40798" s="251" customFormat="1"/>
    <row r="40799" s="251" customFormat="1"/>
    <row r="40800" s="251" customFormat="1"/>
    <row r="40801" s="251" customFormat="1"/>
    <row r="40802" s="251" customFormat="1"/>
    <row r="40803" s="251" customFormat="1"/>
    <row r="40804" s="251" customFormat="1"/>
    <row r="40805" s="251" customFormat="1"/>
    <row r="40806" s="251" customFormat="1"/>
    <row r="40807" s="251" customFormat="1"/>
    <row r="40808" s="251" customFormat="1"/>
    <row r="40809" s="251" customFormat="1"/>
    <row r="40810" s="251" customFormat="1"/>
    <row r="40811" s="251" customFormat="1"/>
    <row r="40812" s="251" customFormat="1"/>
    <row r="40813" s="251" customFormat="1"/>
    <row r="40814" s="251" customFormat="1"/>
    <row r="40815" s="251" customFormat="1"/>
    <row r="40816" s="251" customFormat="1"/>
    <row r="40817" s="251" customFormat="1"/>
    <row r="40818" s="251" customFormat="1"/>
    <row r="40819" s="251" customFormat="1"/>
    <row r="40820" s="251" customFormat="1"/>
    <row r="40821" s="251" customFormat="1"/>
    <row r="40822" s="251" customFormat="1"/>
    <row r="40823" s="251" customFormat="1"/>
    <row r="40824" s="251" customFormat="1"/>
    <row r="40825" s="251" customFormat="1"/>
    <row r="40826" s="251" customFormat="1"/>
    <row r="40827" s="251" customFormat="1"/>
    <row r="40828" s="251" customFormat="1"/>
    <row r="40829" s="251" customFormat="1"/>
    <row r="40830" s="251" customFormat="1"/>
    <row r="40831" s="251" customFormat="1"/>
    <row r="40832" s="251" customFormat="1"/>
    <row r="40833" s="251" customFormat="1"/>
    <row r="40834" s="251" customFormat="1"/>
    <row r="40835" s="251" customFormat="1"/>
    <row r="40836" s="251" customFormat="1"/>
    <row r="40837" s="251" customFormat="1"/>
    <row r="40838" s="251" customFormat="1"/>
    <row r="40839" s="251" customFormat="1"/>
    <row r="40840" s="251" customFormat="1"/>
    <row r="40841" s="251" customFormat="1"/>
    <row r="40842" s="251" customFormat="1"/>
    <row r="40843" s="251" customFormat="1"/>
    <row r="40844" s="251" customFormat="1"/>
    <row r="40845" s="251" customFormat="1"/>
    <row r="40846" s="251" customFormat="1"/>
    <row r="40847" s="251" customFormat="1"/>
    <row r="40848" s="251" customFormat="1"/>
    <row r="40849" s="251" customFormat="1"/>
    <row r="40850" s="251" customFormat="1"/>
    <row r="40851" s="251" customFormat="1"/>
    <row r="40852" s="251" customFormat="1"/>
    <row r="40853" s="251" customFormat="1"/>
    <row r="40854" s="251" customFormat="1"/>
    <row r="40855" s="251" customFormat="1"/>
    <row r="40856" s="251" customFormat="1"/>
    <row r="40857" s="251" customFormat="1"/>
    <row r="40858" s="251" customFormat="1"/>
    <row r="40859" s="251" customFormat="1"/>
    <row r="40860" s="251" customFormat="1"/>
    <row r="40861" s="251" customFormat="1"/>
    <row r="40862" s="251" customFormat="1"/>
    <row r="40863" s="251" customFormat="1"/>
    <row r="40864" s="251" customFormat="1"/>
    <row r="40865" s="251" customFormat="1"/>
    <row r="40866" s="251" customFormat="1"/>
    <row r="40867" s="251" customFormat="1"/>
    <row r="40868" s="251" customFormat="1"/>
    <row r="40869" s="251" customFormat="1"/>
    <row r="40870" s="251" customFormat="1"/>
    <row r="40871" s="251" customFormat="1"/>
    <row r="40872" s="251" customFormat="1"/>
    <row r="40873" s="251" customFormat="1"/>
    <row r="40874" s="251" customFormat="1"/>
    <row r="40875" s="251" customFormat="1"/>
    <row r="40876" s="251" customFormat="1"/>
    <row r="40877" s="251" customFormat="1"/>
    <row r="40878" s="251" customFormat="1"/>
    <row r="40879" s="251" customFormat="1"/>
    <row r="40880" s="251" customFormat="1"/>
    <row r="40881" s="251" customFormat="1"/>
    <row r="40882" s="251" customFormat="1"/>
    <row r="40883" s="251" customFormat="1"/>
    <row r="40884" s="251" customFormat="1"/>
    <row r="40885" s="251" customFormat="1"/>
    <row r="40886" s="251" customFormat="1"/>
    <row r="40887" s="251" customFormat="1"/>
    <row r="40888" s="251" customFormat="1"/>
    <row r="40889" s="251" customFormat="1"/>
    <row r="40890" s="251" customFormat="1"/>
    <row r="40891" s="251" customFormat="1"/>
    <row r="40892" s="251" customFormat="1"/>
    <row r="40893" s="251" customFormat="1"/>
    <row r="40894" s="251" customFormat="1"/>
    <row r="40895" s="251" customFormat="1"/>
    <row r="40896" s="251" customFormat="1"/>
    <row r="40897" s="251" customFormat="1"/>
    <row r="40898" s="251" customFormat="1"/>
    <row r="40899" s="251" customFormat="1"/>
    <row r="40900" s="251" customFormat="1"/>
    <row r="40901" s="251" customFormat="1"/>
    <row r="40902" s="251" customFormat="1"/>
    <row r="40903" s="251" customFormat="1"/>
    <row r="40904" s="251" customFormat="1"/>
    <row r="40905" s="251" customFormat="1"/>
    <row r="40906" s="251" customFormat="1"/>
    <row r="40907" s="251" customFormat="1"/>
    <row r="40908" s="251" customFormat="1"/>
    <row r="40909" s="251" customFormat="1"/>
    <row r="40910" s="251" customFormat="1"/>
    <row r="40911" s="251" customFormat="1"/>
    <row r="40912" s="251" customFormat="1"/>
    <row r="40913" s="251" customFormat="1"/>
    <row r="40914" s="251" customFormat="1"/>
    <row r="40915" s="251" customFormat="1"/>
    <row r="40916" s="251" customFormat="1"/>
    <row r="40917" s="251" customFormat="1"/>
    <row r="40918" s="251" customFormat="1"/>
    <row r="40919" s="251" customFormat="1"/>
    <row r="40920" s="251" customFormat="1"/>
    <row r="40921" s="251" customFormat="1"/>
    <row r="40922" s="251" customFormat="1"/>
    <row r="40923" s="251" customFormat="1"/>
    <row r="40924" s="251" customFormat="1"/>
    <row r="40925" s="251" customFormat="1"/>
    <row r="40926" s="251" customFormat="1"/>
    <row r="40927" s="251" customFormat="1"/>
    <row r="40928" s="251" customFormat="1"/>
    <row r="40929" s="251" customFormat="1"/>
    <row r="40930" s="251" customFormat="1"/>
    <row r="40931" s="251" customFormat="1"/>
    <row r="40932" s="251" customFormat="1"/>
    <row r="40933" s="251" customFormat="1"/>
    <row r="40934" s="251" customFormat="1"/>
    <row r="40935" s="251" customFormat="1"/>
    <row r="40936" s="251" customFormat="1"/>
    <row r="40937" s="251" customFormat="1"/>
    <row r="40938" s="251" customFormat="1"/>
    <row r="40939" s="251" customFormat="1"/>
    <row r="40940" s="251" customFormat="1"/>
    <row r="40941" s="251" customFormat="1"/>
    <row r="40942" s="251" customFormat="1"/>
    <row r="40943" s="251" customFormat="1"/>
    <row r="40944" s="251" customFormat="1"/>
    <row r="40945" s="251" customFormat="1"/>
    <row r="40946" s="251" customFormat="1"/>
    <row r="40947" s="251" customFormat="1"/>
    <row r="40948" s="251" customFormat="1"/>
    <row r="40949" s="251" customFormat="1"/>
    <row r="40950" s="251" customFormat="1"/>
    <row r="40951" s="251" customFormat="1"/>
    <row r="40952" s="251" customFormat="1"/>
    <row r="40953" s="251" customFormat="1"/>
    <row r="40954" s="251" customFormat="1"/>
    <row r="40955" s="251" customFormat="1"/>
    <row r="40956" s="251" customFormat="1"/>
    <row r="40957" s="251" customFormat="1"/>
    <row r="40958" s="251" customFormat="1"/>
    <row r="40959" s="251" customFormat="1"/>
    <row r="40960" s="251" customFormat="1"/>
    <row r="40961" s="251" customFormat="1"/>
    <row r="40962" s="251" customFormat="1"/>
    <row r="40963" s="251" customFormat="1"/>
    <row r="40964" s="251" customFormat="1"/>
    <row r="40965" s="251" customFormat="1"/>
    <row r="40966" s="251" customFormat="1"/>
    <row r="40967" s="251" customFormat="1"/>
    <row r="40968" s="251" customFormat="1"/>
    <row r="40969" s="251" customFormat="1"/>
    <row r="40970" s="251" customFormat="1"/>
    <row r="40971" s="251" customFormat="1"/>
    <row r="40972" s="251" customFormat="1"/>
    <row r="40973" s="251" customFormat="1"/>
    <row r="40974" s="251" customFormat="1"/>
    <row r="40975" s="251" customFormat="1"/>
    <row r="40976" s="251" customFormat="1"/>
    <row r="40977" s="251" customFormat="1"/>
    <row r="40978" s="251" customFormat="1"/>
    <row r="40979" s="251" customFormat="1"/>
    <row r="40980" s="251" customFormat="1"/>
    <row r="40981" s="251" customFormat="1"/>
    <row r="40982" s="251" customFormat="1"/>
    <row r="40983" s="251" customFormat="1"/>
    <row r="40984" s="251" customFormat="1"/>
    <row r="40985" s="251" customFormat="1"/>
    <row r="40986" s="251" customFormat="1"/>
    <row r="40987" s="251" customFormat="1"/>
    <row r="40988" s="251" customFormat="1"/>
    <row r="40989" s="251" customFormat="1"/>
    <row r="40990" s="251" customFormat="1"/>
    <row r="40991" s="251" customFormat="1"/>
    <row r="40992" s="251" customFormat="1"/>
    <row r="40993" s="251" customFormat="1"/>
    <row r="40994" s="251" customFormat="1"/>
    <row r="40995" s="251" customFormat="1"/>
    <row r="40996" s="251" customFormat="1"/>
    <row r="40997" s="251" customFormat="1"/>
    <row r="40998" s="251" customFormat="1"/>
    <row r="40999" s="251" customFormat="1"/>
    <row r="41000" s="251" customFormat="1"/>
    <row r="41001" s="251" customFormat="1"/>
    <row r="41002" s="251" customFormat="1"/>
    <row r="41003" s="251" customFormat="1"/>
    <row r="41004" s="251" customFormat="1"/>
    <row r="41005" s="251" customFormat="1"/>
    <row r="41006" s="251" customFormat="1"/>
    <row r="41007" s="251" customFormat="1"/>
    <row r="41008" s="251" customFormat="1"/>
    <row r="41009" s="251" customFormat="1"/>
    <row r="41010" s="251" customFormat="1"/>
    <row r="41011" s="251" customFormat="1"/>
    <row r="41012" s="251" customFormat="1"/>
    <row r="41013" s="251" customFormat="1"/>
    <row r="41014" s="251" customFormat="1"/>
    <row r="41015" s="251" customFormat="1"/>
    <row r="41016" s="251" customFormat="1"/>
    <row r="41017" s="251" customFormat="1"/>
    <row r="41018" s="251" customFormat="1"/>
    <row r="41019" s="251" customFormat="1"/>
    <row r="41020" s="251" customFormat="1"/>
    <row r="41021" s="251" customFormat="1"/>
    <row r="41022" s="251" customFormat="1"/>
    <row r="41023" s="251" customFormat="1"/>
    <row r="41024" s="251" customFormat="1"/>
    <row r="41025" s="251" customFormat="1"/>
    <row r="41026" s="251" customFormat="1"/>
    <row r="41027" s="251" customFormat="1"/>
    <row r="41028" s="251" customFormat="1"/>
    <row r="41029" s="251" customFormat="1"/>
    <row r="41030" s="251" customFormat="1"/>
    <row r="41031" s="251" customFormat="1"/>
    <row r="41032" s="251" customFormat="1"/>
    <row r="41033" s="251" customFormat="1"/>
    <row r="41034" s="251" customFormat="1"/>
    <row r="41035" s="251" customFormat="1"/>
    <row r="41036" s="251" customFormat="1"/>
    <row r="41037" s="251" customFormat="1"/>
    <row r="41038" s="251" customFormat="1"/>
    <row r="41039" s="251" customFormat="1"/>
    <row r="41040" s="251" customFormat="1"/>
    <row r="41041" s="251" customFormat="1"/>
    <row r="41042" s="251" customFormat="1"/>
    <row r="41043" s="251" customFormat="1"/>
    <row r="41044" s="251" customFormat="1"/>
    <row r="41045" s="251" customFormat="1"/>
    <row r="41046" s="251" customFormat="1"/>
    <row r="41047" s="251" customFormat="1"/>
    <row r="41048" s="251" customFormat="1"/>
    <row r="41049" s="251" customFormat="1"/>
    <row r="41050" s="251" customFormat="1"/>
    <row r="41051" s="251" customFormat="1"/>
    <row r="41052" s="251" customFormat="1"/>
    <row r="41053" s="251" customFormat="1"/>
    <row r="41054" s="251" customFormat="1"/>
    <row r="41055" s="251" customFormat="1"/>
    <row r="41056" s="251" customFormat="1"/>
    <row r="41057" s="251" customFormat="1"/>
    <row r="41058" s="251" customFormat="1"/>
    <row r="41059" s="251" customFormat="1"/>
    <row r="41060" s="251" customFormat="1"/>
    <row r="41061" s="251" customFormat="1"/>
    <row r="41062" s="251" customFormat="1"/>
    <row r="41063" s="251" customFormat="1"/>
    <row r="41064" s="251" customFormat="1"/>
    <row r="41065" s="251" customFormat="1"/>
    <row r="41066" s="251" customFormat="1"/>
    <row r="41067" s="251" customFormat="1"/>
    <row r="41068" s="251" customFormat="1"/>
    <row r="41069" s="251" customFormat="1"/>
    <row r="41070" s="251" customFormat="1"/>
    <row r="41071" s="251" customFormat="1"/>
    <row r="41072" s="251" customFormat="1"/>
    <row r="41073" s="251" customFormat="1"/>
    <row r="41074" s="251" customFormat="1"/>
    <row r="41075" s="251" customFormat="1"/>
    <row r="41076" s="251" customFormat="1"/>
    <row r="41077" s="251" customFormat="1"/>
    <row r="41078" s="251" customFormat="1"/>
    <row r="41079" s="251" customFormat="1"/>
    <row r="41080" s="251" customFormat="1"/>
    <row r="41081" s="251" customFormat="1"/>
    <row r="41082" s="251" customFormat="1"/>
    <row r="41083" s="251" customFormat="1"/>
    <row r="41084" s="251" customFormat="1"/>
    <row r="41085" s="251" customFormat="1"/>
    <row r="41086" s="251" customFormat="1"/>
    <row r="41087" s="251" customFormat="1"/>
    <row r="41088" s="251" customFormat="1"/>
    <row r="41089" s="251" customFormat="1"/>
    <row r="41090" s="251" customFormat="1"/>
    <row r="41091" s="251" customFormat="1"/>
    <row r="41092" s="251" customFormat="1"/>
    <row r="41093" s="251" customFormat="1"/>
    <row r="41094" s="251" customFormat="1"/>
    <row r="41095" s="251" customFormat="1"/>
    <row r="41096" s="251" customFormat="1"/>
    <row r="41097" s="251" customFormat="1"/>
    <row r="41098" s="251" customFormat="1"/>
    <row r="41099" s="251" customFormat="1"/>
    <row r="41100" s="251" customFormat="1"/>
    <row r="41101" s="251" customFormat="1"/>
    <row r="41102" s="251" customFormat="1"/>
    <row r="41103" s="251" customFormat="1"/>
    <row r="41104" s="251" customFormat="1"/>
    <row r="41105" s="251" customFormat="1"/>
    <row r="41106" s="251" customFormat="1"/>
    <row r="41107" s="251" customFormat="1"/>
    <row r="41108" s="251" customFormat="1"/>
    <row r="41109" s="251" customFormat="1"/>
    <row r="41110" s="251" customFormat="1"/>
    <row r="41111" s="251" customFormat="1"/>
    <row r="41112" s="251" customFormat="1"/>
    <row r="41113" s="251" customFormat="1"/>
    <row r="41114" s="251" customFormat="1"/>
    <row r="41115" s="251" customFormat="1"/>
    <row r="41116" s="251" customFormat="1"/>
    <row r="41117" s="251" customFormat="1"/>
    <row r="41118" s="251" customFormat="1"/>
    <row r="41119" s="251" customFormat="1"/>
    <row r="41120" s="251" customFormat="1"/>
    <row r="41121" s="251" customFormat="1"/>
    <row r="41122" s="251" customFormat="1"/>
    <row r="41123" s="251" customFormat="1"/>
    <row r="41124" s="251" customFormat="1"/>
    <row r="41125" s="251" customFormat="1"/>
    <row r="41126" s="251" customFormat="1"/>
    <row r="41127" s="251" customFormat="1"/>
    <row r="41128" s="251" customFormat="1"/>
    <row r="41129" s="251" customFormat="1"/>
    <row r="41130" s="251" customFormat="1"/>
    <row r="41131" s="251" customFormat="1"/>
    <row r="41132" s="251" customFormat="1"/>
    <row r="41133" s="251" customFormat="1"/>
    <row r="41134" s="251" customFormat="1"/>
    <row r="41135" s="251" customFormat="1"/>
    <row r="41136" s="251" customFormat="1"/>
    <row r="41137" s="251" customFormat="1"/>
    <row r="41138" s="251" customFormat="1"/>
    <row r="41139" s="251" customFormat="1"/>
    <row r="41140" s="251" customFormat="1"/>
    <row r="41141" s="251" customFormat="1"/>
    <row r="41142" s="251" customFormat="1"/>
    <row r="41143" s="251" customFormat="1"/>
    <row r="41144" s="251" customFormat="1"/>
    <row r="41145" s="251" customFormat="1"/>
    <row r="41146" s="251" customFormat="1"/>
    <row r="41147" s="251" customFormat="1"/>
    <row r="41148" s="251" customFormat="1"/>
    <row r="41149" s="251" customFormat="1"/>
    <row r="41150" s="251" customFormat="1"/>
    <row r="41151" s="251" customFormat="1"/>
    <row r="41152" s="251" customFormat="1"/>
    <row r="41153" s="251" customFormat="1"/>
    <row r="41154" s="251" customFormat="1"/>
    <row r="41155" s="251" customFormat="1"/>
    <row r="41156" s="251" customFormat="1"/>
    <row r="41157" s="251" customFormat="1"/>
    <row r="41158" s="251" customFormat="1"/>
    <row r="41159" s="251" customFormat="1"/>
    <row r="41160" s="251" customFormat="1"/>
    <row r="41161" s="251" customFormat="1"/>
    <row r="41162" s="251" customFormat="1"/>
    <row r="41163" s="251" customFormat="1"/>
    <row r="41164" s="251" customFormat="1"/>
    <row r="41165" s="251" customFormat="1"/>
    <row r="41166" s="251" customFormat="1"/>
    <row r="41167" s="251" customFormat="1"/>
    <row r="41168" s="251" customFormat="1"/>
    <row r="41169" s="251" customFormat="1"/>
    <row r="41170" s="251" customFormat="1"/>
    <row r="41171" s="251" customFormat="1"/>
    <row r="41172" s="251" customFormat="1"/>
    <row r="41173" s="251" customFormat="1"/>
    <row r="41174" s="251" customFormat="1"/>
    <row r="41175" s="251" customFormat="1"/>
    <row r="41176" s="251" customFormat="1"/>
    <row r="41177" s="251" customFormat="1"/>
    <row r="41178" s="251" customFormat="1"/>
    <row r="41179" s="251" customFormat="1"/>
    <row r="41180" s="251" customFormat="1"/>
    <row r="41181" s="251" customFormat="1"/>
    <row r="41182" s="251" customFormat="1"/>
    <row r="41183" s="251" customFormat="1"/>
    <row r="41184" s="251" customFormat="1"/>
    <row r="41185" s="251" customFormat="1"/>
    <row r="41186" s="251" customFormat="1"/>
    <row r="41187" s="251" customFormat="1"/>
    <row r="41188" s="251" customFormat="1"/>
    <row r="41189" s="251" customFormat="1"/>
    <row r="41190" s="251" customFormat="1"/>
    <row r="41191" s="251" customFormat="1"/>
    <row r="41192" s="251" customFormat="1"/>
    <row r="41193" s="251" customFormat="1"/>
    <row r="41194" s="251" customFormat="1"/>
    <row r="41195" s="251" customFormat="1"/>
    <row r="41196" s="251" customFormat="1"/>
    <row r="41197" s="251" customFormat="1"/>
    <row r="41198" s="251" customFormat="1"/>
    <row r="41199" s="251" customFormat="1"/>
    <row r="41200" s="251" customFormat="1"/>
    <row r="41201" s="251" customFormat="1"/>
    <row r="41202" s="251" customFormat="1"/>
    <row r="41203" s="251" customFormat="1"/>
    <row r="41204" s="251" customFormat="1"/>
    <row r="41205" s="251" customFormat="1"/>
    <row r="41206" s="251" customFormat="1"/>
    <row r="41207" s="251" customFormat="1"/>
    <row r="41208" s="251" customFormat="1"/>
    <row r="41209" s="251" customFormat="1"/>
    <row r="41210" s="251" customFormat="1"/>
    <row r="41211" s="251" customFormat="1"/>
    <row r="41212" s="251" customFormat="1"/>
    <row r="41213" s="251" customFormat="1"/>
    <row r="41214" s="251" customFormat="1"/>
    <row r="41215" s="251" customFormat="1"/>
    <row r="41216" s="251" customFormat="1"/>
    <row r="41217" s="251" customFormat="1"/>
    <row r="41218" s="251" customFormat="1"/>
    <row r="41219" s="251" customFormat="1"/>
    <row r="41220" s="251" customFormat="1"/>
    <row r="41221" s="251" customFormat="1"/>
    <row r="41222" s="251" customFormat="1"/>
    <row r="41223" s="251" customFormat="1"/>
    <row r="41224" s="251" customFormat="1"/>
    <row r="41225" s="251" customFormat="1"/>
    <row r="41226" s="251" customFormat="1"/>
    <row r="41227" s="251" customFormat="1"/>
    <row r="41228" s="251" customFormat="1"/>
    <row r="41229" s="251" customFormat="1"/>
    <row r="41230" s="251" customFormat="1"/>
    <row r="41231" s="251" customFormat="1"/>
    <row r="41232" s="251" customFormat="1"/>
    <row r="41233" s="251" customFormat="1"/>
    <row r="41234" s="251" customFormat="1"/>
    <row r="41235" s="251" customFormat="1"/>
    <row r="41236" s="251" customFormat="1"/>
    <row r="41237" s="251" customFormat="1"/>
    <row r="41238" s="251" customFormat="1"/>
    <row r="41239" s="251" customFormat="1"/>
    <row r="41240" s="251" customFormat="1"/>
    <row r="41241" s="251" customFormat="1"/>
    <row r="41242" s="251" customFormat="1"/>
    <row r="41243" s="251" customFormat="1"/>
    <row r="41244" s="251" customFormat="1"/>
    <row r="41245" s="251" customFormat="1"/>
    <row r="41246" s="251" customFormat="1"/>
    <row r="41247" s="251" customFormat="1"/>
    <row r="41248" s="251" customFormat="1"/>
    <row r="41249" s="251" customFormat="1"/>
    <row r="41250" s="251" customFormat="1"/>
    <row r="41251" s="251" customFormat="1"/>
    <row r="41252" s="251" customFormat="1"/>
    <row r="41253" s="251" customFormat="1"/>
    <row r="41254" s="251" customFormat="1"/>
    <row r="41255" s="251" customFormat="1"/>
    <row r="41256" s="251" customFormat="1"/>
    <row r="41257" s="251" customFormat="1"/>
    <row r="41258" s="251" customFormat="1"/>
    <row r="41259" s="251" customFormat="1"/>
    <row r="41260" s="251" customFormat="1"/>
    <row r="41261" s="251" customFormat="1"/>
    <row r="41262" s="251" customFormat="1"/>
    <row r="41263" s="251" customFormat="1"/>
    <row r="41264" s="251" customFormat="1"/>
    <row r="41265" s="251" customFormat="1"/>
    <row r="41266" s="251" customFormat="1"/>
    <row r="41267" s="251" customFormat="1"/>
    <row r="41268" s="251" customFormat="1"/>
    <row r="41269" s="251" customFormat="1"/>
    <row r="41270" s="251" customFormat="1"/>
    <row r="41271" s="251" customFormat="1"/>
    <row r="41272" s="251" customFormat="1"/>
    <row r="41273" s="251" customFormat="1"/>
    <row r="41274" s="251" customFormat="1"/>
    <row r="41275" s="251" customFormat="1"/>
    <row r="41276" s="251" customFormat="1"/>
    <row r="41277" s="251" customFormat="1"/>
    <row r="41278" s="251" customFormat="1"/>
    <row r="41279" s="251" customFormat="1"/>
    <row r="41280" s="251" customFormat="1"/>
    <row r="41281" s="251" customFormat="1"/>
    <row r="41282" s="251" customFormat="1"/>
    <row r="41283" s="251" customFormat="1"/>
    <row r="41284" s="251" customFormat="1"/>
    <row r="41285" s="251" customFormat="1"/>
    <row r="41286" s="251" customFormat="1"/>
    <row r="41287" s="251" customFormat="1"/>
    <row r="41288" s="251" customFormat="1"/>
    <row r="41289" s="251" customFormat="1"/>
    <row r="41290" s="251" customFormat="1"/>
    <row r="41291" s="251" customFormat="1"/>
    <row r="41292" s="251" customFormat="1"/>
    <row r="41293" s="251" customFormat="1"/>
    <row r="41294" s="251" customFormat="1"/>
    <row r="41295" s="251" customFormat="1"/>
    <row r="41296" s="251" customFormat="1"/>
    <row r="41297" s="251" customFormat="1"/>
    <row r="41298" s="251" customFormat="1"/>
    <row r="41299" s="251" customFormat="1"/>
    <row r="41300" s="251" customFormat="1"/>
    <row r="41301" s="251" customFormat="1"/>
    <row r="41302" s="251" customFormat="1"/>
    <row r="41303" s="251" customFormat="1"/>
    <row r="41304" s="251" customFormat="1"/>
    <row r="41305" s="251" customFormat="1"/>
    <row r="41306" s="251" customFormat="1"/>
    <row r="41307" s="251" customFormat="1"/>
    <row r="41308" s="251" customFormat="1"/>
    <row r="41309" s="251" customFormat="1"/>
    <row r="41310" s="251" customFormat="1"/>
    <row r="41311" s="251" customFormat="1"/>
    <row r="41312" s="251" customFormat="1"/>
    <row r="41313" s="251" customFormat="1"/>
    <row r="41314" s="251" customFormat="1"/>
    <row r="41315" s="251" customFormat="1"/>
    <row r="41316" s="251" customFormat="1"/>
    <row r="41317" s="251" customFormat="1"/>
    <row r="41318" s="251" customFormat="1"/>
    <row r="41319" s="251" customFormat="1"/>
    <row r="41320" s="251" customFormat="1"/>
    <row r="41321" s="251" customFormat="1"/>
    <row r="41322" s="251" customFormat="1"/>
    <row r="41323" s="251" customFormat="1"/>
    <row r="41324" s="251" customFormat="1"/>
    <row r="41325" s="251" customFormat="1"/>
    <row r="41326" s="251" customFormat="1"/>
    <row r="41327" s="251" customFormat="1"/>
    <row r="41328" s="251" customFormat="1"/>
    <row r="41329" s="251" customFormat="1"/>
    <row r="41330" s="251" customFormat="1"/>
    <row r="41331" s="251" customFormat="1"/>
    <row r="41332" s="251" customFormat="1"/>
    <row r="41333" s="251" customFormat="1"/>
    <row r="41334" s="251" customFormat="1"/>
    <row r="41335" s="251" customFormat="1"/>
    <row r="41336" s="251" customFormat="1"/>
    <row r="41337" s="251" customFormat="1"/>
    <row r="41338" s="251" customFormat="1"/>
    <row r="41339" s="251" customFormat="1"/>
    <row r="41340" s="251" customFormat="1"/>
    <row r="41341" s="251" customFormat="1"/>
    <row r="41342" s="251" customFormat="1"/>
    <row r="41343" s="251" customFormat="1"/>
    <row r="41344" s="251" customFormat="1"/>
    <row r="41345" s="251" customFormat="1"/>
    <row r="41346" s="251" customFormat="1"/>
    <row r="41347" s="251" customFormat="1"/>
    <row r="41348" s="251" customFormat="1"/>
    <row r="41349" s="251" customFormat="1"/>
    <row r="41350" s="251" customFormat="1"/>
    <row r="41351" s="251" customFormat="1"/>
    <row r="41352" s="251" customFormat="1"/>
    <row r="41353" s="251" customFormat="1"/>
    <row r="41354" s="251" customFormat="1"/>
    <row r="41355" s="251" customFormat="1"/>
    <row r="41356" s="251" customFormat="1"/>
    <row r="41357" s="251" customFormat="1"/>
    <row r="41358" s="251" customFormat="1"/>
    <row r="41359" s="251" customFormat="1"/>
    <row r="41360" s="251" customFormat="1"/>
    <row r="41361" s="251" customFormat="1"/>
    <row r="41362" s="251" customFormat="1"/>
    <row r="41363" s="251" customFormat="1"/>
    <row r="41364" s="251" customFormat="1"/>
    <row r="41365" s="251" customFormat="1"/>
    <row r="41366" s="251" customFormat="1"/>
    <row r="41367" s="251" customFormat="1"/>
    <row r="41368" s="251" customFormat="1"/>
    <row r="41369" s="251" customFormat="1"/>
    <row r="41370" s="251" customFormat="1"/>
    <row r="41371" s="251" customFormat="1"/>
    <row r="41372" s="251" customFormat="1"/>
    <row r="41373" s="251" customFormat="1"/>
    <row r="41374" s="251" customFormat="1"/>
    <row r="41375" s="251" customFormat="1"/>
    <row r="41376" s="251" customFormat="1"/>
    <row r="41377" s="251" customFormat="1"/>
    <row r="41378" s="251" customFormat="1"/>
    <row r="41379" s="251" customFormat="1"/>
    <row r="41380" s="251" customFormat="1"/>
    <row r="41381" s="251" customFormat="1"/>
    <row r="41382" s="251" customFormat="1"/>
    <row r="41383" s="251" customFormat="1"/>
    <row r="41384" s="251" customFormat="1"/>
    <row r="41385" s="251" customFormat="1"/>
    <row r="41386" s="251" customFormat="1"/>
    <row r="41387" s="251" customFormat="1"/>
    <row r="41388" s="251" customFormat="1"/>
    <row r="41389" s="251" customFormat="1"/>
    <row r="41390" s="251" customFormat="1"/>
    <row r="41391" s="251" customFormat="1"/>
    <row r="41392" s="251" customFormat="1"/>
    <row r="41393" s="251" customFormat="1"/>
    <row r="41394" s="251" customFormat="1"/>
    <row r="41395" s="251" customFormat="1"/>
    <row r="41396" s="251" customFormat="1"/>
    <row r="41397" s="251" customFormat="1"/>
    <row r="41398" s="251" customFormat="1"/>
    <row r="41399" s="251" customFormat="1"/>
    <row r="41400" s="251" customFormat="1"/>
    <row r="41401" s="251" customFormat="1"/>
    <row r="41402" s="251" customFormat="1"/>
    <row r="41403" s="251" customFormat="1"/>
    <row r="41404" s="251" customFormat="1"/>
    <row r="41405" s="251" customFormat="1"/>
    <row r="41406" s="251" customFormat="1"/>
    <row r="41407" s="251" customFormat="1"/>
    <row r="41408" s="251" customFormat="1"/>
    <row r="41409" s="251" customFormat="1"/>
    <row r="41410" s="251" customFormat="1"/>
    <row r="41411" s="251" customFormat="1"/>
    <row r="41412" s="251" customFormat="1"/>
    <row r="41413" s="251" customFormat="1"/>
    <row r="41414" s="251" customFormat="1"/>
    <row r="41415" s="251" customFormat="1"/>
    <row r="41416" s="251" customFormat="1"/>
    <row r="41417" s="251" customFormat="1"/>
    <row r="41418" s="251" customFormat="1"/>
    <row r="41419" s="251" customFormat="1"/>
    <row r="41420" s="251" customFormat="1"/>
    <row r="41421" s="251" customFormat="1"/>
    <row r="41422" s="251" customFormat="1"/>
    <row r="41423" s="251" customFormat="1"/>
    <row r="41424" s="251" customFormat="1"/>
    <row r="41425" s="251" customFormat="1"/>
    <row r="41426" s="251" customFormat="1"/>
    <row r="41427" s="251" customFormat="1"/>
    <row r="41428" s="251" customFormat="1"/>
    <row r="41429" s="251" customFormat="1"/>
    <row r="41430" s="251" customFormat="1"/>
    <row r="41431" s="251" customFormat="1"/>
    <row r="41432" s="251" customFormat="1"/>
    <row r="41433" s="251" customFormat="1"/>
    <row r="41434" s="251" customFormat="1"/>
    <row r="41435" s="251" customFormat="1"/>
    <row r="41436" s="251" customFormat="1"/>
    <row r="41437" s="251" customFormat="1"/>
    <row r="41438" s="251" customFormat="1"/>
    <row r="41439" s="251" customFormat="1"/>
    <row r="41440" s="251" customFormat="1"/>
    <row r="41441" s="251" customFormat="1"/>
    <row r="41442" s="251" customFormat="1"/>
    <row r="41443" s="251" customFormat="1"/>
    <row r="41444" s="251" customFormat="1"/>
    <row r="41445" s="251" customFormat="1"/>
    <row r="41446" s="251" customFormat="1"/>
    <row r="41447" s="251" customFormat="1"/>
    <row r="41448" s="251" customFormat="1"/>
    <row r="41449" s="251" customFormat="1"/>
    <row r="41450" s="251" customFormat="1"/>
    <row r="41451" s="251" customFormat="1"/>
    <row r="41452" s="251" customFormat="1"/>
    <row r="41453" s="251" customFormat="1"/>
    <row r="41454" s="251" customFormat="1"/>
    <row r="41455" s="251" customFormat="1"/>
    <row r="41456" s="251" customFormat="1"/>
    <row r="41457" s="251" customFormat="1"/>
    <row r="41458" s="251" customFormat="1"/>
    <row r="41459" s="251" customFormat="1"/>
    <row r="41460" s="251" customFormat="1"/>
    <row r="41461" s="251" customFormat="1"/>
    <row r="41462" s="251" customFormat="1"/>
    <row r="41463" s="251" customFormat="1"/>
    <row r="41464" s="251" customFormat="1"/>
    <row r="41465" s="251" customFormat="1"/>
    <row r="41466" s="251" customFormat="1"/>
    <row r="41467" s="251" customFormat="1"/>
    <row r="41468" s="251" customFormat="1"/>
    <row r="41469" s="251" customFormat="1"/>
    <row r="41470" s="251" customFormat="1"/>
    <row r="41471" s="251" customFormat="1"/>
    <row r="41472" s="251" customFormat="1"/>
    <row r="41473" s="251" customFormat="1"/>
    <row r="41474" s="251" customFormat="1"/>
    <row r="41475" s="251" customFormat="1"/>
    <row r="41476" s="251" customFormat="1"/>
    <row r="41477" s="251" customFormat="1"/>
    <row r="41478" s="251" customFormat="1"/>
    <row r="41479" s="251" customFormat="1"/>
    <row r="41480" s="251" customFormat="1"/>
    <row r="41481" s="251" customFormat="1"/>
    <row r="41482" s="251" customFormat="1"/>
    <row r="41483" s="251" customFormat="1"/>
    <row r="41484" s="251" customFormat="1"/>
    <row r="41485" s="251" customFormat="1"/>
    <row r="41486" s="251" customFormat="1"/>
    <row r="41487" s="251" customFormat="1"/>
    <row r="41488" s="251" customFormat="1"/>
    <row r="41489" s="251" customFormat="1"/>
    <row r="41490" s="251" customFormat="1"/>
    <row r="41491" s="251" customFormat="1"/>
    <row r="41492" s="251" customFormat="1"/>
    <row r="41493" s="251" customFormat="1"/>
    <row r="41494" s="251" customFormat="1"/>
    <row r="41495" s="251" customFormat="1"/>
    <row r="41496" s="251" customFormat="1"/>
    <row r="41497" s="251" customFormat="1"/>
    <row r="41498" s="251" customFormat="1"/>
    <row r="41499" s="251" customFormat="1"/>
    <row r="41500" s="251" customFormat="1"/>
    <row r="41501" s="251" customFormat="1"/>
    <row r="41502" s="251" customFormat="1"/>
    <row r="41503" s="251" customFormat="1"/>
    <row r="41504" s="251" customFormat="1"/>
    <row r="41505" s="251" customFormat="1"/>
    <row r="41506" s="251" customFormat="1"/>
    <row r="41507" s="251" customFormat="1"/>
    <row r="41508" s="251" customFormat="1"/>
    <row r="41509" s="251" customFormat="1"/>
    <row r="41510" s="251" customFormat="1"/>
    <row r="41511" s="251" customFormat="1"/>
    <row r="41512" s="251" customFormat="1"/>
    <row r="41513" s="251" customFormat="1"/>
    <row r="41514" s="251" customFormat="1"/>
    <row r="41515" s="251" customFormat="1"/>
    <row r="41516" s="251" customFormat="1"/>
    <row r="41517" s="251" customFormat="1"/>
    <row r="41518" s="251" customFormat="1"/>
    <row r="41519" s="251" customFormat="1"/>
    <row r="41520" s="251" customFormat="1"/>
    <row r="41521" s="251" customFormat="1"/>
    <row r="41522" s="251" customFormat="1"/>
    <row r="41523" s="251" customFormat="1"/>
    <row r="41524" s="251" customFormat="1"/>
    <row r="41525" s="251" customFormat="1"/>
    <row r="41526" s="251" customFormat="1"/>
    <row r="41527" s="251" customFormat="1"/>
    <row r="41528" s="251" customFormat="1"/>
    <row r="41529" s="251" customFormat="1"/>
    <row r="41530" s="251" customFormat="1"/>
    <row r="41531" s="251" customFormat="1"/>
    <row r="41532" s="251" customFormat="1"/>
    <row r="41533" s="251" customFormat="1"/>
    <row r="41534" s="251" customFormat="1"/>
    <row r="41535" s="251" customFormat="1"/>
    <row r="41536" s="251" customFormat="1"/>
    <row r="41537" s="251" customFormat="1"/>
    <row r="41538" s="251" customFormat="1"/>
    <row r="41539" s="251" customFormat="1"/>
    <row r="41540" s="251" customFormat="1"/>
    <row r="41541" s="251" customFormat="1"/>
    <row r="41542" s="251" customFormat="1"/>
    <row r="41543" s="251" customFormat="1"/>
    <row r="41544" s="251" customFormat="1"/>
    <row r="41545" s="251" customFormat="1"/>
    <row r="41546" s="251" customFormat="1"/>
    <row r="41547" s="251" customFormat="1"/>
    <row r="41548" s="251" customFormat="1"/>
    <row r="41549" s="251" customFormat="1"/>
    <row r="41550" s="251" customFormat="1"/>
    <row r="41551" s="251" customFormat="1"/>
    <row r="41552" s="251" customFormat="1"/>
    <row r="41553" s="251" customFormat="1"/>
    <row r="41554" s="251" customFormat="1"/>
    <row r="41555" s="251" customFormat="1"/>
    <row r="41556" s="251" customFormat="1"/>
    <row r="41557" s="251" customFormat="1"/>
    <row r="41558" s="251" customFormat="1"/>
    <row r="41559" s="251" customFormat="1"/>
    <row r="41560" s="251" customFormat="1"/>
    <row r="41561" s="251" customFormat="1"/>
    <row r="41562" s="251" customFormat="1"/>
    <row r="41563" s="251" customFormat="1"/>
    <row r="41564" s="251" customFormat="1"/>
    <row r="41565" s="251" customFormat="1"/>
    <row r="41566" s="251" customFormat="1"/>
    <row r="41567" s="251" customFormat="1"/>
    <row r="41568" s="251" customFormat="1"/>
    <row r="41569" s="251" customFormat="1"/>
    <row r="41570" s="251" customFormat="1"/>
    <row r="41571" s="251" customFormat="1"/>
    <row r="41572" s="251" customFormat="1"/>
    <row r="41573" s="251" customFormat="1"/>
    <row r="41574" s="251" customFormat="1"/>
    <row r="41575" s="251" customFormat="1"/>
    <row r="41576" s="251" customFormat="1"/>
    <row r="41577" s="251" customFormat="1"/>
    <row r="41578" s="251" customFormat="1"/>
    <row r="41579" s="251" customFormat="1"/>
    <row r="41580" s="251" customFormat="1"/>
    <row r="41581" s="251" customFormat="1"/>
    <row r="41582" s="251" customFormat="1"/>
    <row r="41583" s="251" customFormat="1"/>
    <row r="41584" s="251" customFormat="1"/>
    <row r="41585" s="251" customFormat="1"/>
    <row r="41586" s="251" customFormat="1"/>
    <row r="41587" s="251" customFormat="1"/>
    <row r="41588" s="251" customFormat="1"/>
    <row r="41589" s="251" customFormat="1"/>
    <row r="41590" s="251" customFormat="1"/>
    <row r="41591" s="251" customFormat="1"/>
    <row r="41592" s="251" customFormat="1"/>
    <row r="41593" s="251" customFormat="1"/>
    <row r="41594" s="251" customFormat="1"/>
    <row r="41595" s="251" customFormat="1"/>
    <row r="41596" s="251" customFormat="1"/>
    <row r="41597" s="251" customFormat="1"/>
    <row r="41598" s="251" customFormat="1"/>
    <row r="41599" s="251" customFormat="1"/>
    <row r="41600" s="251" customFormat="1"/>
    <row r="41601" s="251" customFormat="1"/>
    <row r="41602" s="251" customFormat="1"/>
    <row r="41603" s="251" customFormat="1"/>
    <row r="41604" s="251" customFormat="1"/>
    <row r="41605" s="251" customFormat="1"/>
    <row r="41606" s="251" customFormat="1"/>
    <row r="41607" s="251" customFormat="1"/>
    <row r="41608" s="251" customFormat="1"/>
    <row r="41609" s="251" customFormat="1"/>
    <row r="41610" s="251" customFormat="1"/>
    <row r="41611" s="251" customFormat="1"/>
    <row r="41612" s="251" customFormat="1"/>
    <row r="41613" s="251" customFormat="1"/>
    <row r="41614" s="251" customFormat="1"/>
    <row r="41615" s="251" customFormat="1"/>
    <row r="41616" s="251" customFormat="1"/>
    <row r="41617" s="251" customFormat="1"/>
    <row r="41618" s="251" customFormat="1"/>
    <row r="41619" s="251" customFormat="1"/>
    <row r="41620" s="251" customFormat="1"/>
    <row r="41621" s="251" customFormat="1"/>
    <row r="41622" s="251" customFormat="1"/>
    <row r="41623" s="251" customFormat="1"/>
    <row r="41624" s="251" customFormat="1"/>
    <row r="41625" s="251" customFormat="1"/>
    <row r="41626" s="251" customFormat="1"/>
    <row r="41627" s="251" customFormat="1"/>
    <row r="41628" s="251" customFormat="1"/>
    <row r="41629" s="251" customFormat="1"/>
    <row r="41630" s="251" customFormat="1"/>
    <row r="41631" s="251" customFormat="1"/>
    <row r="41632" s="251" customFormat="1"/>
    <row r="41633" s="251" customFormat="1"/>
    <row r="41634" s="251" customFormat="1"/>
    <row r="41635" s="251" customFormat="1"/>
    <row r="41636" s="251" customFormat="1"/>
    <row r="41637" s="251" customFormat="1"/>
    <row r="41638" s="251" customFormat="1"/>
    <row r="41639" s="251" customFormat="1"/>
    <row r="41640" s="251" customFormat="1"/>
    <row r="41641" s="251" customFormat="1"/>
    <row r="41642" s="251" customFormat="1"/>
    <row r="41643" s="251" customFormat="1"/>
    <row r="41644" s="251" customFormat="1"/>
    <row r="41645" s="251" customFormat="1"/>
    <row r="41646" s="251" customFormat="1"/>
    <row r="41647" s="251" customFormat="1"/>
    <row r="41648" s="251" customFormat="1"/>
    <row r="41649" s="251" customFormat="1"/>
    <row r="41650" s="251" customFormat="1"/>
    <row r="41651" s="251" customFormat="1"/>
    <row r="41652" s="251" customFormat="1"/>
    <row r="41653" s="251" customFormat="1"/>
    <row r="41654" s="251" customFormat="1"/>
    <row r="41655" s="251" customFormat="1"/>
    <row r="41656" s="251" customFormat="1"/>
    <row r="41657" s="251" customFormat="1"/>
    <row r="41658" s="251" customFormat="1"/>
    <row r="41659" s="251" customFormat="1"/>
    <row r="41660" s="251" customFormat="1"/>
    <row r="41661" s="251" customFormat="1"/>
    <row r="41662" s="251" customFormat="1"/>
    <row r="41663" s="251" customFormat="1"/>
    <row r="41664" s="251" customFormat="1"/>
    <row r="41665" s="251" customFormat="1"/>
    <row r="41666" s="251" customFormat="1"/>
    <row r="41667" s="251" customFormat="1"/>
    <row r="41668" s="251" customFormat="1"/>
    <row r="41669" s="251" customFormat="1"/>
    <row r="41670" s="251" customFormat="1"/>
    <row r="41671" s="251" customFormat="1"/>
    <row r="41672" s="251" customFormat="1"/>
    <row r="41673" s="251" customFormat="1"/>
    <row r="41674" s="251" customFormat="1"/>
    <row r="41675" s="251" customFormat="1"/>
    <row r="41676" s="251" customFormat="1"/>
    <row r="41677" s="251" customFormat="1"/>
    <row r="41678" s="251" customFormat="1"/>
    <row r="41679" s="251" customFormat="1"/>
    <row r="41680" s="251" customFormat="1"/>
    <row r="41681" s="251" customFormat="1"/>
    <row r="41682" s="251" customFormat="1"/>
    <row r="41683" s="251" customFormat="1"/>
    <row r="41684" s="251" customFormat="1"/>
    <row r="41685" s="251" customFormat="1"/>
    <row r="41686" s="251" customFormat="1"/>
    <row r="41687" s="251" customFormat="1"/>
    <row r="41688" s="251" customFormat="1"/>
    <row r="41689" s="251" customFormat="1"/>
    <row r="41690" s="251" customFormat="1"/>
    <row r="41691" s="251" customFormat="1"/>
    <row r="41692" s="251" customFormat="1"/>
    <row r="41693" s="251" customFormat="1"/>
    <row r="41694" s="251" customFormat="1"/>
    <row r="41695" s="251" customFormat="1"/>
    <row r="41696" s="251" customFormat="1"/>
    <row r="41697" s="251" customFormat="1"/>
    <row r="41698" s="251" customFormat="1"/>
    <row r="41699" s="251" customFormat="1"/>
    <row r="41700" s="251" customFormat="1"/>
    <row r="41701" s="251" customFormat="1"/>
    <row r="41702" s="251" customFormat="1"/>
    <row r="41703" s="251" customFormat="1"/>
    <row r="41704" s="251" customFormat="1"/>
    <row r="41705" s="251" customFormat="1"/>
    <row r="41706" s="251" customFormat="1"/>
    <row r="41707" s="251" customFormat="1"/>
    <row r="41708" s="251" customFormat="1"/>
    <row r="41709" s="251" customFormat="1"/>
    <row r="41710" s="251" customFormat="1"/>
    <row r="41711" s="251" customFormat="1"/>
    <row r="41712" s="251" customFormat="1"/>
    <row r="41713" s="251" customFormat="1"/>
    <row r="41714" s="251" customFormat="1"/>
    <row r="41715" s="251" customFormat="1"/>
    <row r="41716" s="251" customFormat="1"/>
    <row r="41717" s="251" customFormat="1"/>
    <row r="41718" s="251" customFormat="1"/>
    <row r="41719" s="251" customFormat="1"/>
    <row r="41720" s="251" customFormat="1"/>
    <row r="41721" s="251" customFormat="1"/>
    <row r="41722" s="251" customFormat="1"/>
    <row r="41723" s="251" customFormat="1"/>
    <row r="41724" s="251" customFormat="1"/>
    <row r="41725" s="251" customFormat="1"/>
    <row r="41726" s="251" customFormat="1"/>
    <row r="41727" s="251" customFormat="1"/>
    <row r="41728" s="251" customFormat="1"/>
    <row r="41729" s="251" customFormat="1"/>
    <row r="41730" s="251" customFormat="1"/>
    <row r="41731" s="251" customFormat="1"/>
    <row r="41732" s="251" customFormat="1"/>
    <row r="41733" s="251" customFormat="1"/>
    <row r="41734" s="251" customFormat="1"/>
    <row r="41735" s="251" customFormat="1"/>
    <row r="41736" s="251" customFormat="1"/>
    <row r="41737" s="251" customFormat="1"/>
    <row r="41738" s="251" customFormat="1"/>
    <row r="41739" s="251" customFormat="1"/>
    <row r="41740" s="251" customFormat="1"/>
    <row r="41741" s="251" customFormat="1"/>
    <row r="41742" s="251" customFormat="1"/>
    <row r="41743" s="251" customFormat="1"/>
    <row r="41744" s="251" customFormat="1"/>
    <row r="41745" s="251" customFormat="1"/>
    <row r="41746" s="251" customFormat="1"/>
    <row r="41747" s="251" customFormat="1"/>
    <row r="41748" s="251" customFormat="1"/>
    <row r="41749" s="251" customFormat="1"/>
    <row r="41750" s="251" customFormat="1"/>
    <row r="41751" s="251" customFormat="1"/>
    <row r="41752" s="251" customFormat="1"/>
    <row r="41753" s="251" customFormat="1"/>
    <row r="41754" s="251" customFormat="1"/>
    <row r="41755" s="251" customFormat="1"/>
    <row r="41756" s="251" customFormat="1"/>
    <row r="41757" s="251" customFormat="1"/>
    <row r="41758" s="251" customFormat="1"/>
    <row r="41759" s="251" customFormat="1"/>
    <row r="41760" s="251" customFormat="1"/>
    <row r="41761" s="251" customFormat="1"/>
    <row r="41762" s="251" customFormat="1"/>
    <row r="41763" s="251" customFormat="1"/>
    <row r="41764" s="251" customFormat="1"/>
    <row r="41765" s="251" customFormat="1"/>
    <row r="41766" s="251" customFormat="1"/>
    <row r="41767" s="251" customFormat="1"/>
    <row r="41768" s="251" customFormat="1"/>
    <row r="41769" s="251" customFormat="1"/>
    <row r="41770" s="251" customFormat="1"/>
    <row r="41771" s="251" customFormat="1"/>
    <row r="41772" s="251" customFormat="1"/>
    <row r="41773" s="251" customFormat="1"/>
    <row r="41774" s="251" customFormat="1"/>
    <row r="41775" s="251" customFormat="1"/>
    <row r="41776" s="251" customFormat="1"/>
    <row r="41777" s="251" customFormat="1"/>
    <row r="41778" s="251" customFormat="1"/>
    <row r="41779" s="251" customFormat="1"/>
    <row r="41780" s="251" customFormat="1"/>
    <row r="41781" s="251" customFormat="1"/>
    <row r="41782" s="251" customFormat="1"/>
    <row r="41783" s="251" customFormat="1"/>
    <row r="41784" s="251" customFormat="1"/>
    <row r="41785" s="251" customFormat="1"/>
    <row r="41786" s="251" customFormat="1"/>
    <row r="41787" s="251" customFormat="1"/>
    <row r="41788" s="251" customFormat="1"/>
    <row r="41789" s="251" customFormat="1"/>
    <row r="41790" s="251" customFormat="1"/>
    <row r="41791" s="251" customFormat="1"/>
    <row r="41792" s="251" customFormat="1"/>
    <row r="41793" s="251" customFormat="1"/>
    <row r="41794" s="251" customFormat="1"/>
    <row r="41795" s="251" customFormat="1"/>
    <row r="41796" s="251" customFormat="1"/>
    <row r="41797" s="251" customFormat="1"/>
    <row r="41798" s="251" customFormat="1"/>
    <row r="41799" s="251" customFormat="1"/>
    <row r="41800" s="251" customFormat="1"/>
    <row r="41801" s="251" customFormat="1"/>
    <row r="41802" s="251" customFormat="1"/>
    <row r="41803" s="251" customFormat="1"/>
    <row r="41804" s="251" customFormat="1"/>
    <row r="41805" s="251" customFormat="1"/>
    <row r="41806" s="251" customFormat="1"/>
    <row r="41807" s="251" customFormat="1"/>
    <row r="41808" s="251" customFormat="1"/>
    <row r="41809" s="251" customFormat="1"/>
    <row r="41810" s="251" customFormat="1"/>
    <row r="41811" s="251" customFormat="1"/>
    <row r="41812" s="251" customFormat="1"/>
    <row r="41813" s="251" customFormat="1"/>
    <row r="41814" s="251" customFormat="1"/>
    <row r="41815" s="251" customFormat="1"/>
    <row r="41816" s="251" customFormat="1"/>
    <row r="41817" s="251" customFormat="1"/>
    <row r="41818" s="251" customFormat="1"/>
    <row r="41819" s="251" customFormat="1"/>
    <row r="41820" s="251" customFormat="1"/>
    <row r="41821" s="251" customFormat="1"/>
    <row r="41822" s="251" customFormat="1"/>
    <row r="41823" s="251" customFormat="1"/>
    <row r="41824" s="251" customFormat="1"/>
    <row r="41825" s="251" customFormat="1"/>
    <row r="41826" s="251" customFormat="1"/>
    <row r="41827" s="251" customFormat="1"/>
    <row r="41828" s="251" customFormat="1"/>
    <row r="41829" s="251" customFormat="1"/>
    <row r="41830" s="251" customFormat="1"/>
    <row r="41831" s="251" customFormat="1"/>
    <row r="41832" s="251" customFormat="1"/>
    <row r="41833" s="251" customFormat="1"/>
    <row r="41834" s="251" customFormat="1"/>
    <row r="41835" s="251" customFormat="1"/>
  </sheetData>
  <sheetProtection algorithmName="SHA-512" hashValue="bwOlry+KP1q3RRzd5F6mMrVyInBJWVIYO/8hWoWnsP0FiJ5ASMBBz78das1DuytRGBERQTKecwasB74fpbE79A==" saltValue="+Z/K3Hi2bej3aBNllHlz0g==" spinCount="100000" sheet="1" formatCells="0" formatRows="0"/>
  <mergeCells count="31">
    <mergeCell ref="A71:K71"/>
    <mergeCell ref="A72:J72"/>
    <mergeCell ref="A68:B68"/>
    <mergeCell ref="A69:B69"/>
    <mergeCell ref="A63:K63"/>
    <mergeCell ref="A64:G64"/>
    <mergeCell ref="A65:B65"/>
    <mergeCell ref="A66:B66"/>
    <mergeCell ref="A67:B67"/>
    <mergeCell ref="A2:K2"/>
    <mergeCell ref="A6:G6"/>
    <mergeCell ref="A22:K22"/>
    <mergeCell ref="A58:B58"/>
    <mergeCell ref="A57:J57"/>
    <mergeCell ref="A24:G24"/>
    <mergeCell ref="A54:A55"/>
    <mergeCell ref="A25:A28"/>
    <mergeCell ref="A35:G35"/>
    <mergeCell ref="A37:A44"/>
    <mergeCell ref="A7:A8"/>
    <mergeCell ref="A9:A11"/>
    <mergeCell ref="A14:A16"/>
    <mergeCell ref="A61:G61"/>
    <mergeCell ref="A5:K5"/>
    <mergeCell ref="A60:K60"/>
    <mergeCell ref="A45:A53"/>
    <mergeCell ref="A17:A18"/>
    <mergeCell ref="A56:B56"/>
    <mergeCell ref="A36:B36"/>
    <mergeCell ref="A29:A33"/>
    <mergeCell ref="A12:A13"/>
  </mergeCells>
  <pageMargins left="0.23622047244094491" right="0.11811023622047245" top="0.78740157480314965" bottom="0.59055118110236227" header="0.51181102362204722" footer="0.39370078740157483"/>
  <pageSetup paperSize="9" scale="74" fitToHeight="0" orientation="landscape" horizontalDpi="300" verticalDpi="300" r:id="rId1"/>
  <headerFooter alignWithMargins="0">
    <oddHeader>&amp;C&amp;A&amp;RSeite &amp;P von &amp;N</oddHeader>
    <oddFooter xml:space="preserve">&amp;RF-Satz zum LRV-SH </oddFooter>
  </headerFooter>
  <rowBreaks count="1" manualBreakCount="1">
    <brk id="33"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i E g a W 2 i 8 e E i l A A A A 9 w A A A B I A H A B D b 2 5 m a W c v U G F j a 2 F n Z S 5 4 b W w g o h g A K K A U A A A A A A A A A A A A A A A A A A A A A A A A A A A A h Y + x D o I w G I R f h X S n L Z X B k J 8 y q J s k J i b G t S k V G q A Y W i z v 5 u A j + Q p i F H V z u O H u v u H u f r 1 B N r Z N c F G 9 1 Z 1 J U Y Q p C p S R X a F N m a L B n c I l y j j s h K x F q Y I J N j Y Z b Z G i y r l z Q o j 3 H v s F 7 v q S M E o j c s y 3 e 1 m p V q A P r P / D o T b W C S M V 4 n B 4 j e E M R 3 E 8 i T J M g c w p 5 N p 8 C T Y N f r Y / I a y G x g 2 9 4 o U K 1 x s g s w X y P s E f U E s D B B Q A A g A I A I h I G 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S B p b K I p H u A 4 A A A A R A A A A E w A c A E Z v c m 1 1 b G F z L 1 N l Y 3 R p b 2 4 x L m 0 g o h g A K K A U A A A A A A A A A A A A A A A A A A A A A A A A A A A A K 0 5 N L s n M z 1 M I h t C G 1 g B Q S w E C L Q A U A A I A C A C I S B p b a L x 4 S K U A A A D 3 A A A A E g A A A A A A A A A A A A A A A A A A A A A A Q 2 9 u Z m l n L 1 B h Y 2 t h Z 2 U u e G 1 s U E s B A i 0 A F A A C A A g A i E g a W w / K 6 a u k A A A A 6 Q A A A B M A A A A A A A A A A A A A A A A A 8 Q A A A F t D b 2 5 0 Z W 5 0 X 1 R 5 c G V z X S 5 4 b W x Q S w E C L Q A U A A I A C A C I S B p 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m i 4 m V + p g 0 e 5 m T y 9 c s t T D Q A A A A A C A A A A A A A Q Z g A A A A E A A C A A A A B 2 e a C + 5 o m d Y 6 0 6 1 f F Q h T s 8 u h 6 3 C y N / h X k + U 6 p x O v W U g Q A A A A A O g A A A A A I A A C A A A A C 6 b C V 7 u p b o 3 D r C f R W E + q y + z 5 + A G I A N y V T b O A p y d 8 D u z V A A A A B v u 1 o p 0 5 T x d N K L e A F K 0 O v J a q E y n 5 u l Y m D G J R t W y 3 Q v y J X H 4 z K 1 2 U X 6 G D M o h q 4 N a m z m 0 U E I O C N y 7 a W P Y N B r D T I q T X y W c Y w L v 0 N x 0 3 F E p H E z U U A A A A A 5 A 5 N d s j 8 2 k p O s Z Y l c L L G F w l X 8 G s a e X c 3 z 2 z E q 6 T L 9 O b O G D l 4 s d n f c r Y e 0 2 I Q 8 j 3 Q k J A Y 9 a M J W V P W B g / R a B Y Q Y < / 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B84C844BBC75348AAF193C77EAD4F07" ma:contentTypeVersion="12" ma:contentTypeDescription="Create a new document." ma:contentTypeScope="" ma:versionID="6ead2dea7f1d67872483e349de752b59">
  <xsd:schema xmlns:xsd="http://www.w3.org/2001/XMLSchema" xmlns:xs="http://www.w3.org/2001/XMLSchema" xmlns:p="http://schemas.microsoft.com/office/2006/metadata/properties" xmlns:ns2="4024770e-fe86-4705-8498-a7819b62222e" xmlns:ns3="19aa3b13-a772-47cc-94a8-7242236144ce" targetNamespace="http://schemas.microsoft.com/office/2006/metadata/properties" ma:root="true" ma:fieldsID="5e38d0edc8c67eb473aa4fbf14a3014a" ns2:_="" ns3:_="">
    <xsd:import namespace="4024770e-fe86-4705-8498-a7819b62222e"/>
    <xsd:import namespace="19aa3b13-a772-47cc-94a8-7242236144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24770e-fe86-4705-8498-a7819b622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6143db-7f2c-4f8e-91d2-a3d2579484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aa3b13-a772-47cc-94a8-7242236144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e4c985-a606-42fb-9f18-a7817927ba76}" ma:internalName="TaxCatchAll" ma:showField="CatchAllData" ma:web="19aa3b13-a772-47cc-94a8-724223614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BSO999929 xmlns="http://www.datev.de/BSOffice/999929">addefde4-1ebf-47b9-95a2-9b7287530ded</BSO999929>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4024770e-fe86-4705-8498-a7819b62222e">
      <Terms xmlns="http://schemas.microsoft.com/office/infopath/2007/PartnerControls"/>
    </lcf76f155ced4ddcb4097134ff3c332f>
    <TaxCatchAll xmlns="19aa3b13-a772-47cc-94a8-7242236144ce" xsi:nil="true"/>
  </documentManagement>
</p:properties>
</file>

<file path=customXml/itemProps1.xml><?xml version="1.0" encoding="utf-8"?>
<ds:datastoreItem xmlns:ds="http://schemas.openxmlformats.org/officeDocument/2006/customXml" ds:itemID="{A04ECD57-1B0D-44DE-B432-7F8214ADEB01}">
  <ds:schemaRefs>
    <ds:schemaRef ds:uri="http://schemas.microsoft.com/sharepoint/v3/contenttype/forms"/>
  </ds:schemaRefs>
</ds:datastoreItem>
</file>

<file path=customXml/itemProps2.xml><?xml version="1.0" encoding="utf-8"?>
<ds:datastoreItem xmlns:ds="http://schemas.openxmlformats.org/officeDocument/2006/customXml" ds:itemID="{49B07C26-E207-4260-8A61-B5063253224F}">
  <ds:schemaRefs>
    <ds:schemaRef ds:uri="http://schemas.microsoft.com/DataMashup"/>
  </ds:schemaRefs>
</ds:datastoreItem>
</file>

<file path=customXml/itemProps3.xml><?xml version="1.0" encoding="utf-8"?>
<ds:datastoreItem xmlns:ds="http://schemas.openxmlformats.org/officeDocument/2006/customXml" ds:itemID="{F53316C7-80ED-4A8B-8F44-583C90692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24770e-fe86-4705-8498-a7819b62222e"/>
    <ds:schemaRef ds:uri="19aa3b13-a772-47cc-94a8-7242236144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DE054C-50AE-4525-B5BC-35E2C4E1A77A}">
  <ds:schemaRefs>
    <ds:schemaRef ds:uri="http://www.datev.de/BSOffice/999929"/>
  </ds:schemaRefs>
</ds:datastoreItem>
</file>

<file path=customXml/itemProps5.xml><?xml version="1.0" encoding="utf-8"?>
<ds:datastoreItem xmlns:ds="http://schemas.openxmlformats.org/officeDocument/2006/customXml" ds:itemID="{FC07FD2F-5B51-4FE7-A148-4B5C7557B0A8}">
  <ds:schemaRefs>
    <ds:schemaRef ds:uri="http://schemas.microsoft.com/office/2006/documentManagement/types"/>
    <ds:schemaRef ds:uri="4024770e-fe86-4705-8498-a7819b62222e"/>
    <ds:schemaRef ds:uri="http://schemas.microsoft.com/office/infopath/2007/PartnerControl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19aa3b13-a772-47cc-94a8-7242236144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9</vt:i4>
      </vt:variant>
    </vt:vector>
  </HeadingPairs>
  <TitlesOfParts>
    <vt:vector size="25" baseType="lpstr">
      <vt:lpstr>Erläuterungen</vt:lpstr>
      <vt:lpstr>Überleitung</vt:lpstr>
      <vt:lpstr>Gesamtangebot</vt:lpstr>
      <vt:lpstr>Struktur</vt:lpstr>
      <vt:lpstr>Netto JAZ</vt:lpstr>
      <vt:lpstr>KdU</vt:lpstr>
      <vt:lpstr>Personal</vt:lpstr>
      <vt:lpstr>Investdaten</vt:lpstr>
      <vt:lpstr>Basisleistung</vt:lpstr>
      <vt:lpstr>Darlehen</vt:lpstr>
      <vt:lpstr>Miete-Pacht-Leasing</vt:lpstr>
      <vt:lpstr>Zuschl. Bew.Beirat</vt:lpstr>
      <vt:lpstr>KdU 2026</vt:lpstr>
      <vt:lpstr>Instandhaltung</vt:lpstr>
      <vt:lpstr>Zeitkorridore</vt:lpstr>
      <vt:lpstr>Berechnungsdaten</vt:lpstr>
      <vt:lpstr>AL</vt:lpstr>
      <vt:lpstr>AnzWo</vt:lpstr>
      <vt:lpstr>DAZ</vt:lpstr>
      <vt:lpstr>Basisleistung!Druckbereich</vt:lpstr>
      <vt:lpstr>KdU!Druckbereich</vt:lpstr>
      <vt:lpstr>Personal!Druckbereich</vt:lpstr>
      <vt:lpstr>KdU!Drucktitel</vt:lpstr>
      <vt:lpstr>EKZins</vt:lpstr>
      <vt:lpstr>Njaz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fauck@kosoz.de</dc:creator>
  <cp:keywords/>
  <dc:description/>
  <cp:lastModifiedBy>Simone Wesselmann</cp:lastModifiedBy>
  <cp:revision/>
  <dcterms:created xsi:type="dcterms:W3CDTF">2013-09-05T06:51:36Z</dcterms:created>
  <dcterms:modified xsi:type="dcterms:W3CDTF">2025-12-10T13:21:01Z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0x0101000B84C844BBC75348AAF193C77EAD4F07</vt:lpwstr>
  </property>
  <property fmtid="{D5CDD505-2E9C-101B-9397-08002B2CF9AE}" pid="3" name="MSIP_Label_fefdbc6b-3bdc-4ab6-ab04-074b5ab1c9fe_Enabled">
    <vt:lpwstr>true</vt:lpwstr>
  </property>
  <property fmtid="{D5CDD505-2E9C-101B-9397-08002B2CF9AE}" pid="4" name="MSIP_Label_fefdbc6b-3bdc-4ab6-ab04-074b5ab1c9fe_SetDate">
    <vt:lpwstr>2025-08-11T06:03:26Z</vt:lpwstr>
  </property>
  <property fmtid="{D5CDD505-2E9C-101B-9397-08002B2CF9AE}" pid="5" name="MSIP_Label_fefdbc6b-3bdc-4ab6-ab04-074b5ab1c9fe_Method">
    <vt:lpwstr>Privileged</vt:lpwstr>
  </property>
  <property fmtid="{D5CDD505-2E9C-101B-9397-08002B2CF9AE}" pid="6" name="MSIP_Label_fefdbc6b-3bdc-4ab6-ab04-074b5ab1c9fe_Name">
    <vt:lpwstr>Oeffentlich</vt:lpwstr>
  </property>
  <property fmtid="{D5CDD505-2E9C-101B-9397-08002B2CF9AE}" pid="7" name="MSIP_Label_fefdbc6b-3bdc-4ab6-ab04-074b5ab1c9fe_SiteId">
    <vt:lpwstr>395dc7bb-a626-42b3-8440-0f3f64c3d73b</vt:lpwstr>
  </property>
  <property fmtid="{D5CDD505-2E9C-101B-9397-08002B2CF9AE}" pid="8" name="MSIP_Label_fefdbc6b-3bdc-4ab6-ab04-074b5ab1c9fe_ActionId">
    <vt:lpwstr>79907d80-2031-45c7-81cb-bd25acb9a24d</vt:lpwstr>
  </property>
  <property fmtid="{D5CDD505-2E9C-101B-9397-08002B2CF9AE}" pid="9" name="MSIP_Label_fefdbc6b-3bdc-4ab6-ab04-074b5ab1c9fe_ContentBits">
    <vt:lpwstr>0</vt:lpwstr>
  </property>
  <property fmtid="{D5CDD505-2E9C-101B-9397-08002B2CF9AE}" pid="10" name="MSIP_Label_fefdbc6b-3bdc-4ab6-ab04-074b5ab1c9fe_Tag">
    <vt:lpwstr>10, 0, 1, 1</vt:lpwstr>
  </property>
  <property fmtid="{D5CDD505-2E9C-101B-9397-08002B2CF9AE}" pid="11" name="MediaServiceImageTags">
    <vt:lpwstr/>
  </property>
</Properties>
</file>